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modelling\prices\NZdatasets_final\"/>
    </mc:Choice>
  </mc:AlternateContent>
  <bookViews>
    <workbookView xWindow="0" yWindow="0" windowWidth="20730" windowHeight="11760" tabRatio="1000" activeTab="11"/>
  </bookViews>
  <sheets>
    <sheet name="common foods" sheetId="4" r:id="rId1"/>
    <sheet name="edible cooking yield factors" sheetId="12" r:id="rId2"/>
    <sheet name="nutrients" sheetId="23" r:id="rId3"/>
    <sheet name="nutrient targets" sheetId="7" r:id="rId4"/>
    <sheet name="Constraints H(3)" sheetId="25" r:id="rId5"/>
    <sheet name="Constraints C (3)" sheetId="27" r:id="rId6"/>
    <sheet name="Constraints H (2)" sheetId="20" r:id="rId7"/>
    <sheet name="Constraints H" sheetId="6" r:id="rId8"/>
    <sheet name="Constraints C (2)" sheetId="21" r:id="rId9"/>
    <sheet name="Constraints C" sheetId="16" r:id="rId10"/>
    <sheet name="food prices" sheetId="19" r:id="rId11"/>
    <sheet name="Food prices to use" sheetId="18" r:id="rId12"/>
  </sheets>
  <definedNames>
    <definedName name="_GoBack" localSheetId="3">'nutrient targets'!$I$26</definedName>
  </definedNames>
  <calcPr calcId="152511"/>
</workbook>
</file>

<file path=xl/calcChain.xml><?xml version="1.0" encoding="utf-8"?>
<calcChain xmlns="http://schemas.openxmlformats.org/spreadsheetml/2006/main">
  <c r="H99" i="27" l="1"/>
  <c r="K99" i="27"/>
  <c r="M99" i="27" s="1"/>
  <c r="L99" i="27"/>
  <c r="N99" i="27"/>
  <c r="Q99" i="27"/>
  <c r="S99" i="27" s="1"/>
  <c r="R99" i="27"/>
  <c r="T99" i="27"/>
  <c r="W99" i="27"/>
  <c r="Y99" i="27" s="1"/>
  <c r="X99" i="27"/>
  <c r="Z99" i="27"/>
  <c r="Q79" i="27"/>
  <c r="Q78" i="27"/>
  <c r="K79" i="27"/>
  <c r="K78" i="27"/>
  <c r="G79" i="27"/>
  <c r="G78" i="27"/>
  <c r="Z30" i="27"/>
  <c r="S30" i="27"/>
  <c r="M30" i="27"/>
  <c r="H30" i="27"/>
  <c r="L30" i="27"/>
  <c r="N30" i="27"/>
  <c r="R30" i="27"/>
  <c r="T30" i="27" s="1"/>
  <c r="W30" i="27"/>
  <c r="Y30" i="27" s="1"/>
  <c r="V33" i="7" l="1"/>
  <c r="V32" i="7"/>
  <c r="V31" i="7"/>
  <c r="V30" i="7"/>
  <c r="V29" i="7"/>
  <c r="V28" i="7"/>
  <c r="V27" i="7"/>
  <c r="V26" i="7"/>
  <c r="U33" i="7"/>
  <c r="U32" i="7"/>
  <c r="U31" i="7"/>
  <c r="U30" i="7"/>
  <c r="U29" i="7"/>
  <c r="U28" i="7"/>
  <c r="U27" i="7"/>
  <c r="U26" i="7"/>
  <c r="T33" i="7"/>
  <c r="T32" i="7"/>
  <c r="T31" i="7"/>
  <c r="T30" i="7"/>
  <c r="T29" i="7"/>
  <c r="T28" i="7"/>
  <c r="T27" i="7"/>
  <c r="T26" i="7"/>
  <c r="S33" i="7"/>
  <c r="S32" i="7"/>
  <c r="S31" i="7"/>
  <c r="S30" i="7"/>
  <c r="S29" i="7"/>
  <c r="S28" i="7"/>
  <c r="S27" i="7"/>
  <c r="S26" i="7"/>
  <c r="R33" i="7"/>
  <c r="R32" i="7"/>
  <c r="R31" i="7"/>
  <c r="R30" i="7"/>
  <c r="R29" i="7"/>
  <c r="R28" i="7"/>
  <c r="R27" i="7"/>
  <c r="R26" i="7"/>
  <c r="Q33" i="7"/>
  <c r="Q32" i="7"/>
  <c r="Q31" i="7"/>
  <c r="Q30" i="7"/>
  <c r="Q29" i="7"/>
  <c r="Q28" i="7"/>
  <c r="Q27" i="7"/>
  <c r="Q26" i="7"/>
  <c r="O28" i="7" l="1"/>
  <c r="T10" i="7"/>
  <c r="O29" i="7" s="1"/>
  <c r="T11" i="7"/>
  <c r="O31" i="7" s="1"/>
  <c r="T12" i="7"/>
  <c r="O33" i="7" s="1"/>
  <c r="T9" i="7"/>
  <c r="O27" i="7" s="1"/>
  <c r="L85" i="27"/>
  <c r="N85" i="27" s="1"/>
  <c r="R85" i="27"/>
  <c r="T85" i="27" s="1"/>
  <c r="X85" i="27"/>
  <c r="Z85" i="27" s="1"/>
  <c r="F56" i="25"/>
  <c r="E55" i="25"/>
  <c r="E56" i="25"/>
  <c r="H31" i="27"/>
  <c r="H32" i="27"/>
  <c r="F36" i="25"/>
  <c r="F37" i="25"/>
  <c r="F38" i="25"/>
  <c r="F39" i="25"/>
  <c r="F40" i="25"/>
  <c r="H6" i="27"/>
  <c r="L6" i="27"/>
  <c r="N6" i="27" s="1"/>
  <c r="M6" i="27"/>
  <c r="R6" i="27"/>
  <c r="T6" i="27" s="1"/>
  <c r="S6" i="27"/>
  <c r="X4" i="27"/>
  <c r="X6" i="27" s="1"/>
  <c r="Z6" i="27" s="1"/>
  <c r="Y6" i="27"/>
  <c r="P33" i="7"/>
  <c r="P32" i="7"/>
  <c r="P31" i="7"/>
  <c r="P30" i="7"/>
  <c r="N29" i="7"/>
  <c r="N33" i="7"/>
  <c r="N32" i="7"/>
  <c r="N31" i="7"/>
  <c r="N30" i="7"/>
  <c r="N28" i="7"/>
  <c r="N27" i="7"/>
  <c r="N26" i="7"/>
  <c r="M33" i="7"/>
  <c r="M32" i="7"/>
  <c r="M31" i="7"/>
  <c r="M30" i="7"/>
  <c r="M29" i="7"/>
  <c r="M28" i="7"/>
  <c r="M27" i="7"/>
  <c r="M26" i="7"/>
  <c r="L33" i="7"/>
  <c r="L32" i="7"/>
  <c r="L31" i="7"/>
  <c r="L30" i="7"/>
  <c r="L29" i="7"/>
  <c r="L28" i="7"/>
  <c r="L27" i="7"/>
  <c r="L26" i="7"/>
  <c r="K33" i="7"/>
  <c r="K32" i="7"/>
  <c r="K31" i="7"/>
  <c r="K30" i="7"/>
  <c r="K29" i="7"/>
  <c r="K28" i="7"/>
  <c r="K27" i="7"/>
  <c r="K26" i="7"/>
  <c r="I33" i="7"/>
  <c r="I32" i="7"/>
  <c r="I31" i="7"/>
  <c r="I30" i="7"/>
  <c r="I29" i="7"/>
  <c r="I28" i="7"/>
  <c r="I27" i="7"/>
  <c r="I26" i="7"/>
  <c r="H33" i="7"/>
  <c r="H32" i="7"/>
  <c r="H31" i="7"/>
  <c r="H30" i="7"/>
  <c r="H29" i="7"/>
  <c r="H28" i="7"/>
  <c r="H27" i="7"/>
  <c r="H26" i="7"/>
  <c r="G33" i="7"/>
  <c r="G32" i="7"/>
  <c r="G31" i="7"/>
  <c r="G30" i="7"/>
  <c r="G29" i="7"/>
  <c r="G28" i="7"/>
  <c r="G27" i="7"/>
  <c r="G26" i="7"/>
  <c r="F33" i="7"/>
  <c r="F32" i="7"/>
  <c r="F31" i="7"/>
  <c r="F30" i="7"/>
  <c r="F29" i="7"/>
  <c r="F28" i="7"/>
  <c r="F27" i="7"/>
  <c r="F26" i="7"/>
  <c r="F83" i="25"/>
  <c r="H63" i="25"/>
  <c r="F60" i="25"/>
  <c r="L119" i="27"/>
  <c r="L118" i="27"/>
  <c r="N118" i="27" s="1"/>
  <c r="H119" i="27"/>
  <c r="H118" i="27"/>
  <c r="R91" i="27"/>
  <c r="R90" i="27"/>
  <c r="R89" i="27"/>
  <c r="T89" i="27" s="1"/>
  <c r="R88" i="27"/>
  <c r="T88" i="27" s="1"/>
  <c r="R87" i="27"/>
  <c r="W84" i="27"/>
  <c r="Y84" i="27" s="1"/>
  <c r="W83" i="27"/>
  <c r="Y83" i="27" s="1"/>
  <c r="Q84" i="27"/>
  <c r="Q83" i="27"/>
  <c r="K84" i="27"/>
  <c r="M84" i="27" s="1"/>
  <c r="K83" i="27"/>
  <c r="M83" i="27" s="1"/>
  <c r="X60" i="27"/>
  <c r="R60" i="27"/>
  <c r="T60" i="27" s="1"/>
  <c r="L73" i="27"/>
  <c r="N73" i="27" s="1"/>
  <c r="H60" i="27"/>
  <c r="G71" i="27"/>
  <c r="R36" i="27"/>
  <c r="R37" i="27"/>
  <c r="T37" i="27" s="1"/>
  <c r="R39" i="27"/>
  <c r="T39" i="27" s="1"/>
  <c r="R42" i="27"/>
  <c r="T42" i="27" s="1"/>
  <c r="R34" i="27"/>
  <c r="X22" i="27"/>
  <c r="Z22" i="27" s="1"/>
  <c r="L22" i="27"/>
  <c r="N22" i="27" s="1"/>
  <c r="L12" i="27"/>
  <c r="L13" i="27" s="1"/>
  <c r="N13" i="27" s="1"/>
  <c r="H4" i="27"/>
  <c r="F54" i="25"/>
  <c r="F44" i="25"/>
  <c r="E43" i="25"/>
  <c r="F43" i="25" s="1"/>
  <c r="F35" i="25"/>
  <c r="H54" i="27"/>
  <c r="X34" i="27"/>
  <c r="Z34" i="27" s="1"/>
  <c r="L35" i="27"/>
  <c r="N35" i="27" s="1"/>
  <c r="L36" i="27"/>
  <c r="L34" i="27"/>
  <c r="N34" i="27" s="1"/>
  <c r="H34" i="27"/>
  <c r="G36" i="27"/>
  <c r="G34" i="27"/>
  <c r="Q26" i="27"/>
  <c r="S26" i="27" s="1"/>
  <c r="G26" i="27"/>
  <c r="X12" i="27"/>
  <c r="X13" i="27" s="1"/>
  <c r="Z13" i="27" s="1"/>
  <c r="R22" i="27"/>
  <c r="T22" i="27" s="1"/>
  <c r="R12" i="27"/>
  <c r="R13" i="27" s="1"/>
  <c r="T13" i="27" s="1"/>
  <c r="Q22" i="27"/>
  <c r="S22" i="27" s="1"/>
  <c r="H22" i="27"/>
  <c r="H12" i="27"/>
  <c r="H13" i="27" s="1"/>
  <c r="H14" i="27"/>
  <c r="H17" i="27"/>
  <c r="H19" i="27"/>
  <c r="R4" i="27"/>
  <c r="L4" i="27"/>
  <c r="N4" i="27" s="1"/>
  <c r="F84" i="25"/>
  <c r="F77" i="25"/>
  <c r="F66" i="25"/>
  <c r="L63" i="25"/>
  <c r="L62" i="25"/>
  <c r="L61" i="25"/>
  <c r="L59" i="25"/>
  <c r="F63" i="25"/>
  <c r="F62" i="25"/>
  <c r="F61" i="25"/>
  <c r="F59" i="25"/>
  <c r="E52" i="25"/>
  <c r="E50" i="25"/>
  <c r="E49" i="25"/>
  <c r="E48" i="25"/>
  <c r="F18" i="25"/>
  <c r="F17" i="25"/>
  <c r="E30" i="25"/>
  <c r="F14" i="25"/>
  <c r="F13" i="25"/>
  <c r="F11" i="25"/>
  <c r="F10" i="25"/>
  <c r="F9" i="25"/>
  <c r="F7" i="25"/>
  <c r="H86" i="27"/>
  <c r="G115" i="27"/>
  <c r="G116" i="27"/>
  <c r="H116" i="27"/>
  <c r="G114" i="27"/>
  <c r="H114" i="27"/>
  <c r="K114" i="27"/>
  <c r="M114" i="27" s="1"/>
  <c r="L114" i="27"/>
  <c r="N114" i="27" s="1"/>
  <c r="Q114" i="27"/>
  <c r="S114" i="27" s="1"/>
  <c r="R114" i="27"/>
  <c r="T114" i="27" s="1"/>
  <c r="W114" i="27"/>
  <c r="Y114" i="27" s="1"/>
  <c r="X114" i="27"/>
  <c r="Z114" i="27" s="1"/>
  <c r="H28" i="27"/>
  <c r="F128" i="25"/>
  <c r="F127" i="25"/>
  <c r="E128" i="25"/>
  <c r="E127" i="25"/>
  <c r="E124" i="25"/>
  <c r="F124" i="25"/>
  <c r="E125" i="25"/>
  <c r="F125" i="25"/>
  <c r="F123" i="25"/>
  <c r="E123" i="25"/>
  <c r="F112" i="25"/>
  <c r="F111" i="25"/>
  <c r="F75" i="25"/>
  <c r="E77" i="25"/>
  <c r="E63" i="25"/>
  <c r="P41" i="25"/>
  <c r="M41" i="25"/>
  <c r="M42" i="25" s="1"/>
  <c r="G41" i="25"/>
  <c r="G42" i="25" s="1"/>
  <c r="P16" i="25"/>
  <c r="O16" i="25"/>
  <c r="N16" i="25"/>
  <c r="M16" i="25"/>
  <c r="L16" i="25"/>
  <c r="K16" i="25"/>
  <c r="J16" i="25"/>
  <c r="I16" i="25"/>
  <c r="H16" i="25"/>
  <c r="G16" i="25"/>
  <c r="F16" i="25"/>
  <c r="E16" i="25"/>
  <c r="P6" i="25"/>
  <c r="O6" i="25"/>
  <c r="N6" i="25"/>
  <c r="M6" i="25"/>
  <c r="L6" i="25"/>
  <c r="K6" i="25"/>
  <c r="J6" i="25"/>
  <c r="I6" i="25"/>
  <c r="H6" i="25"/>
  <c r="G6" i="25"/>
  <c r="F6" i="25"/>
  <c r="E6" i="25"/>
  <c r="E42" i="25"/>
  <c r="E35" i="25"/>
  <c r="P34" i="25"/>
  <c r="M34" i="25"/>
  <c r="J34" i="25"/>
  <c r="G34" i="25"/>
  <c r="E17" i="25"/>
  <c r="E111" i="25"/>
  <c r="E112" i="25"/>
  <c r="F74" i="25"/>
  <c r="G47" i="27"/>
  <c r="M73" i="27"/>
  <c r="S73" i="27"/>
  <c r="T73" i="27"/>
  <c r="W73" i="27"/>
  <c r="Y73" i="27" s="1"/>
  <c r="Z73" i="27"/>
  <c r="E54" i="25"/>
  <c r="O14" i="25"/>
  <c r="F8" i="25"/>
  <c r="Y10" i="27"/>
  <c r="G108" i="27"/>
  <c r="H108" i="27"/>
  <c r="K108" i="27"/>
  <c r="M108" i="27" s="1"/>
  <c r="L108" i="27"/>
  <c r="N108" i="27" s="1"/>
  <c r="S108" i="27"/>
  <c r="T108" i="27"/>
  <c r="Y108" i="27"/>
  <c r="Z108" i="27"/>
  <c r="H115" i="27"/>
  <c r="H117" i="27"/>
  <c r="G117" i="27"/>
  <c r="O10" i="27"/>
  <c r="N10" i="27"/>
  <c r="AB119" i="27"/>
  <c r="V119" i="27"/>
  <c r="N119" i="27"/>
  <c r="M119" i="27"/>
  <c r="AB118" i="27"/>
  <c r="V118" i="27"/>
  <c r="M118" i="27"/>
  <c r="AA117" i="27"/>
  <c r="AB117" i="27" s="1"/>
  <c r="U117" i="27"/>
  <c r="V117" i="27" s="1"/>
  <c r="L117" i="27"/>
  <c r="K117" i="27"/>
  <c r="X113" i="27"/>
  <c r="Z113" i="27" s="1"/>
  <c r="W113" i="27"/>
  <c r="Y113" i="27" s="1"/>
  <c r="R113" i="27"/>
  <c r="T113" i="27" s="1"/>
  <c r="Q113" i="27"/>
  <c r="S113" i="27" s="1"/>
  <c r="L113" i="27"/>
  <c r="N113" i="27" s="1"/>
  <c r="K113" i="27"/>
  <c r="M113" i="27" s="1"/>
  <c r="H113" i="27"/>
  <c r="G113" i="27"/>
  <c r="X112" i="27"/>
  <c r="Z112" i="27" s="1"/>
  <c r="W112" i="27"/>
  <c r="Y112" i="27" s="1"/>
  <c r="R112" i="27"/>
  <c r="T112" i="27" s="1"/>
  <c r="Q112" i="27"/>
  <c r="S112" i="27" s="1"/>
  <c r="L112" i="27"/>
  <c r="N112" i="27" s="1"/>
  <c r="K112" i="27"/>
  <c r="M112" i="27" s="1"/>
  <c r="H112" i="27"/>
  <c r="G112" i="27"/>
  <c r="X111" i="27"/>
  <c r="Z111" i="27" s="1"/>
  <c r="W111" i="27"/>
  <c r="Y111" i="27" s="1"/>
  <c r="R111" i="27"/>
  <c r="T111" i="27" s="1"/>
  <c r="Q111" i="27"/>
  <c r="S111" i="27" s="1"/>
  <c r="L111" i="27"/>
  <c r="N111" i="27" s="1"/>
  <c r="K111" i="27"/>
  <c r="M111" i="27" s="1"/>
  <c r="H111" i="27"/>
  <c r="G111" i="27"/>
  <c r="X110" i="27"/>
  <c r="Z110" i="27" s="1"/>
  <c r="W110" i="27"/>
  <c r="Y110" i="27" s="1"/>
  <c r="R110" i="27"/>
  <c r="T110" i="27" s="1"/>
  <c r="Q110" i="27"/>
  <c r="S110" i="27" s="1"/>
  <c r="L110" i="27"/>
  <c r="N110" i="27" s="1"/>
  <c r="K110" i="27"/>
  <c r="M110" i="27" s="1"/>
  <c r="H110" i="27"/>
  <c r="G110" i="27"/>
  <c r="X109" i="27"/>
  <c r="W109" i="27"/>
  <c r="R109" i="27"/>
  <c r="Q109" i="27"/>
  <c r="L109" i="27"/>
  <c r="K109" i="27"/>
  <c r="H109" i="27"/>
  <c r="G109" i="27"/>
  <c r="X107" i="27"/>
  <c r="Z107" i="27" s="1"/>
  <c r="W107" i="27"/>
  <c r="Y107" i="27" s="1"/>
  <c r="R107" i="27"/>
  <c r="T107" i="27" s="1"/>
  <c r="Q107" i="27"/>
  <c r="S107" i="27" s="1"/>
  <c r="L107" i="27"/>
  <c r="N107" i="27" s="1"/>
  <c r="K107" i="27"/>
  <c r="M107" i="27" s="1"/>
  <c r="H107" i="27"/>
  <c r="G107" i="27"/>
  <c r="X106" i="27"/>
  <c r="Z106" i="27" s="1"/>
  <c r="W106" i="27"/>
  <c r="Y106" i="27" s="1"/>
  <c r="R106" i="27"/>
  <c r="T106" i="27" s="1"/>
  <c r="Q106" i="27"/>
  <c r="S106" i="27"/>
  <c r="L106" i="27"/>
  <c r="N106" i="27" s="1"/>
  <c r="K106" i="27"/>
  <c r="M106" i="27" s="1"/>
  <c r="H106" i="27"/>
  <c r="G106" i="27"/>
  <c r="X105" i="27"/>
  <c r="Z105" i="27" s="1"/>
  <c r="W105" i="27"/>
  <c r="Y105" i="27" s="1"/>
  <c r="R105" i="27"/>
  <c r="T105" i="27" s="1"/>
  <c r="Q105" i="27"/>
  <c r="S105" i="27" s="1"/>
  <c r="L105" i="27"/>
  <c r="N105" i="27"/>
  <c r="K105" i="27"/>
  <c r="M105" i="27" s="1"/>
  <c r="H105" i="27"/>
  <c r="G105" i="27"/>
  <c r="X104" i="27"/>
  <c r="Z104" i="27" s="1"/>
  <c r="W104" i="27"/>
  <c r="Y104" i="27" s="1"/>
  <c r="R104" i="27"/>
  <c r="T104" i="27" s="1"/>
  <c r="Q104" i="27"/>
  <c r="S104" i="27" s="1"/>
  <c r="L104" i="27"/>
  <c r="N104" i="27" s="1"/>
  <c r="K104" i="27"/>
  <c r="M104" i="27"/>
  <c r="H104" i="27"/>
  <c r="G104" i="27"/>
  <c r="X103" i="27"/>
  <c r="Z103" i="27"/>
  <c r="W103" i="27"/>
  <c r="Y103" i="27" s="1"/>
  <c r="R103" i="27"/>
  <c r="T103" i="27" s="1"/>
  <c r="Q103" i="27"/>
  <c r="S103" i="27" s="1"/>
  <c r="L103" i="27"/>
  <c r="N103" i="27" s="1"/>
  <c r="K103" i="27"/>
  <c r="M103" i="27" s="1"/>
  <c r="H103" i="27"/>
  <c r="G103" i="27"/>
  <c r="X102" i="27"/>
  <c r="Z102" i="27" s="1"/>
  <c r="W102" i="27"/>
  <c r="Y102" i="27"/>
  <c r="R102" i="27"/>
  <c r="T102" i="27" s="1"/>
  <c r="Q102" i="27"/>
  <c r="S102" i="27" s="1"/>
  <c r="L102" i="27"/>
  <c r="N102" i="27" s="1"/>
  <c r="K102" i="27"/>
  <c r="M102" i="27" s="1"/>
  <c r="H102" i="27"/>
  <c r="G102" i="27"/>
  <c r="X101" i="27"/>
  <c r="W101" i="27"/>
  <c r="R101" i="27"/>
  <c r="Q101" i="27"/>
  <c r="L101" i="27"/>
  <c r="K101" i="27"/>
  <c r="H101" i="27"/>
  <c r="G101" i="27"/>
  <c r="X98" i="27"/>
  <c r="Z98" i="27" s="1"/>
  <c r="W98" i="27"/>
  <c r="Y98" i="27" s="1"/>
  <c r="R98" i="27"/>
  <c r="T98" i="27" s="1"/>
  <c r="Q98" i="27"/>
  <c r="S98" i="27" s="1"/>
  <c r="L98" i="27"/>
  <c r="N98" i="27" s="1"/>
  <c r="K98" i="27"/>
  <c r="M98" i="27" s="1"/>
  <c r="H98" i="27"/>
  <c r="G98" i="27"/>
  <c r="X97" i="27"/>
  <c r="Z97" i="27" s="1"/>
  <c r="W97" i="27"/>
  <c r="Y97" i="27" s="1"/>
  <c r="R97" i="27"/>
  <c r="T97" i="27" s="1"/>
  <c r="Q97" i="27"/>
  <c r="S97" i="27" s="1"/>
  <c r="L97" i="27"/>
  <c r="N97" i="27" s="1"/>
  <c r="K97" i="27"/>
  <c r="M97" i="27"/>
  <c r="H97" i="27"/>
  <c r="G97" i="27"/>
  <c r="X96" i="27"/>
  <c r="Z96" i="27"/>
  <c r="W96" i="27"/>
  <c r="Y96" i="27" s="1"/>
  <c r="R96" i="27"/>
  <c r="T96" i="27" s="1"/>
  <c r="Q96" i="27"/>
  <c r="S96" i="27" s="1"/>
  <c r="L96" i="27"/>
  <c r="N96" i="27" s="1"/>
  <c r="K96" i="27"/>
  <c r="M96" i="27" s="1"/>
  <c r="H96" i="27"/>
  <c r="G96" i="27"/>
  <c r="X95" i="27"/>
  <c r="Z95" i="27" s="1"/>
  <c r="W95" i="27"/>
  <c r="Y95" i="27"/>
  <c r="R95" i="27"/>
  <c r="T95" i="27" s="1"/>
  <c r="Q95" i="27"/>
  <c r="S95" i="27" s="1"/>
  <c r="L95" i="27"/>
  <c r="N95" i="27" s="1"/>
  <c r="K95" i="27"/>
  <c r="M95" i="27" s="1"/>
  <c r="H95" i="27"/>
  <c r="G95" i="27"/>
  <c r="Y22" i="27"/>
  <c r="K22" i="27"/>
  <c r="M22" i="27" s="1"/>
  <c r="G22" i="27"/>
  <c r="X94" i="27"/>
  <c r="Z94" i="27" s="1"/>
  <c r="W94" i="27"/>
  <c r="Y94" i="27" s="1"/>
  <c r="R94" i="27"/>
  <c r="T94" i="27" s="1"/>
  <c r="Q94" i="27"/>
  <c r="S94" i="27" s="1"/>
  <c r="L94" i="27"/>
  <c r="N94" i="27" s="1"/>
  <c r="K94" i="27"/>
  <c r="M94" i="27" s="1"/>
  <c r="H94" i="27"/>
  <c r="G94" i="27"/>
  <c r="X93" i="27"/>
  <c r="Z93" i="27" s="1"/>
  <c r="W93" i="27"/>
  <c r="Y93" i="27" s="1"/>
  <c r="R93" i="27"/>
  <c r="T93" i="27" s="1"/>
  <c r="Q93" i="27"/>
  <c r="S93" i="27" s="1"/>
  <c r="L93" i="27"/>
  <c r="N93" i="27" s="1"/>
  <c r="K93" i="27"/>
  <c r="M93" i="27" s="1"/>
  <c r="H93" i="27"/>
  <c r="G93" i="27"/>
  <c r="X92" i="27"/>
  <c r="W92" i="27"/>
  <c r="R92" i="27"/>
  <c r="Q92" i="27"/>
  <c r="L92" i="27"/>
  <c r="K92" i="27"/>
  <c r="H92" i="27"/>
  <c r="G92" i="27"/>
  <c r="G77" i="27"/>
  <c r="G76" i="27"/>
  <c r="W75" i="27"/>
  <c r="G75" i="27"/>
  <c r="W74" i="27"/>
  <c r="G74" i="27"/>
  <c r="Z48" i="27"/>
  <c r="Y48" i="27"/>
  <c r="T48" i="27"/>
  <c r="S48" i="27"/>
  <c r="N48" i="27"/>
  <c r="M48" i="27"/>
  <c r="G48" i="27"/>
  <c r="G46" i="27"/>
  <c r="X91" i="27"/>
  <c r="Z91" i="27" s="1"/>
  <c r="Y91" i="27"/>
  <c r="T91" i="27"/>
  <c r="Q91" i="27"/>
  <c r="S91" i="27" s="1"/>
  <c r="L91" i="27"/>
  <c r="N91" i="27" s="1"/>
  <c r="K91" i="27"/>
  <c r="M91" i="27" s="1"/>
  <c r="H91" i="27"/>
  <c r="G91" i="27"/>
  <c r="X90" i="27"/>
  <c r="Z90" i="27" s="1"/>
  <c r="Y90" i="27"/>
  <c r="T90" i="27"/>
  <c r="Q90" i="27"/>
  <c r="S90" i="27" s="1"/>
  <c r="L90" i="27"/>
  <c r="N90" i="27" s="1"/>
  <c r="K90" i="27"/>
  <c r="M90" i="27" s="1"/>
  <c r="H90" i="27"/>
  <c r="G90" i="27"/>
  <c r="X89" i="27"/>
  <c r="Z89" i="27" s="1"/>
  <c r="Y89" i="27"/>
  <c r="Q89" i="27"/>
  <c r="S89" i="27" s="1"/>
  <c r="L89" i="27"/>
  <c r="N89" i="27" s="1"/>
  <c r="K89" i="27"/>
  <c r="M89" i="27" s="1"/>
  <c r="H89" i="27"/>
  <c r="G89" i="27"/>
  <c r="X88" i="27"/>
  <c r="Z88" i="27" s="1"/>
  <c r="Y88" i="27"/>
  <c r="Q88" i="27"/>
  <c r="S88" i="27" s="1"/>
  <c r="L88" i="27"/>
  <c r="N88" i="27" s="1"/>
  <c r="K88" i="27"/>
  <c r="M88" i="27" s="1"/>
  <c r="H88" i="27"/>
  <c r="G88" i="27"/>
  <c r="X87" i="27"/>
  <c r="Z87" i="27" s="1"/>
  <c r="Y87" i="27"/>
  <c r="T87" i="27"/>
  <c r="Q87" i="27"/>
  <c r="S87" i="27" s="1"/>
  <c r="L87" i="27"/>
  <c r="N87" i="27" s="1"/>
  <c r="K87" i="27"/>
  <c r="M87" i="27" s="1"/>
  <c r="H87" i="27"/>
  <c r="G87" i="27"/>
  <c r="X86" i="27"/>
  <c r="W86" i="27"/>
  <c r="R86" i="27"/>
  <c r="Q86" i="27"/>
  <c r="L86" i="27"/>
  <c r="K86" i="27"/>
  <c r="G86" i="27"/>
  <c r="X84" i="27"/>
  <c r="Z84" i="27" s="1"/>
  <c r="R84" i="27"/>
  <c r="T84" i="27" s="1"/>
  <c r="S84" i="27"/>
  <c r="L84" i="27"/>
  <c r="N84" i="27" s="1"/>
  <c r="H84" i="27"/>
  <c r="G84" i="27"/>
  <c r="X83" i="27"/>
  <c r="Z83" i="27" s="1"/>
  <c r="R83" i="27"/>
  <c r="T83" i="27" s="1"/>
  <c r="S83" i="27"/>
  <c r="L83" i="27"/>
  <c r="N83" i="27" s="1"/>
  <c r="H83" i="27"/>
  <c r="G83" i="27"/>
  <c r="X82" i="27"/>
  <c r="Z82" i="27" s="1"/>
  <c r="Y82" i="27"/>
  <c r="R82" i="27"/>
  <c r="T82" i="27" s="1"/>
  <c r="S82" i="27"/>
  <c r="L82" i="27"/>
  <c r="N82" i="27" s="1"/>
  <c r="M82" i="27"/>
  <c r="H82" i="27"/>
  <c r="X81" i="27"/>
  <c r="Z81" i="27" s="1"/>
  <c r="Y81" i="27"/>
  <c r="R81" i="27"/>
  <c r="T81" i="27" s="1"/>
  <c r="S81" i="27"/>
  <c r="L81" i="27"/>
  <c r="N81" i="27" s="1"/>
  <c r="M81" i="27"/>
  <c r="H81" i="27"/>
  <c r="X80" i="27"/>
  <c r="W80" i="27"/>
  <c r="R80" i="27"/>
  <c r="Q80" i="27"/>
  <c r="L80" i="27"/>
  <c r="K80" i="27"/>
  <c r="H80" i="27"/>
  <c r="G80" i="27"/>
  <c r="Z72" i="27"/>
  <c r="W72" i="27"/>
  <c r="Y72" i="27" s="1"/>
  <c r="T72" i="27"/>
  <c r="S72" i="27"/>
  <c r="N72" i="27"/>
  <c r="M72" i="27"/>
  <c r="Z71" i="27"/>
  <c r="W71" i="27"/>
  <c r="Y71" i="27" s="1"/>
  <c r="T71" i="27"/>
  <c r="S71" i="27"/>
  <c r="N71" i="27"/>
  <c r="M71" i="27"/>
  <c r="Z70" i="27"/>
  <c r="W70" i="27"/>
  <c r="Y70" i="27" s="1"/>
  <c r="T70" i="27"/>
  <c r="S70" i="27"/>
  <c r="N70" i="27"/>
  <c r="M70" i="27"/>
  <c r="Z69" i="27"/>
  <c r="W69" i="27"/>
  <c r="Y69" i="27" s="1"/>
  <c r="T69" i="27"/>
  <c r="S69" i="27"/>
  <c r="N69" i="27"/>
  <c r="M69" i="27"/>
  <c r="Z68" i="27"/>
  <c r="W68" i="27"/>
  <c r="Y68" i="27" s="1"/>
  <c r="T68" i="27"/>
  <c r="S68" i="27"/>
  <c r="N68" i="27"/>
  <c r="M68" i="27"/>
  <c r="Z67" i="27"/>
  <c r="W67" i="27"/>
  <c r="Y67" i="27" s="1"/>
  <c r="T67" i="27"/>
  <c r="S67" i="27"/>
  <c r="N67" i="27"/>
  <c r="M67" i="27"/>
  <c r="Z66" i="27"/>
  <c r="W66" i="27"/>
  <c r="Y66" i="27" s="1"/>
  <c r="T66" i="27"/>
  <c r="S66" i="27"/>
  <c r="N66" i="27"/>
  <c r="M66" i="27"/>
  <c r="Z65" i="27"/>
  <c r="W65" i="27"/>
  <c r="Y65" i="27" s="1"/>
  <c r="T65" i="27"/>
  <c r="S65" i="27"/>
  <c r="N65" i="27"/>
  <c r="M65" i="27"/>
  <c r="Z64" i="27"/>
  <c r="W64" i="27"/>
  <c r="Y64" i="27" s="1"/>
  <c r="T64" i="27"/>
  <c r="S64" i="27"/>
  <c r="N64" i="27"/>
  <c r="M64" i="27"/>
  <c r="Z63" i="27"/>
  <c r="W63" i="27"/>
  <c r="Y63" i="27" s="1"/>
  <c r="T63" i="27"/>
  <c r="S63" i="27"/>
  <c r="N63" i="27"/>
  <c r="M63" i="27"/>
  <c r="Z62" i="27"/>
  <c r="W62" i="27"/>
  <c r="Y62" i="27" s="1"/>
  <c r="T62" i="27"/>
  <c r="S62" i="27"/>
  <c r="N62" i="27"/>
  <c r="M62" i="27"/>
  <c r="Z61" i="27"/>
  <c r="W61" i="27"/>
  <c r="Y61" i="27" s="1"/>
  <c r="T61" i="27"/>
  <c r="S61" i="27"/>
  <c r="N61" i="27"/>
  <c r="M61" i="27"/>
  <c r="Z60" i="27"/>
  <c r="W60" i="27"/>
  <c r="Y60" i="27" s="1"/>
  <c r="S60" i="27"/>
  <c r="N60" i="27"/>
  <c r="M60" i="27"/>
  <c r="L59" i="27"/>
  <c r="Z58" i="27"/>
  <c r="Y58" i="27"/>
  <c r="T58" i="27"/>
  <c r="S58" i="27"/>
  <c r="N58" i="27"/>
  <c r="M58" i="27"/>
  <c r="Z57" i="27"/>
  <c r="Y57" i="27"/>
  <c r="T57" i="27"/>
  <c r="S57" i="27"/>
  <c r="N57" i="27"/>
  <c r="M57" i="27"/>
  <c r="H57" i="27"/>
  <c r="Z56" i="27"/>
  <c r="Y56" i="27"/>
  <c r="T56" i="27"/>
  <c r="S56" i="27"/>
  <c r="N56" i="27"/>
  <c r="M56" i="27"/>
  <c r="Z55" i="27"/>
  <c r="Y55" i="27"/>
  <c r="T55" i="27"/>
  <c r="S55" i="27"/>
  <c r="N55" i="27"/>
  <c r="M55" i="27"/>
  <c r="Z54" i="27"/>
  <c r="Y54" i="27"/>
  <c r="T54" i="27"/>
  <c r="S54" i="27"/>
  <c r="N54" i="27"/>
  <c r="M54" i="27"/>
  <c r="Z43" i="27"/>
  <c r="Y43" i="27"/>
  <c r="T43" i="27"/>
  <c r="S43" i="27"/>
  <c r="N43" i="27"/>
  <c r="M43" i="27"/>
  <c r="Z42" i="27"/>
  <c r="Y42" i="27"/>
  <c r="S42" i="27"/>
  <c r="N42" i="27"/>
  <c r="M42" i="27"/>
  <c r="Z41" i="27"/>
  <c r="Y41" i="27"/>
  <c r="T41" i="27"/>
  <c r="S41" i="27"/>
  <c r="N41" i="27"/>
  <c r="M41" i="27"/>
  <c r="Z40" i="27"/>
  <c r="Y40" i="27"/>
  <c r="T40" i="27"/>
  <c r="S40" i="27"/>
  <c r="N40" i="27"/>
  <c r="M40" i="27"/>
  <c r="Z39" i="27"/>
  <c r="Y39" i="27"/>
  <c r="S39" i="27"/>
  <c r="N39" i="27"/>
  <c r="M39" i="27"/>
  <c r="Z38" i="27"/>
  <c r="Y38" i="27"/>
  <c r="T38" i="27"/>
  <c r="S38" i="27"/>
  <c r="N38" i="27"/>
  <c r="M38" i="27"/>
  <c r="Z37" i="27"/>
  <c r="Y37" i="27"/>
  <c r="S37" i="27"/>
  <c r="N37" i="27"/>
  <c r="M37" i="27"/>
  <c r="Z36" i="27"/>
  <c r="Y36" i="27"/>
  <c r="T36" i="27"/>
  <c r="S36" i="27"/>
  <c r="N36" i="27"/>
  <c r="M36" i="27"/>
  <c r="Z35" i="27"/>
  <c r="Y35" i="27"/>
  <c r="T35" i="27"/>
  <c r="S35" i="27"/>
  <c r="M35" i="27"/>
  <c r="Y34" i="27"/>
  <c r="T34" i="27"/>
  <c r="S34" i="27"/>
  <c r="M34" i="27"/>
  <c r="Z29" i="27"/>
  <c r="W29" i="27"/>
  <c r="Y29" i="27" s="1"/>
  <c r="R29" i="27"/>
  <c r="T29" i="27" s="1"/>
  <c r="S29" i="27"/>
  <c r="L29" i="27"/>
  <c r="N29" i="27" s="1"/>
  <c r="M29" i="27"/>
  <c r="H29" i="27"/>
  <c r="Z28" i="27"/>
  <c r="W28" i="27"/>
  <c r="Y28" i="27"/>
  <c r="R28" i="27"/>
  <c r="T28" i="27" s="1"/>
  <c r="S28" i="27"/>
  <c r="L28" i="27"/>
  <c r="N28" i="27" s="1"/>
  <c r="M28" i="27"/>
  <c r="Z27" i="27"/>
  <c r="W27" i="27"/>
  <c r="Y27" i="27" s="1"/>
  <c r="R27" i="27"/>
  <c r="T27" i="27" s="1"/>
  <c r="S27" i="27"/>
  <c r="L27" i="27"/>
  <c r="N27" i="27" s="1"/>
  <c r="M27" i="27"/>
  <c r="H27" i="27"/>
  <c r="Z26" i="27"/>
  <c r="W26" i="27"/>
  <c r="Y26" i="27" s="1"/>
  <c r="R26" i="27"/>
  <c r="T26" i="27" s="1"/>
  <c r="L26" i="27"/>
  <c r="N26" i="27" s="1"/>
  <c r="M26" i="27"/>
  <c r="H26" i="27"/>
  <c r="Z21" i="27"/>
  <c r="W21" i="27"/>
  <c r="Y21" i="27" s="1"/>
  <c r="T21" i="27"/>
  <c r="Q21" i="27"/>
  <c r="S21" i="27" s="1"/>
  <c r="N21" i="27"/>
  <c r="M21" i="27"/>
  <c r="Z20" i="27"/>
  <c r="W20" i="27"/>
  <c r="Y20" i="27" s="1"/>
  <c r="T20" i="27"/>
  <c r="Q20" i="27"/>
  <c r="S20" i="27"/>
  <c r="N20" i="27"/>
  <c r="M20" i="27"/>
  <c r="Z19" i="27"/>
  <c r="W19" i="27"/>
  <c r="Y19" i="27" s="1"/>
  <c r="T19" i="27"/>
  <c r="Q19" i="27"/>
  <c r="S19" i="27" s="1"/>
  <c r="N19" i="27"/>
  <c r="M19" i="27"/>
  <c r="Z18" i="27"/>
  <c r="W18" i="27"/>
  <c r="Y18" i="27" s="1"/>
  <c r="T18" i="27"/>
  <c r="Q18" i="27"/>
  <c r="S18" i="27" s="1"/>
  <c r="N18" i="27"/>
  <c r="M18" i="27"/>
  <c r="Z17" i="27"/>
  <c r="W17" i="27"/>
  <c r="Y17" i="27" s="1"/>
  <c r="T17" i="27"/>
  <c r="Q17" i="27"/>
  <c r="S17" i="27" s="1"/>
  <c r="N17" i="27"/>
  <c r="M17" i="27"/>
  <c r="Z16" i="27"/>
  <c r="W16" i="27"/>
  <c r="Y16" i="27" s="1"/>
  <c r="T16" i="27"/>
  <c r="Q16" i="27"/>
  <c r="S16" i="27" s="1"/>
  <c r="N16" i="27"/>
  <c r="M16" i="27"/>
  <c r="Z15" i="27"/>
  <c r="W15" i="27"/>
  <c r="Y15" i="27" s="1"/>
  <c r="T15" i="27"/>
  <c r="Q15" i="27"/>
  <c r="S15" i="27" s="1"/>
  <c r="N15" i="27"/>
  <c r="M15" i="27"/>
  <c r="Z14" i="27"/>
  <c r="W14" i="27"/>
  <c r="Y14" i="27" s="1"/>
  <c r="T14" i="27"/>
  <c r="Q14" i="27"/>
  <c r="S14" i="27" s="1"/>
  <c r="N14" i="27"/>
  <c r="M14" i="27"/>
  <c r="W13" i="27"/>
  <c r="Y13" i="27" s="1"/>
  <c r="Q13" i="27"/>
  <c r="S13" i="27" s="1"/>
  <c r="M13" i="27"/>
  <c r="Z12" i="27"/>
  <c r="W12" i="27"/>
  <c r="Y12" i="27" s="1"/>
  <c r="Q12" i="27"/>
  <c r="S12" i="27" s="1"/>
  <c r="M12" i="27"/>
  <c r="Z9" i="27"/>
  <c r="Y9" i="27"/>
  <c r="T9" i="27"/>
  <c r="S9" i="27"/>
  <c r="N9" i="27"/>
  <c r="M9" i="27"/>
  <c r="Z8" i="27"/>
  <c r="Y8" i="27"/>
  <c r="T8" i="27"/>
  <c r="S8" i="27"/>
  <c r="N8" i="27"/>
  <c r="M8" i="27"/>
  <c r="Z7" i="27"/>
  <c r="Y7" i="27"/>
  <c r="T7" i="27"/>
  <c r="S7" i="27"/>
  <c r="N7" i="27"/>
  <c r="M7" i="27"/>
  <c r="Z5" i="27"/>
  <c r="Y5" i="27"/>
  <c r="T5" i="27"/>
  <c r="S5" i="27"/>
  <c r="N5" i="27"/>
  <c r="M5" i="27"/>
  <c r="Y4" i="27"/>
  <c r="T4" i="27"/>
  <c r="S4" i="27"/>
  <c r="M4" i="27"/>
  <c r="E83" i="25"/>
  <c r="E53" i="25"/>
  <c r="F52" i="25"/>
  <c r="P42" i="25"/>
  <c r="O42" i="25"/>
  <c r="N42" i="25"/>
  <c r="L42" i="25"/>
  <c r="K42" i="25"/>
  <c r="J42" i="25"/>
  <c r="I42" i="25"/>
  <c r="H42" i="25"/>
  <c r="F42" i="25"/>
  <c r="E37" i="25"/>
  <c r="O34" i="25"/>
  <c r="N34" i="25"/>
  <c r="L34" i="25"/>
  <c r="K34" i="25"/>
  <c r="H34" i="25"/>
  <c r="F34" i="25"/>
  <c r="E34" i="25"/>
  <c r="E29" i="25"/>
  <c r="E28" i="25"/>
  <c r="E25" i="25"/>
  <c r="E23" i="25"/>
  <c r="E22" i="25"/>
  <c r="E21" i="25"/>
  <c r="E19" i="25"/>
  <c r="E13" i="25"/>
  <c r="F12" i="25"/>
  <c r="E11" i="25"/>
  <c r="E10" i="25"/>
  <c r="E9" i="25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V118" i="16"/>
  <c r="R118" i="16"/>
  <c r="T118" i="16"/>
  <c r="Q118" i="16"/>
  <c r="S118" i="16"/>
  <c r="V117" i="16"/>
  <c r="R117" i="16"/>
  <c r="T117" i="16"/>
  <c r="Q117" i="16"/>
  <c r="S117" i="16"/>
  <c r="V115" i="16"/>
  <c r="R115" i="16"/>
  <c r="T115" i="16"/>
  <c r="Q115" i="16"/>
  <c r="S115" i="16"/>
  <c r="V114" i="16"/>
  <c r="R114" i="16"/>
  <c r="T114" i="16"/>
  <c r="Q114" i="16"/>
  <c r="S114" i="16"/>
  <c r="V113" i="16"/>
  <c r="R113" i="16"/>
  <c r="T113" i="16"/>
  <c r="Q113" i="16"/>
  <c r="S113" i="16"/>
  <c r="V112" i="16"/>
  <c r="R112" i="16"/>
  <c r="T112" i="16"/>
  <c r="Q112" i="16"/>
  <c r="S112" i="16"/>
  <c r="V111" i="16"/>
  <c r="R111" i="16"/>
  <c r="T111" i="16"/>
  <c r="Q111" i="16"/>
  <c r="S111" i="16"/>
  <c r="V109" i="16"/>
  <c r="R109" i="16"/>
  <c r="T109" i="16"/>
  <c r="Q109" i="16"/>
  <c r="S109" i="16"/>
  <c r="V108" i="16"/>
  <c r="R108" i="16"/>
  <c r="T108" i="16"/>
  <c r="Q108" i="16"/>
  <c r="S108" i="16"/>
  <c r="V107" i="16"/>
  <c r="R107" i="16"/>
  <c r="T107" i="16"/>
  <c r="Q107" i="16"/>
  <c r="S107" i="16"/>
  <c r="V106" i="16"/>
  <c r="R106" i="16"/>
  <c r="T106" i="16"/>
  <c r="Q106" i="16"/>
  <c r="S106" i="16"/>
  <c r="V105" i="16"/>
  <c r="R105" i="16"/>
  <c r="T105" i="16"/>
  <c r="Q105" i="16"/>
  <c r="S105" i="16"/>
  <c r="V104" i="16"/>
  <c r="R104" i="16"/>
  <c r="T104" i="16"/>
  <c r="Q104" i="16"/>
  <c r="S104" i="16"/>
  <c r="V102" i="16"/>
  <c r="R102" i="16"/>
  <c r="T102" i="16"/>
  <c r="Q102" i="16"/>
  <c r="S102" i="16"/>
  <c r="V101" i="16"/>
  <c r="R101" i="16"/>
  <c r="T101" i="16"/>
  <c r="Q101" i="16"/>
  <c r="S101" i="16"/>
  <c r="V100" i="16"/>
  <c r="R100" i="16"/>
  <c r="T100" i="16"/>
  <c r="Q100" i="16"/>
  <c r="S100" i="16"/>
  <c r="V99" i="16"/>
  <c r="R99" i="16"/>
  <c r="T99" i="16"/>
  <c r="Q99" i="16"/>
  <c r="S99" i="16"/>
  <c r="V98" i="16"/>
  <c r="R98" i="16"/>
  <c r="T98" i="16"/>
  <c r="Q98" i="16"/>
  <c r="S98" i="16"/>
  <c r="V97" i="16"/>
  <c r="R97" i="16"/>
  <c r="T97" i="16"/>
  <c r="Q97" i="16"/>
  <c r="S97" i="16"/>
  <c r="V96" i="16"/>
  <c r="R96" i="16"/>
  <c r="T96" i="16"/>
  <c r="Q96" i="16"/>
  <c r="S96" i="16"/>
  <c r="V94" i="16"/>
  <c r="R94" i="16"/>
  <c r="T94" i="16"/>
  <c r="Q94" i="16"/>
  <c r="S94" i="16"/>
  <c r="V93" i="16"/>
  <c r="R93" i="16"/>
  <c r="T93" i="16"/>
  <c r="Q93" i="16"/>
  <c r="S93" i="16"/>
  <c r="V92" i="16"/>
  <c r="R92" i="16"/>
  <c r="T92" i="16"/>
  <c r="Q92" i="16"/>
  <c r="S92" i="16"/>
  <c r="V91" i="16"/>
  <c r="R91" i="16"/>
  <c r="T91" i="16"/>
  <c r="Q91" i="16"/>
  <c r="S91" i="16"/>
  <c r="V90" i="16"/>
  <c r="R90" i="16"/>
  <c r="T90" i="16"/>
  <c r="Q90" i="16"/>
  <c r="S90" i="16"/>
  <c r="V88" i="16"/>
  <c r="R88" i="16"/>
  <c r="T88" i="16"/>
  <c r="Q88" i="16"/>
  <c r="S88" i="16"/>
  <c r="V87" i="16"/>
  <c r="R87" i="16"/>
  <c r="T87" i="16"/>
  <c r="Q87" i="16"/>
  <c r="S87" i="16"/>
  <c r="V86" i="16"/>
  <c r="R86" i="16"/>
  <c r="T86" i="16"/>
  <c r="Q86" i="16"/>
  <c r="S86" i="16"/>
  <c r="V85" i="16"/>
  <c r="R85" i="16"/>
  <c r="T85" i="16"/>
  <c r="Q85" i="16"/>
  <c r="S85" i="16"/>
  <c r="V83" i="16"/>
  <c r="R83" i="16"/>
  <c r="T83" i="16"/>
  <c r="Q83" i="16"/>
  <c r="S83" i="16"/>
  <c r="V82" i="16"/>
  <c r="R82" i="16"/>
  <c r="T82" i="16"/>
  <c r="Q82" i="16"/>
  <c r="S82" i="16"/>
  <c r="V81" i="16"/>
  <c r="R81" i="16"/>
  <c r="T81" i="16"/>
  <c r="Q81" i="16"/>
  <c r="S81" i="16"/>
  <c r="V80" i="16"/>
  <c r="R80" i="16"/>
  <c r="T80" i="16"/>
  <c r="Q80" i="16"/>
  <c r="S80" i="16"/>
  <c r="V79" i="16"/>
  <c r="R79" i="16"/>
  <c r="T79" i="16"/>
  <c r="Q79" i="16"/>
  <c r="S79" i="16"/>
  <c r="V78" i="16"/>
  <c r="R78" i="16"/>
  <c r="T78" i="16"/>
  <c r="Q78" i="16"/>
  <c r="S78" i="16"/>
  <c r="V77" i="16"/>
  <c r="R77" i="16"/>
  <c r="T77" i="16"/>
  <c r="Q77" i="16"/>
  <c r="S77" i="16"/>
  <c r="V76" i="16"/>
  <c r="R76" i="16"/>
  <c r="T76" i="16"/>
  <c r="Q76" i="16"/>
  <c r="S76" i="16"/>
  <c r="V75" i="16"/>
  <c r="R75" i="16"/>
  <c r="T75" i="16"/>
  <c r="Q75" i="16"/>
  <c r="S75" i="16"/>
  <c r="V74" i="16"/>
  <c r="R74" i="16"/>
  <c r="T74" i="16"/>
  <c r="Q74" i="16"/>
  <c r="S74" i="16"/>
  <c r="V73" i="16"/>
  <c r="R73" i="16"/>
  <c r="T73" i="16"/>
  <c r="Q73" i="16"/>
  <c r="S73" i="16"/>
  <c r="V72" i="16"/>
  <c r="R72" i="16"/>
  <c r="T72" i="16"/>
  <c r="Q72" i="16"/>
  <c r="S72" i="16"/>
  <c r="V71" i="16"/>
  <c r="R71" i="16"/>
  <c r="T71" i="16"/>
  <c r="Q71" i="16"/>
  <c r="S71" i="16"/>
  <c r="V70" i="16"/>
  <c r="R70" i="16"/>
  <c r="T70" i="16"/>
  <c r="Q70" i="16"/>
  <c r="S70" i="16"/>
  <c r="V69" i="16"/>
  <c r="R69" i="16"/>
  <c r="T69" i="16"/>
  <c r="Q69" i="16"/>
  <c r="S69" i="16"/>
  <c r="V68" i="16"/>
  <c r="R68" i="16"/>
  <c r="T68" i="16"/>
  <c r="Q68" i="16"/>
  <c r="S68" i="16"/>
  <c r="V67" i="16"/>
  <c r="R67" i="16"/>
  <c r="T67" i="16"/>
  <c r="Q67" i="16"/>
  <c r="S67" i="16"/>
  <c r="V66" i="16"/>
  <c r="R66" i="16"/>
  <c r="T66" i="16"/>
  <c r="Q66" i="16"/>
  <c r="S66" i="16"/>
  <c r="V65" i="16"/>
  <c r="R65" i="16"/>
  <c r="T65" i="16"/>
  <c r="Q65" i="16"/>
  <c r="S65" i="16"/>
  <c r="V64" i="16"/>
  <c r="R64" i="16"/>
  <c r="T64" i="16"/>
  <c r="Q64" i="16"/>
  <c r="S64" i="16"/>
  <c r="V63" i="16"/>
  <c r="R63" i="16"/>
  <c r="T63" i="16"/>
  <c r="Q63" i="16"/>
  <c r="S63" i="16"/>
  <c r="V61" i="16"/>
  <c r="R61" i="16"/>
  <c r="T61" i="16"/>
  <c r="Q61" i="16"/>
  <c r="S61" i="16"/>
  <c r="V60" i="16"/>
  <c r="R60" i="16"/>
  <c r="T60" i="16"/>
  <c r="Q60" i="16"/>
  <c r="S60" i="16"/>
  <c r="V59" i="16"/>
  <c r="R59" i="16"/>
  <c r="T59" i="16"/>
  <c r="Q59" i="16"/>
  <c r="S59" i="16"/>
  <c r="V58" i="16"/>
  <c r="R58" i="16"/>
  <c r="T58" i="16"/>
  <c r="Q58" i="16"/>
  <c r="S58" i="16"/>
  <c r="V57" i="16"/>
  <c r="R57" i="16"/>
  <c r="T57" i="16"/>
  <c r="Q57" i="16"/>
  <c r="S57" i="16"/>
  <c r="V56" i="16"/>
  <c r="R56" i="16"/>
  <c r="T56" i="16"/>
  <c r="Q56" i="16"/>
  <c r="S56" i="16"/>
  <c r="V54" i="16"/>
  <c r="R54" i="16"/>
  <c r="T54" i="16"/>
  <c r="Q54" i="16"/>
  <c r="S54" i="16"/>
  <c r="V53" i="16"/>
  <c r="R53" i="16"/>
  <c r="T53" i="16"/>
  <c r="Q53" i="16"/>
  <c r="S53" i="16"/>
  <c r="V52" i="16"/>
  <c r="R52" i="16"/>
  <c r="T52" i="16"/>
  <c r="Q52" i="16"/>
  <c r="S52" i="16"/>
  <c r="V51" i="16"/>
  <c r="R51" i="16"/>
  <c r="T51" i="16"/>
  <c r="Q51" i="16"/>
  <c r="S51" i="16"/>
  <c r="V50" i="16"/>
  <c r="R50" i="16"/>
  <c r="T50" i="16"/>
  <c r="Q50" i="16"/>
  <c r="S50" i="16"/>
  <c r="V49" i="16"/>
  <c r="R49" i="16"/>
  <c r="T49" i="16"/>
  <c r="Q49" i="16"/>
  <c r="S49" i="16"/>
  <c r="V48" i="16"/>
  <c r="R48" i="16"/>
  <c r="T48" i="16"/>
  <c r="Q48" i="16"/>
  <c r="S48" i="16"/>
  <c r="V47" i="16"/>
  <c r="R47" i="16"/>
  <c r="T47" i="16"/>
  <c r="Q47" i="16"/>
  <c r="S47" i="16"/>
  <c r="V46" i="16"/>
  <c r="R46" i="16"/>
  <c r="T46" i="16"/>
  <c r="Q46" i="16"/>
  <c r="S46" i="16"/>
  <c r="V45" i="16"/>
  <c r="R45" i="16"/>
  <c r="T45" i="16"/>
  <c r="Q45" i="16"/>
  <c r="S45" i="16"/>
  <c r="V44" i="16"/>
  <c r="R44" i="16"/>
  <c r="T44" i="16"/>
  <c r="Q44" i="16"/>
  <c r="S44" i="16"/>
  <c r="V43" i="16"/>
  <c r="R43" i="16"/>
  <c r="T43" i="16"/>
  <c r="Q43" i="16"/>
  <c r="S43" i="16"/>
  <c r="V42" i="16"/>
  <c r="R42" i="16"/>
  <c r="T42" i="16"/>
  <c r="Q42" i="16"/>
  <c r="S42" i="16"/>
  <c r="V41" i="16"/>
  <c r="R41" i="16"/>
  <c r="T41" i="16"/>
  <c r="Q41" i="16"/>
  <c r="S41" i="16"/>
  <c r="V40" i="16"/>
  <c r="R40" i="16"/>
  <c r="T40" i="16"/>
  <c r="Q40" i="16"/>
  <c r="S40" i="16"/>
  <c r="V39" i="16"/>
  <c r="R39" i="16"/>
  <c r="T39" i="16"/>
  <c r="Q39" i="16"/>
  <c r="S39" i="16"/>
  <c r="V38" i="16"/>
  <c r="R38" i="16"/>
  <c r="T38" i="16"/>
  <c r="Q38" i="16"/>
  <c r="S38" i="16"/>
  <c r="V37" i="16"/>
  <c r="R37" i="16"/>
  <c r="T37" i="16"/>
  <c r="Q37" i="16"/>
  <c r="S37" i="16"/>
  <c r="V35" i="16"/>
  <c r="R35" i="16"/>
  <c r="T35" i="16"/>
  <c r="Q35" i="16"/>
  <c r="S35" i="16"/>
  <c r="V34" i="16"/>
  <c r="R34" i="16"/>
  <c r="T34" i="16"/>
  <c r="Q34" i="16"/>
  <c r="S34" i="16"/>
  <c r="V33" i="16"/>
  <c r="R33" i="16"/>
  <c r="T33" i="16"/>
  <c r="Q33" i="16"/>
  <c r="S33" i="16"/>
  <c r="V32" i="16"/>
  <c r="R32" i="16"/>
  <c r="T32" i="16"/>
  <c r="Q32" i="16"/>
  <c r="S32" i="16"/>
  <c r="V31" i="16"/>
  <c r="R31" i="16"/>
  <c r="T31" i="16"/>
  <c r="Q31" i="16"/>
  <c r="S31" i="16"/>
  <c r="V30" i="16"/>
  <c r="R30" i="16"/>
  <c r="T30" i="16"/>
  <c r="Q30" i="16"/>
  <c r="S30" i="16"/>
  <c r="V29" i="16"/>
  <c r="R29" i="16"/>
  <c r="T29" i="16"/>
  <c r="Q29" i="16"/>
  <c r="S29" i="16"/>
  <c r="V28" i="16"/>
  <c r="R28" i="16"/>
  <c r="T28" i="16"/>
  <c r="Q28" i="16"/>
  <c r="S28" i="16"/>
  <c r="V27" i="16"/>
  <c r="R27" i="16"/>
  <c r="T27" i="16"/>
  <c r="Q27" i="16"/>
  <c r="S27" i="16"/>
  <c r="V26" i="16"/>
  <c r="R26" i="16"/>
  <c r="T26" i="16"/>
  <c r="Q26" i="16"/>
  <c r="S26" i="16"/>
  <c r="V25" i="16"/>
  <c r="R25" i="16"/>
  <c r="T25" i="16"/>
  <c r="Q25" i="16"/>
  <c r="S25" i="16"/>
  <c r="V24" i="16"/>
  <c r="R24" i="16"/>
  <c r="T24" i="16"/>
  <c r="Q24" i="16"/>
  <c r="S24" i="16"/>
  <c r="V23" i="16"/>
  <c r="R23" i="16"/>
  <c r="T23" i="16"/>
  <c r="Q23" i="16"/>
  <c r="S23" i="16"/>
  <c r="V22" i="16"/>
  <c r="R22" i="16"/>
  <c r="T22" i="16"/>
  <c r="Q22" i="16"/>
  <c r="S22" i="16"/>
  <c r="V21" i="16"/>
  <c r="R21" i="16"/>
  <c r="T21" i="16"/>
  <c r="Q21" i="16"/>
  <c r="S21" i="16"/>
  <c r="V20" i="16"/>
  <c r="R20" i="16"/>
  <c r="T20" i="16"/>
  <c r="Q20" i="16"/>
  <c r="S20" i="16"/>
  <c r="V19" i="16"/>
  <c r="R19" i="16"/>
  <c r="T19" i="16"/>
  <c r="Q19" i="16"/>
  <c r="S19" i="16"/>
  <c r="V18" i="16"/>
  <c r="R18" i="16"/>
  <c r="T18" i="16"/>
  <c r="Q18" i="16"/>
  <c r="S18" i="16"/>
  <c r="V17" i="16"/>
  <c r="R17" i="16"/>
  <c r="T17" i="16"/>
  <c r="Q17" i="16"/>
  <c r="S17" i="16"/>
  <c r="V16" i="16"/>
  <c r="R16" i="16"/>
  <c r="T16" i="16"/>
  <c r="Q16" i="16"/>
  <c r="S16" i="16"/>
  <c r="V15" i="16"/>
  <c r="R15" i="16"/>
  <c r="T15" i="16"/>
  <c r="Q15" i="16"/>
  <c r="S15" i="16"/>
  <c r="V13" i="16"/>
  <c r="R13" i="16"/>
  <c r="T13" i="16"/>
  <c r="Q13" i="16"/>
  <c r="S13" i="16"/>
  <c r="V12" i="16"/>
  <c r="R12" i="16"/>
  <c r="T12" i="16"/>
  <c r="Q12" i="16"/>
  <c r="S12" i="16"/>
  <c r="V11" i="16"/>
  <c r="R11" i="16"/>
  <c r="T11" i="16"/>
  <c r="Q11" i="16"/>
  <c r="S11" i="16"/>
  <c r="V10" i="16"/>
  <c r="R10" i="16"/>
  <c r="T10" i="16"/>
  <c r="Q10" i="16"/>
  <c r="S10" i="16"/>
  <c r="V9" i="16"/>
  <c r="R9" i="16"/>
  <c r="T9" i="16"/>
  <c r="Q9" i="16"/>
  <c r="S9" i="16"/>
  <c r="V8" i="16"/>
  <c r="R8" i="16"/>
  <c r="T8" i="16"/>
  <c r="Q8" i="16"/>
  <c r="S8" i="16"/>
  <c r="V7" i="16"/>
  <c r="R7" i="16"/>
  <c r="T7" i="16"/>
  <c r="Q7" i="16"/>
  <c r="S7" i="16"/>
  <c r="V6" i="16"/>
  <c r="R6" i="16"/>
  <c r="T6" i="16"/>
  <c r="Q6" i="16"/>
  <c r="S6" i="16"/>
  <c r="V5" i="16"/>
  <c r="R5" i="16"/>
  <c r="T5" i="16"/>
  <c r="Q5" i="16"/>
  <c r="S5" i="16"/>
  <c r="V4" i="16"/>
  <c r="R4" i="16"/>
  <c r="T4" i="16"/>
  <c r="Q4" i="16"/>
  <c r="S4" i="16"/>
  <c r="AB118" i="16"/>
  <c r="X118" i="16"/>
  <c r="Z118" i="16"/>
  <c r="W118" i="16"/>
  <c r="Y118" i="16"/>
  <c r="AB117" i="16"/>
  <c r="X117" i="16"/>
  <c r="Z117" i="16"/>
  <c r="W117" i="16"/>
  <c r="Y117" i="16"/>
  <c r="AB115" i="16"/>
  <c r="X115" i="16"/>
  <c r="Z115" i="16"/>
  <c r="W115" i="16"/>
  <c r="Y115" i="16"/>
  <c r="AB114" i="16"/>
  <c r="X114" i="16"/>
  <c r="Z114" i="16"/>
  <c r="W114" i="16"/>
  <c r="Y114" i="16"/>
  <c r="AB113" i="16"/>
  <c r="X113" i="16"/>
  <c r="Z113" i="16"/>
  <c r="W113" i="16"/>
  <c r="Y113" i="16"/>
  <c r="AB112" i="16"/>
  <c r="X112" i="16"/>
  <c r="Z112" i="16"/>
  <c r="W112" i="16"/>
  <c r="Y112" i="16"/>
  <c r="AB111" i="16"/>
  <c r="X111" i="16"/>
  <c r="Z111" i="16"/>
  <c r="W111" i="16"/>
  <c r="Y111" i="16"/>
  <c r="AB109" i="16"/>
  <c r="X109" i="16"/>
  <c r="Z109" i="16"/>
  <c r="W109" i="16"/>
  <c r="Y109" i="16"/>
  <c r="AB108" i="16"/>
  <c r="X108" i="16"/>
  <c r="Z108" i="16"/>
  <c r="W108" i="16"/>
  <c r="Y108" i="16"/>
  <c r="AB107" i="16"/>
  <c r="X107" i="16"/>
  <c r="Z107" i="16"/>
  <c r="W107" i="16"/>
  <c r="Y107" i="16"/>
  <c r="AB106" i="16"/>
  <c r="X106" i="16"/>
  <c r="Z106" i="16"/>
  <c r="W106" i="16"/>
  <c r="Y106" i="16"/>
  <c r="AB105" i="16"/>
  <c r="X105" i="16"/>
  <c r="Z105" i="16"/>
  <c r="W105" i="16"/>
  <c r="Y105" i="16"/>
  <c r="AB104" i="16"/>
  <c r="X104" i="16"/>
  <c r="Z104" i="16"/>
  <c r="W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AB94" i="16"/>
  <c r="X94" i="16"/>
  <c r="Z94" i="16"/>
  <c r="W94" i="16"/>
  <c r="Y94" i="16"/>
  <c r="AB93" i="16"/>
  <c r="X93" i="16"/>
  <c r="Z93" i="16"/>
  <c r="W93" i="16"/>
  <c r="Y93" i="16"/>
  <c r="AB92" i="16"/>
  <c r="X92" i="16"/>
  <c r="Z92" i="16"/>
  <c r="W92" i="16"/>
  <c r="Y92" i="16"/>
  <c r="AB91" i="16"/>
  <c r="X91" i="16"/>
  <c r="Z91" i="16"/>
  <c r="W91" i="16"/>
  <c r="Y91" i="16"/>
  <c r="AB90" i="16"/>
  <c r="X90" i="16"/>
  <c r="Z90" i="16"/>
  <c r="W90" i="16"/>
  <c r="Y90" i="16"/>
  <c r="AB88" i="16"/>
  <c r="X88" i="16"/>
  <c r="Z88" i="16"/>
  <c r="W88" i="16"/>
  <c r="Y88" i="16"/>
  <c r="AB87" i="16"/>
  <c r="X87" i="16"/>
  <c r="Z87" i="16"/>
  <c r="W87" i="16"/>
  <c r="Y87" i="16"/>
  <c r="AB86" i="16"/>
  <c r="X86" i="16"/>
  <c r="Z86" i="16"/>
  <c r="W86" i="16"/>
  <c r="Y86" i="16"/>
  <c r="AB85" i="16"/>
  <c r="X85" i="16"/>
  <c r="Z85" i="16"/>
  <c r="W85" i="16"/>
  <c r="Y85" i="16"/>
  <c r="AB83" i="16"/>
  <c r="X83" i="16"/>
  <c r="Z83" i="16"/>
  <c r="W83" i="16"/>
  <c r="Y83" i="16"/>
  <c r="AB82" i="16"/>
  <c r="X82" i="16"/>
  <c r="Z82" i="16"/>
  <c r="W82" i="16"/>
  <c r="Y82" i="16"/>
  <c r="AB81" i="16"/>
  <c r="X81" i="16"/>
  <c r="Z81" i="16"/>
  <c r="W81" i="16"/>
  <c r="Y81" i="16"/>
  <c r="AB80" i="16"/>
  <c r="X80" i="16"/>
  <c r="Z80" i="16"/>
  <c r="W80" i="16"/>
  <c r="Y80" i="16"/>
  <c r="AB79" i="16"/>
  <c r="X79" i="16"/>
  <c r="Z79" i="16"/>
  <c r="W79" i="16"/>
  <c r="Y79" i="16"/>
  <c r="AB78" i="16"/>
  <c r="X78" i="16"/>
  <c r="Z78" i="16"/>
  <c r="W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AA74" i="16"/>
  <c r="AB74" i="16"/>
  <c r="X74" i="16"/>
  <c r="Z74" i="16"/>
  <c r="W74" i="16"/>
  <c r="Y74" i="16"/>
  <c r="AB73" i="16"/>
  <c r="X73" i="16"/>
  <c r="Z73" i="16"/>
  <c r="W73" i="16"/>
  <c r="Y73" i="16"/>
  <c r="AB72" i="16"/>
  <c r="X72" i="16"/>
  <c r="Z72" i="16"/>
  <c r="W72" i="16"/>
  <c r="Y72" i="16"/>
  <c r="AB71" i="16"/>
  <c r="X71" i="16"/>
  <c r="Z71" i="16"/>
  <c r="W71" i="16"/>
  <c r="Y71" i="16"/>
  <c r="AB70" i="16"/>
  <c r="X70" i="16"/>
  <c r="Z70" i="16"/>
  <c r="W70" i="16"/>
  <c r="Y70" i="16"/>
  <c r="AB69" i="16"/>
  <c r="X69" i="16"/>
  <c r="Z69" i="16"/>
  <c r="W69" i="16"/>
  <c r="Y69" i="16"/>
  <c r="AB68" i="16"/>
  <c r="X68" i="16"/>
  <c r="Z68" i="16"/>
  <c r="W68" i="16"/>
  <c r="Y68" i="16"/>
  <c r="AB67" i="16"/>
  <c r="X67" i="16"/>
  <c r="Z67" i="16"/>
  <c r="W67" i="16"/>
  <c r="Y67" i="16"/>
  <c r="AB66" i="16"/>
  <c r="X66" i="16"/>
  <c r="Z66" i="16"/>
  <c r="W66" i="16"/>
  <c r="Y66" i="16"/>
  <c r="AB65" i="16"/>
  <c r="X65" i="16"/>
  <c r="Z65" i="16"/>
  <c r="W65" i="16"/>
  <c r="Y65" i="16"/>
  <c r="AA64" i="16"/>
  <c r="AB64" i="16"/>
  <c r="X64" i="16"/>
  <c r="Z64" i="16"/>
  <c r="W64" i="16"/>
  <c r="Y64" i="16"/>
  <c r="AB63" i="16"/>
  <c r="X63" i="16"/>
  <c r="Z63" i="16"/>
  <c r="W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AB54" i="16"/>
  <c r="X54" i="16"/>
  <c r="Z54" i="16"/>
  <c r="W54" i="16"/>
  <c r="Y54" i="16"/>
  <c r="AB53" i="16"/>
  <c r="X53" i="16"/>
  <c r="Z53" i="16"/>
  <c r="W53" i="16"/>
  <c r="Y53" i="16"/>
  <c r="AB52" i="16"/>
  <c r="X52" i="16"/>
  <c r="Z52" i="16"/>
  <c r="W52" i="16"/>
  <c r="Y52" i="16"/>
  <c r="AB51" i="16"/>
  <c r="X51" i="16"/>
  <c r="Z51" i="16"/>
  <c r="W51" i="16"/>
  <c r="Y51" i="16"/>
  <c r="AB50" i="16"/>
  <c r="X50" i="16"/>
  <c r="Z50" i="16"/>
  <c r="W50" i="16"/>
  <c r="Y50" i="16"/>
  <c r="AB49" i="16"/>
  <c r="X49" i="16"/>
  <c r="Z49" i="16"/>
  <c r="W49" i="16"/>
  <c r="Y49" i="16"/>
  <c r="AB48" i="16"/>
  <c r="X48" i="16"/>
  <c r="Z48" i="16"/>
  <c r="W48" i="16"/>
  <c r="Y48" i="16"/>
  <c r="AB47" i="16"/>
  <c r="X47" i="16"/>
  <c r="Z47" i="16"/>
  <c r="W47" i="16"/>
  <c r="Y47" i="16"/>
  <c r="AB46" i="16"/>
  <c r="X46" i="16"/>
  <c r="Z46" i="16"/>
  <c r="W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AB40" i="16"/>
  <c r="X40" i="16"/>
  <c r="Z40" i="16"/>
  <c r="W40" i="16"/>
  <c r="Y40" i="16"/>
  <c r="AB39" i="16"/>
  <c r="X39" i="16"/>
  <c r="Z39" i="16"/>
  <c r="W39" i="16"/>
  <c r="Y39" i="16"/>
  <c r="AB38" i="16"/>
  <c r="X38" i="16"/>
  <c r="Z38" i="16"/>
  <c r="W38" i="16"/>
  <c r="Y38" i="16"/>
  <c r="AB37" i="16"/>
  <c r="X37" i="16"/>
  <c r="Z37" i="16"/>
  <c r="W37" i="16"/>
  <c r="Y37" i="16"/>
  <c r="AB35" i="16"/>
  <c r="X35" i="16"/>
  <c r="Z35" i="16"/>
  <c r="W35" i="16"/>
  <c r="Y35" i="16"/>
  <c r="AB34" i="16"/>
  <c r="X34" i="16"/>
  <c r="Z34" i="16"/>
  <c r="W34" i="16"/>
  <c r="Y34" i="16"/>
  <c r="AB33" i="16"/>
  <c r="X33" i="16"/>
  <c r="Z33" i="16"/>
  <c r="W33" i="16"/>
  <c r="Y33" i="16"/>
  <c r="AB32" i="16"/>
  <c r="X32" i="16"/>
  <c r="Z32" i="16"/>
  <c r="W32" i="16"/>
  <c r="Y32" i="16"/>
  <c r="AB31" i="16"/>
  <c r="X31" i="16"/>
  <c r="Z31" i="16"/>
  <c r="W31" i="16"/>
  <c r="Y31" i="16"/>
  <c r="AB30" i="16"/>
  <c r="X30" i="16"/>
  <c r="Z30" i="16"/>
  <c r="W30" i="16"/>
  <c r="Y30" i="16"/>
  <c r="AB29" i="16"/>
  <c r="X29" i="16"/>
  <c r="Z29" i="16"/>
  <c r="W29" i="16"/>
  <c r="Y29" i="16"/>
  <c r="AB28" i="16"/>
  <c r="X28" i="16"/>
  <c r="Z28" i="16"/>
  <c r="W28" i="16"/>
  <c r="Y28" i="16"/>
  <c r="AB27" i="16"/>
  <c r="X27" i="16"/>
  <c r="Z27" i="16"/>
  <c r="W27" i="16"/>
  <c r="Y27" i="16"/>
  <c r="AB26" i="16"/>
  <c r="X26" i="16"/>
  <c r="Z26" i="16"/>
  <c r="W26" i="16"/>
  <c r="Y26" i="16"/>
  <c r="AB25" i="16"/>
  <c r="X25" i="16"/>
  <c r="Z25" i="16"/>
  <c r="W25" i="16"/>
  <c r="Y25" i="16"/>
  <c r="AB24" i="16"/>
  <c r="X24" i="16"/>
  <c r="Z24" i="16"/>
  <c r="W24" i="16"/>
  <c r="Y24" i="16"/>
  <c r="AB23" i="16"/>
  <c r="X23" i="16"/>
  <c r="Z23" i="16"/>
  <c r="W23" i="16"/>
  <c r="Y23" i="16"/>
  <c r="AB22" i="16"/>
  <c r="X22" i="16"/>
  <c r="Z22" i="16"/>
  <c r="W22" i="16"/>
  <c r="Y22" i="16"/>
  <c r="AB21" i="16"/>
  <c r="X21" i="16"/>
  <c r="Z21" i="16"/>
  <c r="W21" i="16"/>
  <c r="Y21" i="16"/>
  <c r="AB20" i="16"/>
  <c r="X20" i="16"/>
  <c r="Z20" i="16"/>
  <c r="W20" i="16"/>
  <c r="Y20" i="16"/>
  <c r="AB19" i="16"/>
  <c r="X19" i="16"/>
  <c r="Z19" i="16"/>
  <c r="W19" i="16"/>
  <c r="Y19" i="16"/>
  <c r="AB18" i="16"/>
  <c r="X18" i="16"/>
  <c r="Z18" i="16"/>
  <c r="W18" i="16"/>
  <c r="Y18" i="16"/>
  <c r="AB17" i="16"/>
  <c r="X17" i="16"/>
  <c r="Z17" i="16"/>
  <c r="W17" i="16"/>
  <c r="Y17" i="16"/>
  <c r="AB16" i="16"/>
  <c r="X16" i="16"/>
  <c r="Z16" i="16"/>
  <c r="W16" i="16"/>
  <c r="Y16" i="16"/>
  <c r="AB15" i="16"/>
  <c r="X15" i="16"/>
  <c r="Z15" i="16"/>
  <c r="W15" i="16"/>
  <c r="Y15" i="16"/>
  <c r="AB13" i="16"/>
  <c r="X13" i="16"/>
  <c r="Z13" i="16"/>
  <c r="W13" i="16"/>
  <c r="Y13" i="16"/>
  <c r="AB12" i="16"/>
  <c r="X12" i="16"/>
  <c r="Z12" i="16"/>
  <c r="W12" i="16"/>
  <c r="Y12" i="16"/>
  <c r="AB11" i="16"/>
  <c r="X11" i="16"/>
  <c r="Z11" i="16"/>
  <c r="W11" i="16"/>
  <c r="Y11" i="16"/>
  <c r="AB10" i="16"/>
  <c r="X10" i="16"/>
  <c r="Z10" i="16"/>
  <c r="W10" i="16"/>
  <c r="Y10" i="16"/>
  <c r="AB9" i="16"/>
  <c r="X9" i="16"/>
  <c r="Z9" i="16"/>
  <c r="W9" i="16"/>
  <c r="Y9" i="16"/>
  <c r="AB8" i="16"/>
  <c r="X8" i="16"/>
  <c r="Z8" i="16"/>
  <c r="W8" i="16"/>
  <c r="Y8" i="16"/>
  <c r="AB7" i="16"/>
  <c r="X7" i="16"/>
  <c r="Z7" i="16"/>
  <c r="W7" i="16"/>
  <c r="Y7" i="16"/>
  <c r="AB6" i="16"/>
  <c r="X6" i="16"/>
  <c r="Z6" i="16"/>
  <c r="W6" i="16"/>
  <c r="Y6" i="16"/>
  <c r="AB5" i="16"/>
  <c r="X5" i="16"/>
  <c r="Z5" i="16"/>
  <c r="W5" i="16"/>
  <c r="Y5" i="16"/>
  <c r="AB4" i="16"/>
  <c r="X4" i="16"/>
  <c r="Z4" i="16"/>
  <c r="W4" i="16"/>
  <c r="Y4" i="16"/>
  <c r="P118" i="16"/>
  <c r="L118" i="16"/>
  <c r="N118" i="16"/>
  <c r="K118" i="16"/>
  <c r="M118" i="16"/>
  <c r="P117" i="16"/>
  <c r="L117" i="16"/>
  <c r="N117" i="16"/>
  <c r="K117" i="16"/>
  <c r="M117" i="16"/>
  <c r="P115" i="16"/>
  <c r="L115" i="16"/>
  <c r="N115" i="16"/>
  <c r="K115" i="16"/>
  <c r="M115" i="16"/>
  <c r="P114" i="16"/>
  <c r="L114" i="16"/>
  <c r="N114" i="16"/>
  <c r="K114" i="16"/>
  <c r="M114" i="16"/>
  <c r="P113" i="16"/>
  <c r="L113" i="16"/>
  <c r="N113" i="16"/>
  <c r="K113" i="16"/>
  <c r="M113" i="16"/>
  <c r="P112" i="16"/>
  <c r="L112" i="16"/>
  <c r="N112" i="16"/>
  <c r="K112" i="16"/>
  <c r="M112" i="16"/>
  <c r="P111" i="16"/>
  <c r="L111" i="16"/>
  <c r="N111" i="16"/>
  <c r="K111" i="16"/>
  <c r="M111" i="16"/>
  <c r="P109" i="16"/>
  <c r="L109" i="16"/>
  <c r="N109" i="16"/>
  <c r="K109" i="16"/>
  <c r="M109" i="16"/>
  <c r="P108" i="16"/>
  <c r="L108" i="16"/>
  <c r="N108" i="16"/>
  <c r="K108" i="16"/>
  <c r="M108" i="16"/>
  <c r="P107" i="16"/>
  <c r="L107" i="16"/>
  <c r="N107" i="16"/>
  <c r="K107" i="16"/>
  <c r="M107" i="16"/>
  <c r="P106" i="16"/>
  <c r="L106" i="16"/>
  <c r="N106" i="16"/>
  <c r="K106" i="16"/>
  <c r="M106" i="16"/>
  <c r="P105" i="16"/>
  <c r="L105" i="16"/>
  <c r="N105" i="16"/>
  <c r="K105" i="16"/>
  <c r="M105" i="16"/>
  <c r="P104" i="16"/>
  <c r="L104" i="16"/>
  <c r="N104" i="16"/>
  <c r="K104" i="16"/>
  <c r="M104" i="16"/>
  <c r="P102" i="16"/>
  <c r="L102" i="16"/>
  <c r="N102" i="16"/>
  <c r="K102" i="16"/>
  <c r="M102" i="16"/>
  <c r="P101" i="16"/>
  <c r="L101" i="16"/>
  <c r="N101" i="16"/>
  <c r="K101" i="16"/>
  <c r="M101" i="16"/>
  <c r="P100" i="16"/>
  <c r="L100" i="16"/>
  <c r="N100" i="16"/>
  <c r="K100" i="16"/>
  <c r="M100" i="16"/>
  <c r="P99" i="16"/>
  <c r="L99" i="16"/>
  <c r="N99" i="16"/>
  <c r="K99" i="16"/>
  <c r="M99" i="16"/>
  <c r="P98" i="16"/>
  <c r="L98" i="16"/>
  <c r="N98" i="16"/>
  <c r="K98" i="16"/>
  <c r="M98" i="16"/>
  <c r="P97" i="16"/>
  <c r="L97" i="16"/>
  <c r="N97" i="16"/>
  <c r="K97" i="16"/>
  <c r="M97" i="16"/>
  <c r="P96" i="16"/>
  <c r="L96" i="16"/>
  <c r="N96" i="16"/>
  <c r="K96" i="16"/>
  <c r="M96" i="16"/>
  <c r="P94" i="16"/>
  <c r="L94" i="16"/>
  <c r="N94" i="16"/>
  <c r="K94" i="16"/>
  <c r="M94" i="16"/>
  <c r="P93" i="16"/>
  <c r="L93" i="16"/>
  <c r="N93" i="16"/>
  <c r="K93" i="16"/>
  <c r="M93" i="16"/>
  <c r="P92" i="16"/>
  <c r="L92" i="16"/>
  <c r="N92" i="16"/>
  <c r="K92" i="16"/>
  <c r="M92" i="16"/>
  <c r="P91" i="16"/>
  <c r="L91" i="16"/>
  <c r="N91" i="16"/>
  <c r="K91" i="16"/>
  <c r="M91" i="16"/>
  <c r="P90" i="16"/>
  <c r="L90" i="16"/>
  <c r="N90" i="16"/>
  <c r="K90" i="16"/>
  <c r="M90" i="16"/>
  <c r="P88" i="16"/>
  <c r="L88" i="16"/>
  <c r="N88" i="16"/>
  <c r="K88" i="16"/>
  <c r="M88" i="16"/>
  <c r="P87" i="16"/>
  <c r="L87" i="16"/>
  <c r="N87" i="16"/>
  <c r="K87" i="16"/>
  <c r="M87" i="16"/>
  <c r="P86" i="16"/>
  <c r="L86" i="16"/>
  <c r="N86" i="16"/>
  <c r="K86" i="16"/>
  <c r="M86" i="16"/>
  <c r="P85" i="16"/>
  <c r="L85" i="16"/>
  <c r="N85" i="16"/>
  <c r="K85" i="16"/>
  <c r="M85" i="16"/>
  <c r="P83" i="16"/>
  <c r="L83" i="16"/>
  <c r="N83" i="16"/>
  <c r="K83" i="16"/>
  <c r="M83" i="16"/>
  <c r="P82" i="16"/>
  <c r="L82" i="16"/>
  <c r="N82" i="16"/>
  <c r="K82" i="16"/>
  <c r="M82" i="16"/>
  <c r="P81" i="16"/>
  <c r="L81" i="16"/>
  <c r="N81" i="16"/>
  <c r="K81" i="16"/>
  <c r="M81" i="16"/>
  <c r="P80" i="16"/>
  <c r="L80" i="16"/>
  <c r="N80" i="16"/>
  <c r="K80" i="16"/>
  <c r="M80" i="16"/>
  <c r="P79" i="16"/>
  <c r="L79" i="16"/>
  <c r="N79" i="16"/>
  <c r="K79" i="16"/>
  <c r="M79" i="16"/>
  <c r="P78" i="16"/>
  <c r="L78" i="16"/>
  <c r="N78" i="16"/>
  <c r="K78" i="16"/>
  <c r="M78" i="16"/>
  <c r="P77" i="16"/>
  <c r="L77" i="16"/>
  <c r="N77" i="16"/>
  <c r="K77" i="16"/>
  <c r="M77" i="16"/>
  <c r="P76" i="16"/>
  <c r="L76" i="16"/>
  <c r="N76" i="16"/>
  <c r="K76" i="16"/>
  <c r="M76" i="16"/>
  <c r="P75" i="16"/>
  <c r="L75" i="16"/>
  <c r="N75" i="16"/>
  <c r="K75" i="16"/>
  <c r="M75" i="16"/>
  <c r="P74" i="16"/>
  <c r="L74" i="16"/>
  <c r="N74" i="16"/>
  <c r="K74" i="16"/>
  <c r="M74" i="16"/>
  <c r="P73" i="16"/>
  <c r="L73" i="16"/>
  <c r="N73" i="16"/>
  <c r="K73" i="16"/>
  <c r="M73" i="16"/>
  <c r="P72" i="16"/>
  <c r="L72" i="16"/>
  <c r="N72" i="16"/>
  <c r="K72" i="16"/>
  <c r="M72" i="16"/>
  <c r="P71" i="16"/>
  <c r="L71" i="16"/>
  <c r="N71" i="16"/>
  <c r="K71" i="16"/>
  <c r="M71" i="16"/>
  <c r="P70" i="16"/>
  <c r="L70" i="16"/>
  <c r="N70" i="16"/>
  <c r="K70" i="16"/>
  <c r="M70" i="16"/>
  <c r="L69" i="16"/>
  <c r="N69" i="16"/>
  <c r="K69" i="16"/>
  <c r="M69" i="16"/>
  <c r="P68" i="16"/>
  <c r="L68" i="16"/>
  <c r="N68" i="16"/>
  <c r="K68" i="16"/>
  <c r="M68" i="16"/>
  <c r="P67" i="16"/>
  <c r="L67" i="16"/>
  <c r="N67" i="16"/>
  <c r="K67" i="16"/>
  <c r="M67" i="16"/>
  <c r="P66" i="16"/>
  <c r="L66" i="16"/>
  <c r="N66" i="16"/>
  <c r="K66" i="16"/>
  <c r="M66" i="16"/>
  <c r="P65" i="16"/>
  <c r="L65" i="16"/>
  <c r="N65" i="16"/>
  <c r="K65" i="16"/>
  <c r="M65" i="16"/>
  <c r="P64" i="16"/>
  <c r="L64" i="16"/>
  <c r="N64" i="16"/>
  <c r="K64" i="16"/>
  <c r="M64" i="16"/>
  <c r="P63" i="16"/>
  <c r="L63" i="16"/>
  <c r="N63" i="16"/>
  <c r="K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P54" i="16"/>
  <c r="L54" i="16"/>
  <c r="N54" i="16"/>
  <c r="K54" i="16"/>
  <c r="M54" i="16"/>
  <c r="P53" i="16"/>
  <c r="L53" i="16"/>
  <c r="N53" i="16"/>
  <c r="K53" i="16"/>
  <c r="M53" i="16"/>
  <c r="P52" i="16"/>
  <c r="L52" i="16"/>
  <c r="N52" i="16"/>
  <c r="K52" i="16"/>
  <c r="M52" i="16"/>
  <c r="P51" i="16"/>
  <c r="L51" i="16"/>
  <c r="N51" i="16"/>
  <c r="K51" i="16"/>
  <c r="M51" i="16"/>
  <c r="P50" i="16"/>
  <c r="L50" i="16"/>
  <c r="N50" i="16"/>
  <c r="K50" i="16"/>
  <c r="M50" i="16"/>
  <c r="P49" i="16"/>
  <c r="L49" i="16"/>
  <c r="N49" i="16"/>
  <c r="K49" i="16"/>
  <c r="M49" i="16"/>
  <c r="P48" i="16"/>
  <c r="L48" i="16"/>
  <c r="N48" i="16"/>
  <c r="K48" i="16"/>
  <c r="M48" i="16"/>
  <c r="P47" i="16"/>
  <c r="L47" i="16"/>
  <c r="N47" i="16"/>
  <c r="K47" i="16"/>
  <c r="M47" i="16"/>
  <c r="P46" i="16"/>
  <c r="L46" i="16"/>
  <c r="N46" i="16"/>
  <c r="K46" i="16"/>
  <c r="M46" i="16"/>
  <c r="P45" i="16"/>
  <c r="L45" i="16"/>
  <c r="N45" i="16"/>
  <c r="K45" i="16"/>
  <c r="M45" i="16"/>
  <c r="P44" i="16"/>
  <c r="L44" i="16"/>
  <c r="N44" i="16"/>
  <c r="K44" i="16"/>
  <c r="M44" i="16"/>
  <c r="P43" i="16"/>
  <c r="L43" i="16"/>
  <c r="N43" i="16"/>
  <c r="K43" i="16"/>
  <c r="M43" i="16"/>
  <c r="P42" i="16"/>
  <c r="L42" i="16"/>
  <c r="N42" i="16"/>
  <c r="K42" i="16"/>
  <c r="M42" i="16"/>
  <c r="P41" i="16"/>
  <c r="L41" i="16"/>
  <c r="N41" i="16"/>
  <c r="K41" i="16"/>
  <c r="M41" i="16"/>
  <c r="P40" i="16"/>
  <c r="L40" i="16"/>
  <c r="N40" i="16"/>
  <c r="K40" i="16"/>
  <c r="M40" i="16"/>
  <c r="P39" i="16"/>
  <c r="L39" i="16"/>
  <c r="N39" i="16"/>
  <c r="K39" i="16"/>
  <c r="M39" i="16"/>
  <c r="P38" i="16"/>
  <c r="L38" i="16"/>
  <c r="N38" i="16"/>
  <c r="K38" i="16"/>
  <c r="M38" i="16"/>
  <c r="P37" i="16"/>
  <c r="L37" i="16"/>
  <c r="N37" i="16"/>
  <c r="K37" i="16"/>
  <c r="M37" i="16"/>
  <c r="P35" i="16"/>
  <c r="L35" i="16"/>
  <c r="N35" i="16"/>
  <c r="K35" i="16"/>
  <c r="M35" i="16"/>
  <c r="P34" i="16"/>
  <c r="L34" i="16"/>
  <c r="N34" i="16"/>
  <c r="K34" i="16"/>
  <c r="M34" i="16"/>
  <c r="P33" i="16"/>
  <c r="L33" i="16"/>
  <c r="N33" i="16"/>
  <c r="K33" i="16"/>
  <c r="M33" i="16"/>
  <c r="P32" i="16"/>
  <c r="L32" i="16"/>
  <c r="N32" i="16"/>
  <c r="K32" i="16"/>
  <c r="M32" i="16"/>
  <c r="P31" i="16"/>
  <c r="L31" i="16"/>
  <c r="N31" i="16"/>
  <c r="K31" i="16"/>
  <c r="M31" i="16"/>
  <c r="P30" i="16"/>
  <c r="L30" i="16"/>
  <c r="N30" i="16"/>
  <c r="K30" i="16"/>
  <c r="M30" i="16"/>
  <c r="P29" i="16"/>
  <c r="L29" i="16"/>
  <c r="N29" i="16"/>
  <c r="K29" i="16"/>
  <c r="M29" i="16"/>
  <c r="P28" i="16"/>
  <c r="L28" i="16"/>
  <c r="N28" i="16"/>
  <c r="K28" i="16"/>
  <c r="M28" i="16"/>
  <c r="P27" i="16"/>
  <c r="L27" i="16"/>
  <c r="N27" i="16"/>
  <c r="K27" i="16"/>
  <c r="M27" i="16"/>
  <c r="P26" i="16"/>
  <c r="L26" i="16"/>
  <c r="N26" i="16"/>
  <c r="K26" i="16"/>
  <c r="M26" i="16"/>
  <c r="P25" i="16"/>
  <c r="L25" i="16"/>
  <c r="N25" i="16"/>
  <c r="K25" i="16"/>
  <c r="M25" i="16"/>
  <c r="P24" i="16"/>
  <c r="L24" i="16"/>
  <c r="N24" i="16"/>
  <c r="K24" i="16"/>
  <c r="M24" i="16"/>
  <c r="P23" i="16"/>
  <c r="L23" i="16"/>
  <c r="N23" i="16"/>
  <c r="K23" i="16"/>
  <c r="M23" i="16"/>
  <c r="P22" i="16"/>
  <c r="L22" i="16"/>
  <c r="N22" i="16"/>
  <c r="K22" i="16"/>
  <c r="M22" i="16"/>
  <c r="N21" i="16"/>
  <c r="M21" i="16"/>
  <c r="P20" i="16"/>
  <c r="L20" i="16"/>
  <c r="N20" i="16"/>
  <c r="K20" i="16"/>
  <c r="M20" i="16"/>
  <c r="P19" i="16"/>
  <c r="L19" i="16"/>
  <c r="N19" i="16"/>
  <c r="K19" i="16"/>
  <c r="M19" i="16"/>
  <c r="P18" i="16"/>
  <c r="L18" i="16"/>
  <c r="N18" i="16"/>
  <c r="K18" i="16"/>
  <c r="M18" i="16"/>
  <c r="P17" i="16"/>
  <c r="L17" i="16"/>
  <c r="N17" i="16"/>
  <c r="K17" i="16"/>
  <c r="M17" i="16"/>
  <c r="P16" i="16"/>
  <c r="L16" i="16"/>
  <c r="N16" i="16"/>
  <c r="K16" i="16"/>
  <c r="M16" i="16"/>
  <c r="P15" i="16"/>
  <c r="L15" i="16"/>
  <c r="N15" i="16"/>
  <c r="K15" i="16"/>
  <c r="M15" i="16"/>
  <c r="P5" i="16"/>
  <c r="K5" i="16"/>
  <c r="M5" i="16"/>
  <c r="L5" i="16"/>
  <c r="N5" i="16"/>
  <c r="P6" i="16"/>
  <c r="K6" i="16"/>
  <c r="M6" i="16"/>
  <c r="L6" i="16"/>
  <c r="N6" i="16"/>
  <c r="P7" i="16"/>
  <c r="K7" i="16"/>
  <c r="M7" i="16"/>
  <c r="L7" i="16"/>
  <c r="N7" i="16"/>
  <c r="P8" i="16"/>
  <c r="K8" i="16"/>
  <c r="M8" i="16"/>
  <c r="L8" i="16"/>
  <c r="N8" i="16"/>
  <c r="P9" i="16"/>
  <c r="K9" i="16"/>
  <c r="M9" i="16"/>
  <c r="L9" i="16"/>
  <c r="N9" i="16"/>
  <c r="P10" i="16"/>
  <c r="K10" i="16"/>
  <c r="M10" i="16"/>
  <c r="L10" i="16"/>
  <c r="N10" i="16"/>
  <c r="P11" i="16"/>
  <c r="K11" i="16"/>
  <c r="M11" i="16"/>
  <c r="L11" i="16"/>
  <c r="N11" i="16"/>
  <c r="P12" i="16"/>
  <c r="K12" i="16"/>
  <c r="M12" i="16"/>
  <c r="L12" i="16"/>
  <c r="N12" i="16"/>
  <c r="P13" i="16"/>
  <c r="K13" i="16"/>
  <c r="M13" i="16"/>
  <c r="L13" i="16"/>
  <c r="N13" i="16"/>
  <c r="P4" i="16"/>
  <c r="L4" i="16"/>
  <c r="N4" i="16"/>
  <c r="K4" i="16"/>
  <c r="M4" i="16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X116" i="16"/>
  <c r="W116" i="16"/>
  <c r="X110" i="16"/>
  <c r="W110" i="16"/>
  <c r="X103" i="16"/>
  <c r="W103" i="16"/>
  <c r="AA95" i="16"/>
  <c r="AB95" i="16"/>
  <c r="X95" i="16"/>
  <c r="W95" i="16"/>
  <c r="R116" i="16"/>
  <c r="Q116" i="16"/>
  <c r="R110" i="16"/>
  <c r="Q110" i="16"/>
  <c r="R103" i="16"/>
  <c r="Q103" i="16"/>
  <c r="U95" i="16"/>
  <c r="V95" i="16"/>
  <c r="R95" i="16"/>
  <c r="Q95" i="16"/>
  <c r="L116" i="16"/>
  <c r="K116" i="16"/>
  <c r="L110" i="16"/>
  <c r="K110" i="16"/>
  <c r="L103" i="16"/>
  <c r="K103" i="16"/>
  <c r="O95" i="16"/>
  <c r="P95" i="16"/>
  <c r="L95" i="16"/>
  <c r="K95" i="16"/>
  <c r="AA89" i="16"/>
  <c r="AB89" i="16"/>
  <c r="X89" i="16"/>
  <c r="W89" i="16"/>
  <c r="U89" i="16"/>
  <c r="V89" i="16"/>
  <c r="R89" i="16"/>
  <c r="Q89" i="16"/>
  <c r="O89" i="16"/>
  <c r="P89" i="16"/>
  <c r="L89" i="16"/>
  <c r="K89" i="16"/>
  <c r="AA84" i="16"/>
  <c r="AB84" i="16"/>
  <c r="X84" i="16"/>
  <c r="W84" i="16"/>
  <c r="U84" i="16"/>
  <c r="V84" i="16"/>
  <c r="R84" i="16"/>
  <c r="Q84" i="16"/>
  <c r="O84" i="16"/>
  <c r="P84" i="16"/>
  <c r="L84" i="16"/>
  <c r="K84" i="16"/>
  <c r="AA62" i="16"/>
  <c r="AB62" i="16"/>
  <c r="X62" i="16"/>
  <c r="W62" i="16"/>
  <c r="U62" i="16"/>
  <c r="V62" i="16"/>
  <c r="R62" i="16"/>
  <c r="Q62" i="16"/>
  <c r="O62" i="16"/>
  <c r="P62" i="16"/>
  <c r="L62" i="16"/>
  <c r="K62" i="16"/>
  <c r="AA55" i="16"/>
  <c r="AB55" i="16"/>
  <c r="X55" i="16"/>
  <c r="W55" i="16"/>
  <c r="U55" i="16"/>
  <c r="V55" i="16"/>
  <c r="R55" i="16"/>
  <c r="Q55" i="16"/>
  <c r="O55" i="16"/>
  <c r="P55" i="16"/>
  <c r="L55" i="16"/>
  <c r="K55" i="16"/>
  <c r="AA36" i="16"/>
  <c r="AB36" i="16"/>
  <c r="X36" i="16"/>
  <c r="W36" i="16"/>
  <c r="U36" i="16"/>
  <c r="V36" i="16"/>
  <c r="R36" i="16"/>
  <c r="Q36" i="16"/>
  <c r="O36" i="16"/>
  <c r="P36" i="16"/>
  <c r="L36" i="16"/>
  <c r="K36" i="16"/>
  <c r="AA14" i="16"/>
  <c r="AB14" i="16"/>
  <c r="X14" i="16"/>
  <c r="W14" i="16"/>
  <c r="U14" i="16"/>
  <c r="V14" i="16"/>
  <c r="R14" i="16"/>
  <c r="Q14" i="16"/>
  <c r="P21" i="16"/>
  <c r="O14" i="16"/>
  <c r="P14" i="16"/>
  <c r="L14" i="16"/>
  <c r="K14" i="16"/>
  <c r="AA3" i="16"/>
  <c r="AB3" i="16"/>
  <c r="U3" i="16"/>
  <c r="V3" i="16"/>
  <c r="Q3" i="16"/>
  <c r="R3" i="16"/>
  <c r="X3" i="16"/>
  <c r="W3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B33" i="7"/>
  <c r="B32" i="7"/>
  <c r="B31" i="7"/>
  <c r="B30" i="7"/>
  <c r="B29" i="7"/>
  <c r="B28" i="7"/>
  <c r="B27" i="7"/>
  <c r="B26" i="7"/>
  <c r="B21" i="7"/>
  <c r="B20" i="7"/>
  <c r="B23" i="7"/>
  <c r="B22" i="7"/>
  <c r="B19" i="7"/>
  <c r="B18" i="7"/>
  <c r="B17" i="7"/>
  <c r="B16" i="7"/>
  <c r="N12" i="27" l="1"/>
  <c r="Z4" i="27"/>
  <c r="T12" i="27"/>
  <c r="R117" i="27"/>
  <c r="Q117" i="27"/>
  <c r="X117" i="27"/>
  <c r="W117" i="27"/>
  <c r="O32" i="7"/>
  <c r="O26" i="7"/>
  <c r="O30" i="7"/>
</calcChain>
</file>

<file path=xl/sharedStrings.xml><?xml version="1.0" encoding="utf-8"?>
<sst xmlns="http://schemas.openxmlformats.org/spreadsheetml/2006/main" count="10695" uniqueCount="772">
  <si>
    <t>Food group</t>
  </si>
  <si>
    <t>Food group ID</t>
  </si>
  <si>
    <t>Commonly consumed food</t>
  </si>
  <si>
    <t>Commonly consumed food ID</t>
  </si>
  <si>
    <t>Variety</t>
  </si>
  <si>
    <t>core/disc</t>
  </si>
  <si>
    <t>Population group</t>
  </si>
  <si>
    <t>Fruit</t>
  </si>
  <si>
    <t>Apples, fresh</t>
  </si>
  <si>
    <t>01001</t>
  </si>
  <si>
    <t>c</t>
  </si>
  <si>
    <t>All</t>
  </si>
  <si>
    <t>Bananas, fresh</t>
  </si>
  <si>
    <t>01002</t>
  </si>
  <si>
    <t>Grapes, fresh</t>
  </si>
  <si>
    <t>01003</t>
  </si>
  <si>
    <t>Kiwifruit, fresh</t>
  </si>
  <si>
    <t>01004</t>
  </si>
  <si>
    <t>Mandarins, fresh</t>
  </si>
  <si>
    <t>01005</t>
  </si>
  <si>
    <t>Nectarines, fresh</t>
  </si>
  <si>
    <t>01006</t>
  </si>
  <si>
    <t>Adult</t>
  </si>
  <si>
    <t>Oranges, fresh</t>
  </si>
  <si>
    <t>01007</t>
  </si>
  <si>
    <t>Peaches, canned in clear juice</t>
  </si>
  <si>
    <t>01008</t>
  </si>
  <si>
    <t>Pears, fresh</t>
  </si>
  <si>
    <t>01009</t>
  </si>
  <si>
    <t>Sultanas, dried</t>
  </si>
  <si>
    <t>01010</t>
  </si>
  <si>
    <t>Vegetables</t>
  </si>
  <si>
    <t>Avocados, fresh</t>
  </si>
  <si>
    <t>02011</t>
  </si>
  <si>
    <t>Broccoli, fresh</t>
  </si>
  <si>
    <t>02012</t>
  </si>
  <si>
    <t>Cabbage, fresh</t>
  </si>
  <si>
    <t>02013</t>
  </si>
  <si>
    <t>Capsicums, fresh</t>
  </si>
  <si>
    <t>02014</t>
  </si>
  <si>
    <t>Carrots, fresh</t>
  </si>
  <si>
    <t>02015</t>
  </si>
  <si>
    <t>Cauliflower, fresh</t>
  </si>
  <si>
    <t>02016</t>
  </si>
  <si>
    <t>Corn, frozen</t>
  </si>
  <si>
    <t>02017</t>
  </si>
  <si>
    <t>Child</t>
  </si>
  <si>
    <t>Courgettes, fresh</t>
  </si>
  <si>
    <t>02018</t>
  </si>
  <si>
    <t>Cucumber, fresh</t>
  </si>
  <si>
    <t>02019</t>
  </si>
  <si>
    <t>Lettuce, fresh</t>
  </si>
  <si>
    <t>02021</t>
  </si>
  <si>
    <t>Mixed vegetables, frozen</t>
  </si>
  <si>
    <t>02022</t>
  </si>
  <si>
    <t>Mushrooms, fresh</t>
  </si>
  <si>
    <t>02023</t>
  </si>
  <si>
    <t>Onions, fresh</t>
  </si>
  <si>
    <t>02024</t>
  </si>
  <si>
    <t>Peas, fozen</t>
  </si>
  <si>
    <t>02028</t>
  </si>
  <si>
    <t>Silverbeet, fresh</t>
  </si>
  <si>
    <t>02029</t>
  </si>
  <si>
    <t>Tomatoes, fresh</t>
  </si>
  <si>
    <t>02030</t>
  </si>
  <si>
    <t>Tomatoes, canned, drained</t>
  </si>
  <si>
    <t>02031</t>
  </si>
  <si>
    <t>Kumara, fresh</t>
  </si>
  <si>
    <t>02032</t>
  </si>
  <si>
    <t>Potatoes, fresh</t>
  </si>
  <si>
    <t>02033</t>
  </si>
  <si>
    <t>Potato fries, frozen, superfries, straight cut</t>
  </si>
  <si>
    <t>02034</t>
  </si>
  <si>
    <t>Pumpkin, fresh</t>
  </si>
  <si>
    <t>02035</t>
  </si>
  <si>
    <t>Grains</t>
  </si>
  <si>
    <t>Bread, white</t>
  </si>
  <si>
    <t>03036</t>
  </si>
  <si>
    <t>Bread, wheatmeal</t>
  </si>
  <si>
    <t>03037</t>
  </si>
  <si>
    <t>Bread, wholegrain</t>
  </si>
  <si>
    <t>03038</t>
  </si>
  <si>
    <t>Pita bread</t>
  </si>
  <si>
    <t>03039</t>
  </si>
  <si>
    <t>Wholegrain cracker</t>
  </si>
  <si>
    <t>03040</t>
  </si>
  <si>
    <t>Cornflakes</t>
  </si>
  <si>
    <t>03046</t>
  </si>
  <si>
    <t>Muesli</t>
  </si>
  <si>
    <t>03047</t>
  </si>
  <si>
    <t>Weetbix</t>
  </si>
  <si>
    <t>03048</t>
  </si>
  <si>
    <t>Rolled oats</t>
  </si>
  <si>
    <t>03049</t>
  </si>
  <si>
    <t>Rice bubbles</t>
  </si>
  <si>
    <t>03050</t>
  </si>
  <si>
    <t>Pasta regular</t>
  </si>
  <si>
    <t>03051</t>
  </si>
  <si>
    <t>Pasta wholemeal</t>
  </si>
  <si>
    <t>03052</t>
  </si>
  <si>
    <t>Rice, long grain, white</t>
  </si>
  <si>
    <t>03054</t>
  </si>
  <si>
    <t>Rice, brown</t>
  </si>
  <si>
    <t>03055</t>
  </si>
  <si>
    <t>Spaghetti, canned</t>
  </si>
  <si>
    <t>03056</t>
  </si>
  <si>
    <t>Dairy</t>
  </si>
  <si>
    <t>Cheese, colby</t>
  </si>
  <si>
    <t>04057</t>
  </si>
  <si>
    <t>Cheese, Edam</t>
  </si>
  <si>
    <t>04058</t>
  </si>
  <si>
    <t>Milk, trim</t>
  </si>
  <si>
    <t>04059</t>
  </si>
  <si>
    <t>Milk, standard</t>
  </si>
  <si>
    <t>04060</t>
  </si>
  <si>
    <t>Yoghurt, full-fat flavoured</t>
  </si>
  <si>
    <t>04061</t>
  </si>
  <si>
    <t>Yoghurt, natural, low-fat</t>
  </si>
  <si>
    <t>04062</t>
  </si>
  <si>
    <t>Cottage cheese</t>
  </si>
  <si>
    <t>04063</t>
  </si>
  <si>
    <t>Protein foods: Meat, poultry, seafood, eggs, legumes, nuts</t>
  </si>
  <si>
    <t>Eggs</t>
  </si>
  <si>
    <t>05064</t>
  </si>
  <si>
    <t>Beef, corned silverside</t>
  </si>
  <si>
    <t>05065</t>
  </si>
  <si>
    <t>Beef steak, blade</t>
  </si>
  <si>
    <t>05066</t>
  </si>
  <si>
    <t>Beef steak, rump</t>
  </si>
  <si>
    <t>05067</t>
  </si>
  <si>
    <t>Beef, mince</t>
  </si>
  <si>
    <t>05068</t>
  </si>
  <si>
    <t>Chicken breast fresh</t>
  </si>
  <si>
    <t>05069</t>
  </si>
  <si>
    <t>chicken pieces with bone</t>
  </si>
  <si>
    <t>05070</t>
  </si>
  <si>
    <t>Chicken, whole, pre-cooked</t>
  </si>
  <si>
    <t>05071</t>
  </si>
  <si>
    <t>Chicken drumstick</t>
  </si>
  <si>
    <t>05072</t>
  </si>
  <si>
    <t>Lamb shoulder chops</t>
  </si>
  <si>
    <t>05073</t>
  </si>
  <si>
    <t>Pork leg roast</t>
  </si>
  <si>
    <t>05074</t>
  </si>
  <si>
    <t>Fish fillets, fresh</t>
  </si>
  <si>
    <t>05079</t>
  </si>
  <si>
    <t>Tuna, canned</t>
  </si>
  <si>
    <t>05080</t>
  </si>
  <si>
    <t>Fish fillets, frozen</t>
  </si>
  <si>
    <t>05081</t>
  </si>
  <si>
    <t>Baked Beans regular</t>
  </si>
  <si>
    <t>05082</t>
  </si>
  <si>
    <t>Hummus dip</t>
  </si>
  <si>
    <t>05083</t>
  </si>
  <si>
    <t>Lentils, canned in springwater</t>
  </si>
  <si>
    <t>05084</t>
  </si>
  <si>
    <t>Peanuts, plain</t>
  </si>
  <si>
    <t>05085</t>
  </si>
  <si>
    <t>Almonds, plain</t>
  </si>
  <si>
    <t>05086</t>
  </si>
  <si>
    <t>Peanut butter, no added salt or sugar</t>
  </si>
  <si>
    <t>05087</t>
  </si>
  <si>
    <t>Baked Beans lite</t>
  </si>
  <si>
    <t>05088</t>
  </si>
  <si>
    <t>Beef, mince lean</t>
  </si>
  <si>
    <t>05089</t>
  </si>
  <si>
    <t>Fats &amp; oils</t>
  </si>
  <si>
    <t>Butter</t>
  </si>
  <si>
    <t>06088</t>
  </si>
  <si>
    <t>Margarine, mufa regular fat</t>
  </si>
  <si>
    <t>06089</t>
  </si>
  <si>
    <t>Olive oil</t>
  </si>
  <si>
    <t>06090</t>
  </si>
  <si>
    <t>Canola oil</t>
  </si>
  <si>
    <t>06091</t>
  </si>
  <si>
    <t xml:space="preserve"> Discretionary foods</t>
  </si>
  <si>
    <t>Chocolate, dairy milk block</t>
  </si>
  <si>
    <t>07092</t>
  </si>
  <si>
    <t>d</t>
  </si>
  <si>
    <t xml:space="preserve">Sweets - gum, jelly soft </t>
  </si>
  <si>
    <t>07093</t>
  </si>
  <si>
    <t>Ice cream, plain</t>
  </si>
  <si>
    <t>07094</t>
  </si>
  <si>
    <t>Muesli Bar, fruit nut choc</t>
  </si>
  <si>
    <t>07095</t>
  </si>
  <si>
    <t>Potato crisps, regular cut</t>
  </si>
  <si>
    <t>07096</t>
  </si>
  <si>
    <t>Bacon, middle rashers</t>
  </si>
  <si>
    <t>05075</t>
  </si>
  <si>
    <t>Ham, sliced or shaved</t>
  </si>
  <si>
    <t>05076</t>
  </si>
  <si>
    <t>Sausages</t>
  </si>
  <si>
    <t>05077</t>
  </si>
  <si>
    <t>Luncheon sausage</t>
  </si>
  <si>
    <t>05078</t>
  </si>
  <si>
    <t>Cake, fruit</t>
  </si>
  <si>
    <t>03041</t>
  </si>
  <si>
    <t>Biscuits, plain gingernut</t>
  </si>
  <si>
    <t>03042</t>
  </si>
  <si>
    <t>Biscuits, TimTam</t>
  </si>
  <si>
    <t>03043</t>
  </si>
  <si>
    <t>Biscuits, crackers Shapes</t>
  </si>
  <si>
    <t>03044</t>
  </si>
  <si>
    <t>Muffin</t>
  </si>
  <si>
    <t>03045</t>
  </si>
  <si>
    <t>Quick noodles, 2 minutes</t>
  </si>
  <si>
    <t>03053</t>
  </si>
  <si>
    <t>Sauces, dressings, spreads, sugars</t>
  </si>
  <si>
    <t>Jam</t>
  </si>
  <si>
    <t>08097</t>
  </si>
  <si>
    <t>Peanut butter, added salt</t>
  </si>
  <si>
    <t>08098</t>
  </si>
  <si>
    <t>Vegetable soup, canned</t>
  </si>
  <si>
    <t>08099</t>
  </si>
  <si>
    <t>Pasta sauce</t>
  </si>
  <si>
    <t>08100</t>
  </si>
  <si>
    <t>Mayonnaise, regular</t>
  </si>
  <si>
    <t>08101</t>
  </si>
  <si>
    <t>Tomato sauce</t>
  </si>
  <si>
    <t>08102</t>
  </si>
  <si>
    <t>White sugar</t>
  </si>
  <si>
    <t>08103</t>
  </si>
  <si>
    <t>Beverages</t>
  </si>
  <si>
    <t>Milo, powder</t>
  </si>
  <si>
    <t>09104</t>
  </si>
  <si>
    <t>Cola</t>
  </si>
  <si>
    <t>09105</t>
  </si>
  <si>
    <t>Diet cola</t>
  </si>
  <si>
    <t>09106</t>
  </si>
  <si>
    <t>Fruit drink orange</t>
  </si>
  <si>
    <t>09107</t>
  </si>
  <si>
    <t>Orange juice</t>
  </si>
  <si>
    <t>09108</t>
  </si>
  <si>
    <t>Drink Powder</t>
  </si>
  <si>
    <t>09109</t>
  </si>
  <si>
    <t>Takeaway</t>
  </si>
  <si>
    <t>Meat pie</t>
  </si>
  <si>
    <t>10110</t>
  </si>
  <si>
    <t>Hot chips</t>
  </si>
  <si>
    <t>10111</t>
  </si>
  <si>
    <t>Battered fish</t>
  </si>
  <si>
    <t>10112</t>
  </si>
  <si>
    <t>Pizza</t>
  </si>
  <si>
    <t>10113</t>
  </si>
  <si>
    <t>Burger</t>
  </si>
  <si>
    <t>10114</t>
  </si>
  <si>
    <t>Alcohol</t>
  </si>
  <si>
    <t>Wine, medium white</t>
  </si>
  <si>
    <t>11115</t>
  </si>
  <si>
    <t>Beer, lager, draught, bitter</t>
  </si>
  <si>
    <t>11116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</si>
  <si>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</si>
  <si>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</si>
  <si>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</si>
  <si>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</si>
  <si>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</si>
  <si>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</si>
  <si>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</si>
  <si>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</si>
  <si>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</si>
  <si>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FCDB</t>
  </si>
  <si>
    <t>NIP</t>
  </si>
  <si>
    <t>Muesli, toasted</t>
  </si>
  <si>
    <t>Porridge cooked no added salt</t>
  </si>
  <si>
    <t>Fish fillets, frozen, multipack</t>
  </si>
  <si>
    <t>Peanut butter no added salt/sugar</t>
  </si>
  <si>
    <t>Snacks</t>
  </si>
  <si>
    <t>Peanut butter</t>
  </si>
  <si>
    <t>Biscuits, chocolate chip</t>
  </si>
  <si>
    <t>Muffins, scone</t>
  </si>
  <si>
    <t>Healthy diet per day</t>
  </si>
  <si>
    <t>Energy MJ</t>
  </si>
  <si>
    <t>Fat % energy</t>
  </si>
  <si>
    <t>Saturated fat % energy</t>
  </si>
  <si>
    <t>CHO % energy</t>
  </si>
  <si>
    <t>Free sugars % energy*</t>
  </si>
  <si>
    <t>fibre g</t>
  </si>
  <si>
    <t xml:space="preserve">protein % energy </t>
  </si>
  <si>
    <t>sodium mg</t>
  </si>
  <si>
    <t>7 girl</t>
  </si>
  <si>
    <t>20-35%</t>
  </si>
  <si>
    <t>&lt;10% E</t>
  </si>
  <si>
    <t>45-65%</t>
  </si>
  <si>
    <t>&lt;10%</t>
  </si>
  <si>
    <t>15-25%</t>
  </si>
  <si>
    <t>14 boy</t>
  </si>
  <si>
    <t>adult women</t>
  </si>
  <si>
    <t>adult man</t>
  </si>
  <si>
    <t>Current diet per day</t>
  </si>
  <si>
    <t xml:space="preserve"> fat grams</t>
  </si>
  <si>
    <t xml:space="preserve"> saturated fat grams</t>
  </si>
  <si>
    <t xml:space="preserve"> CHO grams</t>
  </si>
  <si>
    <t>Total sugars grams</t>
  </si>
  <si>
    <t>fibre grams</t>
  </si>
  <si>
    <t xml:space="preserve"> protein grams</t>
  </si>
  <si>
    <t xml:space="preserve">Sodium mg </t>
  </si>
  <si>
    <t>protein % energy</t>
  </si>
  <si>
    <t>45  women</t>
  </si>
  <si>
    <t>45 man</t>
  </si>
  <si>
    <t>Nutrient constraints</t>
  </si>
  <si>
    <t xml:space="preserve">  saturated fat grams</t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</si>
  <si>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</si>
  <si>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</si>
  <si>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</si>
  <si>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</si>
  <si>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</si>
  <si>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min</t>
  </si>
  <si>
    <t>adult woman max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</si>
  <si>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</si>
  <si>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</si>
  <si>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Nutrient constraints                      Current diet per day</t>
  </si>
  <si>
    <t>Sodium mg</t>
  </si>
  <si>
    <t>CHO grams</t>
  </si>
  <si>
    <t>Healthy Diet</t>
  </si>
  <si>
    <t>Per week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</si>
  <si>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</si>
  <si>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</si>
  <si>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</si>
  <si>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</si>
  <si>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</t>
  </si>
  <si>
    <t>Food ID</t>
  </si>
  <si>
    <t>Variety rating</t>
  </si>
  <si>
    <t>serve size</t>
  </si>
  <si>
    <t>Min per week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</si>
  <si>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</si>
  <si>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healthy diet</t>
  </si>
  <si>
    <t>Target</t>
  </si>
  <si>
    <t>Fruit number of serves</t>
  </si>
  <si>
    <t>grams</t>
  </si>
  <si>
    <t>Vegetables - non-starchy, serves</t>
  </si>
  <si>
    <t>Starchy vegetables, serves</t>
  </si>
  <si>
    <t>Grains serves</t>
  </si>
  <si>
    <t>Bread, multigrain</t>
  </si>
  <si>
    <t>Rice, long grain, white cooked</t>
  </si>
  <si>
    <t>Dairy serves</t>
  </si>
  <si>
    <t>Yoghurt, flavoured, low-fat</t>
  </si>
  <si>
    <t>Meat, poultry, seafood, eggs, legumes, nuts (protein) serves</t>
  </si>
  <si>
    <t>Lamb, shoulder chop</t>
  </si>
  <si>
    <t xml:space="preserve">Fish fillet, cheapest </t>
  </si>
  <si>
    <t>Tuna canned in water</t>
  </si>
  <si>
    <t>Fish fillet frozen</t>
  </si>
  <si>
    <t>Hummus</t>
  </si>
  <si>
    <t>Lentils</t>
  </si>
  <si>
    <t>Fats &amp; oils grams</t>
  </si>
  <si>
    <t>Min</t>
  </si>
  <si>
    <t>Max</t>
  </si>
  <si>
    <t>max</t>
  </si>
  <si>
    <t>Serve size</t>
  </si>
  <si>
    <t>Target adult man (g)</t>
  </si>
  <si>
    <r>
      <rPr>
        <sz val="12"/>
        <color theme="1"/>
        <rFont val="Calibri"/>
        <family val="2"/>
        <scheme val="minor"/>
      </rPr>
      <t>per fortnight</t>
    </r>
  </si>
  <si>
    <t>per week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</si>
  <si>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</si>
  <si>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</si>
  <si>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</si>
  <si>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</si>
  <si>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per wk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</si>
  <si>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</si>
  <si>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Peanuts, salted</t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</si>
  <si>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</si>
  <si>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Vegetables  number of serves per week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</si>
  <si>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</si>
  <si>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</si>
  <si>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t>Grams survey</t>
  </si>
  <si>
    <t>country</t>
  </si>
  <si>
    <t>population group</t>
  </si>
  <si>
    <t>region</t>
  </si>
  <si>
    <t>urban</t>
  </si>
  <si>
    <t>date</t>
  </si>
  <si>
    <t>season</t>
  </si>
  <si>
    <t>deprivation</t>
  </si>
  <si>
    <t>outlet type</t>
  </si>
  <si>
    <t>food group</t>
  </si>
  <si>
    <t>commonfood</t>
  </si>
  <si>
    <t>unitsize g/ml</t>
  </si>
  <si>
    <t>brand</t>
  </si>
  <si>
    <t>type</t>
  </si>
  <si>
    <t>discount</t>
  </si>
  <si>
    <t>price</t>
  </si>
  <si>
    <t>price/100g</t>
  </si>
  <si>
    <t>Auckland</t>
  </si>
  <si>
    <t>yes</t>
  </si>
  <si>
    <t>spring</t>
  </si>
  <si>
    <t>supermarket</t>
  </si>
  <si>
    <t>Countdown</t>
  </si>
  <si>
    <t>Homebrand</t>
  </si>
  <si>
    <t>generic</t>
  </si>
  <si>
    <t>no</t>
  </si>
  <si>
    <t>branded</t>
  </si>
  <si>
    <t>Budget</t>
  </si>
  <si>
    <t>Molenberg</t>
  </si>
  <si>
    <t>New World</t>
  </si>
  <si>
    <t>fruit</t>
  </si>
  <si>
    <t>fresh produce store</t>
  </si>
  <si>
    <t>dairy</t>
  </si>
  <si>
    <t>Anchor</t>
  </si>
  <si>
    <t>Yield factor</t>
  </si>
  <si>
    <t>price/100g AP</t>
  </si>
  <si>
    <t>Peaches, canned in light syrup</t>
  </si>
  <si>
    <t>Lamb loin chop</t>
  </si>
  <si>
    <t>Tuna, canned in oil</t>
  </si>
  <si>
    <t>Chickpeas/4 bean mix canned In springwater</t>
  </si>
  <si>
    <t>peanuts, salted</t>
  </si>
  <si>
    <t>tomato sauce, lite</t>
  </si>
  <si>
    <t>soy sauce regular</t>
  </si>
  <si>
    <t>soy sauce reduced salt</t>
  </si>
  <si>
    <t>coconut cream regular</t>
  </si>
  <si>
    <t>coconut cream lite</t>
  </si>
  <si>
    <t>marmite</t>
  </si>
  <si>
    <t>corned beef regular</t>
  </si>
  <si>
    <t>lamb mutton flaps</t>
  </si>
  <si>
    <t>Donut</t>
  </si>
  <si>
    <t>Coconut cream buns</t>
  </si>
  <si>
    <t>Pineapple pie</t>
  </si>
  <si>
    <t>Energy drink</t>
  </si>
  <si>
    <t>tea</t>
  </si>
  <si>
    <t>coffee</t>
  </si>
  <si>
    <t>water</t>
  </si>
  <si>
    <t>Muesli, natural</t>
  </si>
  <si>
    <t>Tomatoes, canned, regular</t>
  </si>
  <si>
    <t>Peas, frozen</t>
  </si>
  <si>
    <t>Child Adult Specific</t>
  </si>
  <si>
    <t>Discretionary foods</t>
  </si>
  <si>
    <t>01011</t>
  </si>
  <si>
    <t>01012</t>
  </si>
  <si>
    <t>01013</t>
  </si>
  <si>
    <t>01014</t>
  </si>
  <si>
    <t>Pacific</t>
  </si>
  <si>
    <t>All, Pacific</t>
  </si>
  <si>
    <t>All, Pacifc</t>
  </si>
  <si>
    <t>02036</t>
  </si>
  <si>
    <t>02037</t>
  </si>
  <si>
    <t>02038</t>
  </si>
  <si>
    <t>02039</t>
  </si>
  <si>
    <t>02040</t>
  </si>
  <si>
    <t>03061</t>
  </si>
  <si>
    <t>03062</t>
  </si>
  <si>
    <t>03064</t>
  </si>
  <si>
    <t>03065</t>
  </si>
  <si>
    <t>03066</t>
  </si>
  <si>
    <t>Bread, wholemeal</t>
  </si>
  <si>
    <t>Sandwich, subway</t>
  </si>
  <si>
    <t>KFC snack box</t>
  </si>
  <si>
    <t>Sushi</t>
  </si>
  <si>
    <t>10115</t>
  </si>
  <si>
    <t>10116</t>
  </si>
  <si>
    <t>10117</t>
  </si>
  <si>
    <t>09110</t>
  </si>
  <si>
    <t>09111</t>
  </si>
  <si>
    <t>09112</t>
  </si>
  <si>
    <t>09113</t>
  </si>
  <si>
    <t>08110</t>
  </si>
  <si>
    <t>08104</t>
  </si>
  <si>
    <t>08105</t>
  </si>
  <si>
    <t>08106</t>
  </si>
  <si>
    <t>08108</t>
  </si>
  <si>
    <t>06092</t>
  </si>
  <si>
    <t>06093</t>
  </si>
  <si>
    <t>Cocoa puffs</t>
  </si>
  <si>
    <t>Cake, chocolate</t>
  </si>
  <si>
    <t xml:space="preserve">All </t>
  </si>
  <si>
    <t>Yoghurt, reduced fat, flavoured</t>
  </si>
  <si>
    <t>04064</t>
  </si>
  <si>
    <t>Tuna, canned in water</t>
  </si>
  <si>
    <t>05091</t>
  </si>
  <si>
    <t>05093</t>
  </si>
  <si>
    <t>05092</t>
  </si>
  <si>
    <t>05096</t>
  </si>
  <si>
    <t>05098</t>
  </si>
  <si>
    <t>05094</t>
  </si>
  <si>
    <t>05097</t>
  </si>
  <si>
    <t>03058</t>
  </si>
  <si>
    <t>03059</t>
  </si>
  <si>
    <t>03060</t>
  </si>
  <si>
    <t>Sultana, dried</t>
  </si>
  <si>
    <t>Peaches, canned no added sugar</t>
  </si>
  <si>
    <t>Canned fruit salad in juice</t>
  </si>
  <si>
    <t>Canned fruit salad in syrup</t>
  </si>
  <si>
    <t>Green banana</t>
  </si>
  <si>
    <t>02041</t>
  </si>
  <si>
    <t xml:space="preserve">Taro  </t>
  </si>
  <si>
    <t>Taro leaves</t>
  </si>
  <si>
    <t>Garlic, fresh</t>
  </si>
  <si>
    <t>Cassava, frozen</t>
  </si>
  <si>
    <t>Biscuits, arrowroot</t>
  </si>
  <si>
    <t>Crackers, cabin bread</t>
  </si>
  <si>
    <t>Vermicelli</t>
  </si>
  <si>
    <t>Spaghetti, canned, lite</t>
  </si>
  <si>
    <t>Chicken pieces with bone</t>
  </si>
  <si>
    <t>Pork loin chop</t>
  </si>
  <si>
    <t>Pork shoulder roast</t>
  </si>
  <si>
    <t>Corned beef reduced fat</t>
  </si>
  <si>
    <t>05090</t>
  </si>
  <si>
    <t>05099</t>
  </si>
  <si>
    <t>03067</t>
  </si>
  <si>
    <t>03068</t>
  </si>
  <si>
    <t>Doughnuts, cream</t>
  </si>
  <si>
    <t>Coco Pops</t>
  </si>
  <si>
    <t>Yoghurt, reduced-fat flavoured</t>
  </si>
  <si>
    <t>Beef, corned, canned reduced fat</t>
  </si>
  <si>
    <t>Mutton flaps</t>
  </si>
  <si>
    <t>Chick peas, canned</t>
  </si>
  <si>
    <t>Coconut cream regular</t>
  </si>
  <si>
    <t>Coconut cream lite</t>
  </si>
  <si>
    <t>Marmite</t>
  </si>
  <si>
    <t>Soy sauce, regular</t>
  </si>
  <si>
    <t>Soy sauce, reduced salt</t>
  </si>
  <si>
    <t>Taro</t>
  </si>
  <si>
    <t>Thai curry (chicken)</t>
  </si>
  <si>
    <t>Beef chow mein</t>
  </si>
  <si>
    <t>Butter chicken</t>
  </si>
  <si>
    <t>McDonald's value sharepack</t>
  </si>
  <si>
    <t>McDonald's cheeseburger</t>
  </si>
  <si>
    <t>KFC Colonel's dinner</t>
  </si>
  <si>
    <t>Jam, strawberry</t>
  </si>
  <si>
    <t>Soft drink Powder</t>
  </si>
  <si>
    <t>Corned beef regular</t>
  </si>
  <si>
    <t>Strawberry jam</t>
  </si>
  <si>
    <t>Common food</t>
  </si>
  <si>
    <t>Common food ID</t>
  </si>
  <si>
    <t>10118</t>
  </si>
  <si>
    <t>10119</t>
  </si>
  <si>
    <t>10120</t>
  </si>
  <si>
    <t>10121</t>
  </si>
  <si>
    <t>nutriweb</t>
  </si>
  <si>
    <t>NA</t>
  </si>
  <si>
    <t>remarks</t>
  </si>
  <si>
    <t>Tomatoes, canned, low salt</t>
  </si>
  <si>
    <t>outlet name</t>
  </si>
  <si>
    <t>chain</t>
  </si>
  <si>
    <t>Food Id</t>
  </si>
  <si>
    <t>New Zealand</t>
  </si>
  <si>
    <t>Vege Oasis</t>
  </si>
  <si>
    <t>Papatoetoe Fruit Shop</t>
  </si>
  <si>
    <t>PaknSave</t>
  </si>
  <si>
    <t>manukau fresh fruit and vege</t>
  </si>
  <si>
    <t>budget</t>
  </si>
  <si>
    <t>Pams</t>
  </si>
  <si>
    <t>Select</t>
  </si>
  <si>
    <t>Watties</t>
  </si>
  <si>
    <t>watties</t>
  </si>
  <si>
    <t>Dole</t>
  </si>
  <si>
    <t>vegetables</t>
  </si>
  <si>
    <t>Manukau fresh fruit and vege</t>
  </si>
  <si>
    <t>Talleys</t>
  </si>
  <si>
    <t>Signature Range</t>
  </si>
  <si>
    <t xml:space="preserve">McCain  </t>
  </si>
  <si>
    <t>Lettuce iceberg</t>
  </si>
  <si>
    <t>Frozen peas, corn, carrots</t>
  </si>
  <si>
    <t>Onions, brown</t>
  </si>
  <si>
    <t>Peas frozen</t>
  </si>
  <si>
    <t>Potatoes, multi-purpose</t>
  </si>
  <si>
    <t>Potato fries frozen straight cut</t>
  </si>
  <si>
    <t>grains</t>
  </si>
  <si>
    <t>Bread, white toast</t>
  </si>
  <si>
    <t>Giant</t>
  </si>
  <si>
    <t>Sunny Crust</t>
  </si>
  <si>
    <t>Norths</t>
  </si>
  <si>
    <t>Bread, multigrain toast</t>
  </si>
  <si>
    <t>Crackers wholegrain, vitawheat</t>
  </si>
  <si>
    <t>Arnotts</t>
  </si>
  <si>
    <t>arnotts</t>
  </si>
  <si>
    <t>Sanitarium</t>
  </si>
  <si>
    <t>Wheat biscuits/weetbix</t>
  </si>
  <si>
    <t>Pasta, dried spaghetti</t>
  </si>
  <si>
    <t>Pasta, wholemeal any shape</t>
  </si>
  <si>
    <t>Diamond</t>
  </si>
  <si>
    <t>Quick noodles, 2 minutes, 5 pack</t>
  </si>
  <si>
    <t>Fantastic</t>
  </si>
  <si>
    <t>Yummy</t>
  </si>
  <si>
    <t>Sunrice</t>
  </si>
  <si>
    <t>bakery</t>
  </si>
  <si>
    <t>Marcel Bakery</t>
  </si>
  <si>
    <t>donut</t>
  </si>
  <si>
    <t>Massey Hot bread</t>
  </si>
  <si>
    <t>Massey Bakehouse</t>
  </si>
  <si>
    <t>coconut cream buns (6 pack)</t>
  </si>
  <si>
    <t>pineapple pie</t>
  </si>
  <si>
    <t>Pacific Crown</t>
  </si>
  <si>
    <t>FMF</t>
  </si>
  <si>
    <t>Vermicelli, bean</t>
  </si>
  <si>
    <t>Tiantan</t>
  </si>
  <si>
    <t>Longkou</t>
  </si>
  <si>
    <t>Double Phoenix</t>
  </si>
  <si>
    <t>Hubbards Simply Toasted</t>
  </si>
  <si>
    <t xml:space="preserve">Cake, chocolate </t>
  </si>
  <si>
    <t>In-store bakery</t>
  </si>
  <si>
    <t>Rolling Meadow</t>
  </si>
  <si>
    <t>Alpine</t>
  </si>
  <si>
    <t>Milk standard</t>
  </si>
  <si>
    <t>FreshnFruity</t>
  </si>
  <si>
    <t>MeadowFresh</t>
  </si>
  <si>
    <t>Yoghurt,  reduced fat  flavoured</t>
  </si>
  <si>
    <t>Farmer Brown</t>
  </si>
  <si>
    <t>Craddock Farm</t>
  </si>
  <si>
    <t>Caged Eggs</t>
  </si>
  <si>
    <t>Beef, corned silverside with skin</t>
  </si>
  <si>
    <t>Beef mince, regular</t>
  </si>
  <si>
    <t>Tegel size 14 Edible part</t>
  </si>
  <si>
    <t xml:space="preserve">Pams size 16 Edible part </t>
  </si>
  <si>
    <t>Ryans</t>
  </si>
  <si>
    <t>Ryan</t>
  </si>
  <si>
    <t>Medallion</t>
  </si>
  <si>
    <t>Deli</t>
  </si>
  <si>
    <t>Sausages, pre-cooked</t>
  </si>
  <si>
    <t>Countdown Value</t>
  </si>
  <si>
    <t>Hobson's Choice</t>
  </si>
  <si>
    <t>Country Taste</t>
  </si>
  <si>
    <t>Luncheon, ham and chicken</t>
  </si>
  <si>
    <t>Snapper (61% edible)</t>
  </si>
  <si>
    <t xml:space="preserve">Tuna, canned in oil </t>
  </si>
  <si>
    <t>Fish fillets, frozen, classic crumb</t>
  </si>
  <si>
    <t>Birdseye</t>
  </si>
  <si>
    <t>Baked beans regular</t>
  </si>
  <si>
    <t>Bulk bin</t>
  </si>
  <si>
    <t>Bulk</t>
  </si>
  <si>
    <t>Value Pack</t>
  </si>
  <si>
    <t>Beef mince, lean</t>
  </si>
  <si>
    <t>Lamb loin chops</t>
  </si>
  <si>
    <t>Chickpeas canned in springwater</t>
  </si>
  <si>
    <t>Delish</t>
  </si>
  <si>
    <t>ETA</t>
  </si>
  <si>
    <t>Corned beef canned, reduced fat</t>
  </si>
  <si>
    <t>Hellabys</t>
  </si>
  <si>
    <t>Salisbury</t>
  </si>
  <si>
    <t>Corned beef canned, regular</t>
  </si>
  <si>
    <t>Lamb/mutton flaps</t>
  </si>
  <si>
    <t>Fats and oils</t>
  </si>
  <si>
    <t>Margarine, monounsaturated, regular fat</t>
  </si>
  <si>
    <t>Sunrise</t>
  </si>
  <si>
    <t>sunrise</t>
  </si>
  <si>
    <t>Lupi</t>
  </si>
  <si>
    <t>Simply</t>
  </si>
  <si>
    <t>Coconut cream, regular</t>
  </si>
  <si>
    <t>Palm Island</t>
  </si>
  <si>
    <t>Coconut cream, lite</t>
  </si>
  <si>
    <t>Trident</t>
  </si>
  <si>
    <t>Belgian</t>
  </si>
  <si>
    <t>Cadbury</t>
  </si>
  <si>
    <t>Awesome Value</t>
  </si>
  <si>
    <t>Melorich</t>
  </si>
  <si>
    <t>Flemmings</t>
  </si>
  <si>
    <t>Peanut butter, regular</t>
  </si>
  <si>
    <t>Vegetable soup, canned, condensed</t>
  </si>
  <si>
    <t>Campbells</t>
  </si>
  <si>
    <t>Pasta sauce, original</t>
  </si>
  <si>
    <t>Ottagi</t>
  </si>
  <si>
    <t>Ottogi</t>
  </si>
  <si>
    <t xml:space="preserve">Tomato sauce, regular </t>
  </si>
  <si>
    <t xml:space="preserve">Pams </t>
  </si>
  <si>
    <t>Chelsea</t>
  </si>
  <si>
    <t>Highmark</t>
  </si>
  <si>
    <t>Soy sauce, salt reduced</t>
  </si>
  <si>
    <t>Peanut butter, no salt, no sugar</t>
  </si>
  <si>
    <t>beverages</t>
  </si>
  <si>
    <t>Milo, Drinking powder</t>
  </si>
  <si>
    <t>milo</t>
  </si>
  <si>
    <t>Milo</t>
  </si>
  <si>
    <t>PepsiMax</t>
  </si>
  <si>
    <t>Keri</t>
  </si>
  <si>
    <t>Just Juice</t>
  </si>
  <si>
    <t xml:space="preserve">Just Juice </t>
  </si>
  <si>
    <t xml:space="preserve">Keri </t>
  </si>
  <si>
    <t>Citrus Tree</t>
  </si>
  <si>
    <t>Soft Drink Powder</t>
  </si>
  <si>
    <t>Raro</t>
  </si>
  <si>
    <t>Demon</t>
  </si>
  <si>
    <t>Mother</t>
  </si>
  <si>
    <t>Tea, black</t>
  </si>
  <si>
    <t>Budget (200s)</t>
  </si>
  <si>
    <t>Coffee, instant</t>
  </si>
  <si>
    <t>takeaways</t>
  </si>
  <si>
    <t>Meat pie single serve</t>
  </si>
  <si>
    <t>Westie Pie</t>
  </si>
  <si>
    <t xml:space="preserve">Irvines </t>
  </si>
  <si>
    <t>FC</t>
  </si>
  <si>
    <t>Golden Sun Takeaways</t>
  </si>
  <si>
    <t>Lim Fast Food</t>
  </si>
  <si>
    <t>Lambie Drive Fish &amp; Chips takeaways</t>
  </si>
  <si>
    <t>battered fish</t>
  </si>
  <si>
    <t>Pizza Hut</t>
  </si>
  <si>
    <t>pizza super supreme</t>
  </si>
  <si>
    <t>PizzaHut</t>
  </si>
  <si>
    <t>Subway</t>
  </si>
  <si>
    <t>12 inch sandwich</t>
  </si>
  <si>
    <t>6 inch sandwich</t>
  </si>
  <si>
    <t>KFC</t>
  </si>
  <si>
    <t>St Pierres</t>
  </si>
  <si>
    <t>sushi 8 pack</t>
  </si>
  <si>
    <t>beef chow mein</t>
  </si>
  <si>
    <t>Chinese</t>
  </si>
  <si>
    <t>McDonalds</t>
  </si>
  <si>
    <t>McDonald's</t>
  </si>
  <si>
    <t>Cheeseburger</t>
  </si>
  <si>
    <t>10123</t>
  </si>
  <si>
    <t>alcohol</t>
  </si>
  <si>
    <t>Wine, sauvignon blanc</t>
  </si>
  <si>
    <t>Hardys</t>
  </si>
  <si>
    <t>CleanSkin</t>
  </si>
  <si>
    <t>Rheineck</t>
  </si>
  <si>
    <t>Tui</t>
  </si>
  <si>
    <t>price/100EP</t>
  </si>
  <si>
    <t>Cheese, Colby</t>
  </si>
  <si>
    <t>Mc Donald's cheeseburger</t>
  </si>
  <si>
    <t xml:space="preserve">McDonald's value sharepack </t>
  </si>
  <si>
    <t>Soft drink powder</t>
  </si>
  <si>
    <t>Discretionery foods</t>
  </si>
  <si>
    <t>Sauces, spreads</t>
  </si>
  <si>
    <t>Peanut butter, without added salt</t>
  </si>
  <si>
    <t>Takeaways</t>
  </si>
  <si>
    <t>protein %</t>
  </si>
  <si>
    <t>sat fat %</t>
  </si>
  <si>
    <t>fat %</t>
  </si>
  <si>
    <t>carb%</t>
  </si>
  <si>
    <t>fruit (s)</t>
  </si>
  <si>
    <t>starchy vege (s)</t>
  </si>
  <si>
    <t>vege (s)</t>
  </si>
  <si>
    <t>dairy (s)</t>
  </si>
  <si>
    <t>grains (s)</t>
  </si>
  <si>
    <t>protein (s)</t>
  </si>
  <si>
    <t>red meat (g)</t>
  </si>
  <si>
    <t>Max per week</t>
  </si>
  <si>
    <t>Individual target adult man (g)</t>
  </si>
  <si>
    <t>Target adult women (g)</t>
  </si>
  <si>
    <t>Target 14 yr boy (g)</t>
  </si>
  <si>
    <t>Target 7 yr girl (g)</t>
  </si>
  <si>
    <t>nutriweb, gopala</t>
  </si>
  <si>
    <t>fibre taken from reg</t>
  </si>
  <si>
    <t>FreshnFruity lite wildberry low fat</t>
  </si>
  <si>
    <t>nutriweb, hellaby's</t>
  </si>
  <si>
    <t>middle loin chop fast fried</t>
  </si>
  <si>
    <t>forequarter shoulder roast</t>
  </si>
  <si>
    <t>chunky style sealord</t>
  </si>
  <si>
    <t>online website chain</t>
  </si>
  <si>
    <t>sanitarium, fibre taken from nosalt/no sugar</t>
  </si>
  <si>
    <t>sanitarium</t>
  </si>
  <si>
    <t>Watties, fibre taken from reg</t>
  </si>
  <si>
    <t>Budget. None found without added salt, just low salt, fibre taken from reg</t>
  </si>
  <si>
    <t>starchy vegetables number of serves per week</t>
  </si>
  <si>
    <t>Eta, fibre used from regular peanuts</t>
  </si>
  <si>
    <t>Crackers, Cabin bread</t>
  </si>
  <si>
    <t>Fish fillet, fresh</t>
  </si>
  <si>
    <t>Spaghetti canned, lite</t>
  </si>
  <si>
    <t>Serves in survey</t>
  </si>
  <si>
    <t>Min per wk</t>
  </si>
  <si>
    <t>per fortnight</t>
  </si>
  <si>
    <t>Grains number serves</t>
  </si>
  <si>
    <t>Dairy number of serves</t>
  </si>
  <si>
    <t>protein % +-30%</t>
  </si>
  <si>
    <t>Fat % energy +-30%</t>
  </si>
  <si>
    <t>Sat fat % energy +-30%</t>
  </si>
  <si>
    <t>CHO % energy +-30%</t>
  </si>
  <si>
    <t>total sugars % energy +-30%</t>
  </si>
  <si>
    <t>grain (s)</t>
  </si>
  <si>
    <t>Fruit salad canned, in juice</t>
  </si>
  <si>
    <t>Fruit salad canned  in syrup</t>
  </si>
  <si>
    <t>Garlic</t>
  </si>
  <si>
    <t>Cabin bread</t>
  </si>
  <si>
    <t>Muesli toasted</t>
  </si>
  <si>
    <t>Coco pops</t>
  </si>
  <si>
    <t>Cake, chocolate/banana</t>
  </si>
  <si>
    <t>Soy sauce reduced salt</t>
  </si>
  <si>
    <t>Coconut cream bun</t>
  </si>
  <si>
    <t>total sugars E</t>
  </si>
  <si>
    <t>Chickpeas/4 bean mix</t>
  </si>
  <si>
    <t>Lamb, mutton flaps</t>
  </si>
  <si>
    <t>Corned beef, canned, regular</t>
  </si>
  <si>
    <t>Cassava</t>
  </si>
  <si>
    <t>Chicken whole precooked</t>
  </si>
  <si>
    <t>Chickpeas canned</t>
  </si>
  <si>
    <t>Corned beef, canned regular</t>
  </si>
  <si>
    <t>Cake chocolate</t>
  </si>
  <si>
    <t>Soy sauce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</si>
</sst>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6" formatCode="d/m/yyyy"/>
  </numFmts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  <family val="2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 Mäori"/>
    </font>
    <font>
      <sz val="11"/>
      <name val="Calibri"/>
      <family val="2"/>
      <scheme val="minor"/>
    </font>
    <font>
      <sz val="11"/>
      <color theme="1"/>
      <name val="Verdana"/>
      <family val="2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name val="Cambria"/>
      <family val="1"/>
    </font>
    <font>
      <i/>
      <sz val="12"/>
      <color rgb="FFFF0000"/>
      <name val="Cambria"/>
      <family val="1"/>
      <scheme val="maj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theme="1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E5B8B7"/>
      </patternFill>
    </fill>
    <fill>
      <patternFill patternType="solid">
        <fgColor rgb="FFFFFF00"/>
        <bgColor rgb="FFE5B8B7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08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5" fillId="0" borderId="0"/>
  </cellStyleXfs>
  <cellXfs count="415">
    <xf numFmtId="0" fontId="0" fillId="0" borderId="0" xfId="0"/>
    <xf numFmtId="0" fontId="9" fillId="0" borderId="0" xfId="52" applyFont="1" applyFill="1"/>
    <xf numFmtId="0" fontId="4" fillId="0" borderId="0" xfId="51"/>
    <xf numFmtId="0" fontId="9" fillId="0" borderId="0" xfId="52" applyFont="1"/>
    <xf numFmtId="0" fontId="9" fillId="0" borderId="0" xfId="51" applyFont="1"/>
    <xf numFmtId="0" fontId="4" fillId="0" borderId="0" xfId="51" applyFill="1"/>
    <xf numFmtId="1" fontId="4" fillId="0" borderId="0" xfId="51" applyNumberFormat="1"/>
    <xf numFmtId="0" fontId="4" fillId="3" borderId="0" xfId="51" applyFill="1"/>
    <xf numFmtId="0" fontId="13" fillId="4" borderId="0" xfId="51" applyFont="1" applyFill="1"/>
    <xf numFmtId="0" fontId="4" fillId="4" borderId="0" xfId="51" applyFill="1"/>
    <xf numFmtId="0" fontId="9" fillId="4" borderId="0" xfId="51" applyFont="1" applyFill="1"/>
    <xf numFmtId="0" fontId="14" fillId="0" borderId="0" xfId="74" applyFont="1"/>
    <xf numFmtId="0" fontId="3" fillId="0" borderId="0" xfId="74"/>
    <xf numFmtId="0" fontId="12" fillId="0" borderId="0" xfId="74" applyFont="1"/>
    <xf numFmtId="0" fontId="3" fillId="0" borderId="0" xfId="74" applyAlignment="1">
      <alignment horizontal="right"/>
    </xf>
    <xf numFmtId="0" fontId="13" fillId="0" borderId="0" xfId="51" applyFont="1"/>
    <xf numFmtId="0" fontId="4" fillId="5" borderId="0" xfId="51" applyFill="1" applyAlignment="1">
      <alignment horizontal="center"/>
    </xf>
    <xf numFmtId="0" fontId="4" fillId="5" borderId="0" xfId="51" applyFill="1"/>
    <xf numFmtId="0" fontId="9" fillId="0" borderId="0" xfId="52" quotePrefix="1" applyFont="1" applyFill="1" applyAlignment="1">
      <alignment horizontal="center"/>
    </xf>
    <xf numFmtId="0" fontId="9" fillId="0" borderId="0" xfId="52" applyFont="1" applyFill="1" applyAlignment="1">
      <alignment horizontal="center"/>
    </xf>
    <xf numFmtId="0" fontId="9" fillId="0" borderId="0" xfId="51" quotePrefix="1" applyFont="1" applyFill="1" applyAlignment="1">
      <alignment horizontal="center"/>
    </xf>
    <xf numFmtId="0" fontId="9" fillId="0" borderId="0" xfId="53" quotePrefix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1" xfId="51" applyFont="1" applyBorder="1"/>
    <xf numFmtId="0" fontId="13" fillId="0" borderId="0" xfId="51" applyFont="1" applyFill="1"/>
    <xf numFmtId="0" fontId="13" fillId="0" borderId="1" xfId="51" applyFont="1" applyFill="1" applyBorder="1"/>
    <xf numFmtId="0" fontId="9" fillId="0" borderId="0" xfId="52" applyFont="1" applyFill="1" applyAlignment="1">
      <alignment wrapText="1"/>
    </xf>
    <xf numFmtId="0" fontId="13" fillId="0" borderId="0" xfId="51" applyFont="1" applyFill="1" applyBorder="1"/>
    <xf numFmtId="165" fontId="4" fillId="0" borderId="0" xfId="51" applyNumberFormat="1" applyFill="1"/>
    <xf numFmtId="0" fontId="12" fillId="7" borderId="0" xfId="0" applyFont="1" applyFill="1"/>
    <xf numFmtId="165" fontId="4" fillId="4" borderId="0" xfId="51" applyNumberFormat="1" applyFill="1"/>
    <xf numFmtId="1" fontId="0" fillId="0" borderId="0" xfId="0" applyNumberFormat="1"/>
    <xf numFmtId="0" fontId="3" fillId="0" borderId="0" xfId="74" applyFill="1"/>
    <xf numFmtId="0" fontId="13" fillId="5" borderId="0" xfId="51" applyFont="1" applyFill="1"/>
    <xf numFmtId="0" fontId="4" fillId="4" borderId="0" xfId="51" applyFill="1" applyAlignment="1">
      <alignment horizontal="center"/>
    </xf>
    <xf numFmtId="0" fontId="4" fillId="3" borderId="0" xfId="51" applyFill="1" applyAlignment="1">
      <alignment horizontal="center"/>
    </xf>
    <xf numFmtId="0" fontId="4" fillId="0" borderId="0" xfId="5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12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12" fillId="3" borderId="2" xfId="0" applyFont="1" applyFill="1" applyBorder="1"/>
    <xf numFmtId="0" fontId="0" fillId="3" borderId="0" xfId="0" applyNumberFormat="1" applyFont="1" applyFill="1" applyBorder="1"/>
    <xf numFmtId="0" fontId="13" fillId="0" borderId="2" xfId="0" applyNumberFormat="1" applyFont="1" applyBorder="1"/>
    <xf numFmtId="0" fontId="9" fillId="0" borderId="0" xfId="51" applyFont="1" applyFill="1"/>
    <xf numFmtId="0" fontId="9" fillId="0" borderId="0" xfId="53" applyFont="1" applyFill="1"/>
    <xf numFmtId="0" fontId="9" fillId="0" borderId="0" xfId="51" applyFont="1" applyFill="1" applyAlignment="1">
      <alignment horizontal="center"/>
    </xf>
    <xf numFmtId="0" fontId="9" fillId="0" borderId="0" xfId="53" applyFont="1" applyFill="1" applyAlignment="1">
      <alignment horizontal="center"/>
    </xf>
    <xf numFmtId="0" fontId="0" fillId="3" borderId="0" xfId="0" applyFill="1"/>
    <xf numFmtId="0" fontId="9" fillId="3" borderId="0" xfId="52" applyFont="1" applyFill="1"/>
    <xf numFmtId="0" fontId="9" fillId="3" borderId="0" xfId="52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" fontId="0" fillId="3" borderId="0" xfId="0" applyNumberFormat="1" applyFill="1"/>
    <xf numFmtId="1" fontId="0" fillId="3" borderId="0" xfId="0" applyNumberFormat="1" applyFont="1" applyFill="1" applyBorder="1"/>
    <xf numFmtId="0" fontId="9" fillId="3" borderId="0" xfId="51" applyFont="1" applyFill="1"/>
    <xf numFmtId="0" fontId="9" fillId="3" borderId="0" xfId="51" quotePrefix="1" applyFont="1" applyFill="1" applyAlignment="1">
      <alignment horizontal="center"/>
    </xf>
    <xf numFmtId="0" fontId="9" fillId="3" borderId="0" xfId="51" applyFont="1" applyFill="1" applyAlignment="1">
      <alignment horizontal="center"/>
    </xf>
    <xf numFmtId="0" fontId="9" fillId="3" borderId="0" xfId="52" applyFont="1" applyFill="1" applyAlignment="1">
      <alignment horizontal="center"/>
    </xf>
    <xf numFmtId="1" fontId="4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3" fillId="4" borderId="0" xfId="51" applyFont="1" applyFill="1" applyAlignment="1">
      <alignment wrapText="1"/>
    </xf>
    <xf numFmtId="0" fontId="17" fillId="0" borderId="0" xfId="51" applyFont="1"/>
    <xf numFmtId="0" fontId="3" fillId="6" borderId="0" xfId="74" applyFill="1"/>
    <xf numFmtId="0" fontId="4" fillId="0" borderId="0" xfId="51" applyAlignment="1">
      <alignment horizontal="center"/>
    </xf>
    <xf numFmtId="0" fontId="9" fillId="3" borderId="0" xfId="53" applyFont="1" applyFill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9" fillId="0" borderId="0" xfId="0" applyFont="1"/>
    <xf numFmtId="0" fontId="13" fillId="6" borderId="0" xfId="51" applyFont="1" applyFill="1"/>
    <xf numFmtId="0" fontId="9" fillId="6" borderId="0" xfId="51" applyFont="1" applyFill="1"/>
    <xf numFmtId="0" fontId="12" fillId="6" borderId="0" xfId="51" applyFont="1" applyFill="1"/>
    <xf numFmtId="0" fontId="9" fillId="0" borderId="0" xfId="0" applyNumberFormat="1" applyFont="1" applyAlignment="1">
      <alignment horizontal="center"/>
    </xf>
    <xf numFmtId="0" fontId="18" fillId="0" borderId="0" xfId="825" applyFont="1" applyAlignment="1"/>
    <xf numFmtId="0" fontId="18" fillId="0" borderId="0" xfId="825" applyFont="1"/>
    <xf numFmtId="0" fontId="19" fillId="0" borderId="0" xfId="825" quotePrefix="1" applyFont="1" applyAlignment="1">
      <alignment horizontal="center"/>
    </xf>
    <xf numFmtId="0" fontId="19" fillId="0" borderId="0" xfId="825" applyFont="1" applyAlignment="1">
      <alignment horizontal="center"/>
    </xf>
    <xf numFmtId="0" fontId="18" fillId="0" borderId="0" xfId="825" applyFont="1" applyAlignment="1">
      <alignment horizontal="center"/>
    </xf>
    <xf numFmtId="0" fontId="20" fillId="3" borderId="0" xfId="51" applyFont="1" applyFill="1"/>
    <xf numFmtId="0" fontId="4" fillId="0" borderId="0" xfId="51" applyAlignment="1">
      <alignment horizontal="center"/>
    </xf>
    <xf numFmtId="0" fontId="13" fillId="3" borderId="0" xfId="51" applyFont="1" applyFill="1"/>
    <xf numFmtId="0" fontId="12" fillId="8" borderId="0" xfId="0" applyFont="1" applyFill="1" applyAlignment="1">
      <alignment horizontal="center"/>
    </xf>
    <xf numFmtId="1" fontId="8" fillId="0" borderId="0" xfId="0" applyNumberFormat="1" applyFont="1"/>
    <xf numFmtId="0" fontId="8" fillId="0" borderId="0" xfId="0" applyFont="1"/>
    <xf numFmtId="1" fontId="8" fillId="8" borderId="0" xfId="0" applyNumberFormat="1" applyFont="1" applyFill="1"/>
    <xf numFmtId="0" fontId="8" fillId="8" borderId="0" xfId="0" applyFont="1" applyFill="1"/>
    <xf numFmtId="0" fontId="8" fillId="0" borderId="3" xfId="0" applyFont="1" applyBorder="1"/>
    <xf numFmtId="0" fontId="8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9" fillId="0" borderId="0" xfId="52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51" quotePrefix="1" applyFont="1" applyFill="1" applyAlignment="1">
      <alignment horizontal="center"/>
    </xf>
    <xf numFmtId="0" fontId="21" fillId="0" borderId="0" xfId="51" applyFont="1"/>
    <xf numFmtId="0" fontId="20" fillId="0" borderId="1" xfId="51" applyFont="1" applyBorder="1"/>
    <xf numFmtId="0" fontId="21" fillId="6" borderId="0" xfId="51" applyFont="1" applyFill="1"/>
    <xf numFmtId="0" fontId="4" fillId="0" borderId="0" xfId="51" applyAlignment="1">
      <alignment horizontal="center"/>
    </xf>
    <xf numFmtId="0" fontId="4" fillId="0" borderId="0" xfId="51" applyFill="1" applyAlignment="1">
      <alignment horizontal="center"/>
    </xf>
    <xf numFmtId="0" fontId="16" fillId="0" borderId="0" xfId="51" applyFont="1" applyFill="1"/>
    <xf numFmtId="0" fontId="1" fillId="0" borderId="0" xfId="74" applyFont="1"/>
    <xf numFmtId="0" fontId="1" fillId="0" borderId="0" xfId="74" applyFont="1" applyFill="1"/>
    <xf numFmtId="0" fontId="1" fillId="0" borderId="0" xfId="51" applyFont="1" applyFill="1" applyAlignment="1">
      <alignment horizontal="center"/>
    </xf>
    <xf numFmtId="0" fontId="1" fillId="0" borderId="0" xfId="51" applyFont="1"/>
    <xf numFmtId="0" fontId="1" fillId="0" borderId="0" xfId="51" applyFont="1" applyFill="1"/>
    <xf numFmtId="0" fontId="1" fillId="4" borderId="0" xfId="51" applyFont="1" applyFill="1"/>
    <xf numFmtId="0" fontId="1" fillId="2" borderId="0" xfId="51" applyFont="1" applyFill="1"/>
    <xf numFmtId="0" fontId="1" fillId="2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1" fontId="1" fillId="0" borderId="0" xfId="51" applyNumberFormat="1" applyFont="1"/>
    <xf numFmtId="0" fontId="1" fillId="3" borderId="0" xfId="51" applyFont="1" applyFill="1"/>
    <xf numFmtId="1" fontId="1" fillId="3" borderId="0" xfId="51" applyNumberFormat="1" applyFont="1" applyFill="1"/>
    <xf numFmtId="0" fontId="1" fillId="3" borderId="0" xfId="51" applyFont="1" applyFill="1" applyAlignment="1">
      <alignment horizontal="center"/>
    </xf>
    <xf numFmtId="1" fontId="1" fillId="3" borderId="0" xfId="51" applyNumberFormat="1" applyFont="1" applyFill="1" applyAlignment="1">
      <alignment horizontal="center" wrapText="1"/>
    </xf>
    <xf numFmtId="0" fontId="13" fillId="3" borderId="0" xfId="51" applyFont="1" applyFill="1" applyAlignment="1">
      <alignment horizontal="center"/>
    </xf>
    <xf numFmtId="0" fontId="20" fillId="3" borderId="0" xfId="51" applyFont="1" applyFill="1" applyAlignment="1">
      <alignment horizontal="center"/>
    </xf>
    <xf numFmtId="0" fontId="13" fillId="0" borderId="0" xfId="51" applyFont="1" applyFill="1" applyAlignment="1">
      <alignment horizontal="center"/>
    </xf>
    <xf numFmtId="0" fontId="1" fillId="4" borderId="0" xfId="5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0" xfId="51" applyFont="1" applyAlignment="1">
      <alignment horizontal="center"/>
    </xf>
    <xf numFmtId="0" fontId="13" fillId="2" borderId="0" xfId="51" applyFont="1" applyFill="1"/>
    <xf numFmtId="0" fontId="13" fillId="2" borderId="0" xfId="51" applyFont="1" applyFill="1" applyAlignment="1">
      <alignment horizontal="center"/>
    </xf>
    <xf numFmtId="0" fontId="24" fillId="0" borderId="0" xfId="51" applyFont="1" applyFill="1" applyBorder="1"/>
    <xf numFmtId="0" fontId="25" fillId="9" borderId="0" xfId="51" applyFont="1" applyFill="1" applyBorder="1"/>
    <xf numFmtId="0" fontId="25" fillId="9" borderId="0" xfId="51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5" fillId="0" borderId="0" xfId="51" applyFont="1" applyFill="1" applyBorder="1"/>
    <xf numFmtId="0" fontId="25" fillId="0" borderId="0" xfId="5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9" borderId="0" xfId="52" applyFont="1" applyFill="1" applyBorder="1"/>
    <xf numFmtId="0" fontId="25" fillId="9" borderId="0" xfId="52" quotePrefix="1" applyFont="1" applyFill="1" applyBorder="1" applyAlignment="1">
      <alignment horizontal="center"/>
    </xf>
    <xf numFmtId="0" fontId="25" fillId="0" borderId="0" xfId="52" applyFont="1" applyFill="1" applyBorder="1"/>
    <xf numFmtId="0" fontId="25" fillId="0" borderId="0" xfId="52" quotePrefix="1" applyFont="1" applyFill="1" applyBorder="1" applyAlignment="1">
      <alignment horizontal="center"/>
    </xf>
    <xf numFmtId="0" fontId="25" fillId="0" borderId="0" xfId="51" quotePrefix="1" applyFont="1" applyFill="1" applyBorder="1" applyAlignment="1">
      <alignment horizontal="center"/>
    </xf>
    <xf numFmtId="0" fontId="25" fillId="9" borderId="0" xfId="53" applyFont="1" applyFill="1" applyBorder="1"/>
    <xf numFmtId="0" fontId="25" fillId="9" borderId="0" xfId="53" quotePrefix="1" applyFont="1" applyFill="1" applyBorder="1" applyAlignment="1">
      <alignment horizontal="center"/>
    </xf>
    <xf numFmtId="0" fontId="25" fillId="0" borderId="0" xfId="53" quotePrefix="1" applyFont="1" applyFill="1" applyBorder="1" applyAlignment="1">
      <alignment horizontal="center"/>
    </xf>
    <xf numFmtId="0" fontId="25" fillId="9" borderId="0" xfId="51" quotePrefix="1" applyFont="1" applyFill="1" applyBorder="1" applyAlignment="1">
      <alignment horizontal="center"/>
    </xf>
    <xf numFmtId="0" fontId="25" fillId="9" borderId="0" xfId="52" applyFont="1" applyFill="1" applyBorder="1" applyAlignment="1">
      <alignment horizontal="center"/>
    </xf>
    <xf numFmtId="0" fontId="25" fillId="0" borderId="0" xfId="52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NumberFormat="1" applyFont="1" applyFill="1" applyBorder="1" applyAlignment="1">
      <alignment horizontal="center"/>
    </xf>
    <xf numFmtId="0" fontId="25" fillId="9" borderId="0" xfId="53" applyFont="1" applyFill="1" applyBorder="1" applyAlignment="1">
      <alignment horizontal="center"/>
    </xf>
    <xf numFmtId="0" fontId="24" fillId="6" borderId="0" xfId="51" applyFont="1" applyFill="1" applyBorder="1"/>
    <xf numFmtId="0" fontId="24" fillId="6" borderId="0" xfId="51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0" xfId="51" applyFont="1" applyFill="1" applyBorder="1" applyAlignment="1">
      <alignment horizontal="center"/>
    </xf>
    <xf numFmtId="0" fontId="25" fillId="0" borderId="0" xfId="51" applyFont="1" applyFill="1"/>
    <xf numFmtId="0" fontId="25" fillId="0" borderId="0" xfId="51" applyFont="1" applyFill="1" applyAlignment="1">
      <alignment horizontal="center"/>
    </xf>
    <xf numFmtId="0" fontId="25" fillId="0" borderId="0" xfId="52" quotePrefix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51" quotePrefix="1" applyFont="1" applyFill="1" applyAlignment="1">
      <alignment horizontal="center"/>
    </xf>
    <xf numFmtId="0" fontId="26" fillId="0" borderId="0" xfId="51" applyFont="1" applyFill="1" applyBorder="1"/>
    <xf numFmtId="0" fontId="25" fillId="9" borderId="0" xfId="51" applyFont="1" applyFill="1"/>
    <xf numFmtId="0" fontId="25" fillId="9" borderId="0" xfId="51" applyFont="1" applyFill="1" applyAlignment="1">
      <alignment horizontal="center"/>
    </xf>
    <xf numFmtId="0" fontId="25" fillId="9" borderId="0" xfId="52" quotePrefix="1" applyFont="1" applyFill="1" applyAlignment="1">
      <alignment horizontal="center"/>
    </xf>
    <xf numFmtId="0" fontId="25" fillId="9" borderId="0" xfId="51" quotePrefix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25" fillId="9" borderId="0" xfId="52" applyFont="1" applyFill="1" applyAlignment="1">
      <alignment horizontal="left"/>
    </xf>
    <xf numFmtId="0" fontId="25" fillId="0" borderId="0" xfId="52" applyFont="1" applyFill="1" applyAlignment="1">
      <alignment horizontal="left"/>
    </xf>
    <xf numFmtId="0" fontId="25" fillId="0" borderId="0" xfId="52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51" applyFont="1" applyFill="1" applyBorder="1" applyAlignment="1">
      <alignment horizontal="left"/>
    </xf>
    <xf numFmtId="0" fontId="25" fillId="9" borderId="0" xfId="53" applyFont="1" applyFill="1" applyAlignment="1">
      <alignment horizontal="left"/>
    </xf>
    <xf numFmtId="0" fontId="25" fillId="9" borderId="0" xfId="51" applyFont="1" applyFill="1" applyAlignment="1">
      <alignment horizontal="left"/>
    </xf>
    <xf numFmtId="0" fontId="25" fillId="0" borderId="0" xfId="51" applyFont="1" applyFill="1" applyAlignment="1">
      <alignment horizontal="left"/>
    </xf>
    <xf numFmtId="0" fontId="25" fillId="9" borderId="0" xfId="0" applyFont="1" applyFill="1" applyAlignment="1">
      <alignment horizontal="left"/>
    </xf>
    <xf numFmtId="0" fontId="24" fillId="11" borderId="0" xfId="51" applyFont="1" applyFill="1"/>
    <xf numFmtId="0" fontId="24" fillId="11" borderId="0" xfId="51" applyFont="1" applyFill="1" applyAlignment="1">
      <alignment horizontal="center"/>
    </xf>
    <xf numFmtId="0" fontId="24" fillId="11" borderId="0" xfId="51" applyFont="1" applyFill="1" applyAlignment="1">
      <alignment horizontal="left"/>
    </xf>
    <xf numFmtId="0" fontId="16" fillId="11" borderId="0" xfId="51" applyFont="1" applyFill="1"/>
    <xf numFmtId="0" fontId="24" fillId="11" borderId="0" xfId="51" applyFont="1" applyFill="1" applyBorder="1"/>
    <xf numFmtId="0" fontId="25" fillId="0" borderId="0" xfId="52" applyFont="1" applyFill="1" applyBorder="1" applyAlignment="1">
      <alignment wrapText="1"/>
    </xf>
    <xf numFmtId="0" fontId="25" fillId="0" borderId="0" xfId="0" applyFont="1" applyBorder="1"/>
    <xf numFmtId="165" fontId="24" fillId="6" borderId="0" xfId="51" applyNumberFormat="1" applyFont="1" applyFill="1" applyAlignment="1">
      <alignment horizontal="center"/>
    </xf>
    <xf numFmtId="165" fontId="25" fillId="9" borderId="0" xfId="51" applyNumberFormat="1" applyFont="1" applyFill="1" applyBorder="1" applyAlignment="1">
      <alignment horizontal="center"/>
    </xf>
    <xf numFmtId="165" fontId="25" fillId="0" borderId="0" xfId="51" applyNumberFormat="1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0" fontId="14" fillId="11" borderId="0" xfId="74" applyFont="1" applyFill="1"/>
    <xf numFmtId="0" fontId="14" fillId="0" borderId="0" xfId="74" applyFont="1" applyFill="1"/>
    <xf numFmtId="0" fontId="14" fillId="11" borderId="0" xfId="74" applyFont="1" applyFill="1" applyAlignment="1">
      <alignment wrapText="1"/>
    </xf>
    <xf numFmtId="0" fontId="3" fillId="11" borderId="0" xfId="74" applyFill="1"/>
    <xf numFmtId="0" fontId="1" fillId="11" borderId="0" xfId="74" applyFont="1" applyFill="1" applyAlignment="1">
      <alignment horizontal="center"/>
    </xf>
    <xf numFmtId="0" fontId="3" fillId="0" borderId="0" xfId="74" applyAlignment="1">
      <alignment horizontal="center"/>
    </xf>
    <xf numFmtId="0" fontId="3" fillId="0" borderId="0" xfId="74" applyFill="1" applyAlignment="1">
      <alignment horizontal="center"/>
    </xf>
    <xf numFmtId="0" fontId="1" fillId="11" borderId="0" xfId="74" applyFont="1" applyFill="1" applyAlignment="1">
      <alignment horizontal="center" wrapText="1"/>
    </xf>
    <xf numFmtId="0" fontId="1" fillId="0" borderId="0" xfId="74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4" fillId="6" borderId="0" xfId="74" applyFont="1" applyFill="1" applyAlignment="1">
      <alignment wrapText="1"/>
    </xf>
    <xf numFmtId="0" fontId="1" fillId="6" borderId="0" xfId="74" applyFont="1" applyFill="1" applyAlignment="1">
      <alignment horizontal="center" wrapText="1"/>
    </xf>
    <xf numFmtId="0" fontId="1" fillId="6" borderId="0" xfId="74" applyFont="1" applyFill="1" applyAlignment="1">
      <alignment horizontal="center"/>
    </xf>
    <xf numFmtId="0" fontId="18" fillId="12" borderId="0" xfId="825" applyFont="1" applyFill="1" applyBorder="1"/>
    <xf numFmtId="0" fontId="18" fillId="13" borderId="0" xfId="825" applyFont="1" applyFill="1" applyBorder="1"/>
    <xf numFmtId="0" fontId="18" fillId="13" borderId="0" xfId="825" applyFont="1" applyFill="1" applyBorder="1" applyAlignment="1">
      <alignment horizontal="center"/>
    </xf>
    <xf numFmtId="0" fontId="18" fillId="0" borderId="0" xfId="825" applyFont="1" applyFill="1" applyBorder="1" applyAlignment="1">
      <alignment horizontal="center"/>
    </xf>
    <xf numFmtId="0" fontId="18" fillId="0" borderId="0" xfId="825" applyFont="1" applyFill="1" applyBorder="1"/>
    <xf numFmtId="0" fontId="18" fillId="0" borderId="0" xfId="825" applyFont="1" applyFill="1" applyAlignment="1"/>
    <xf numFmtId="0" fontId="18" fillId="12" borderId="0" xfId="825" applyFont="1" applyFill="1" applyBorder="1" applyAlignment="1">
      <alignment horizontal="center"/>
    </xf>
    <xf numFmtId="0" fontId="19" fillId="13" borderId="0" xfId="825" applyFont="1" applyFill="1" applyBorder="1" applyAlignment="1">
      <alignment horizontal="center"/>
    </xf>
    <xf numFmtId="0" fontId="19" fillId="12" borderId="0" xfId="825" applyFont="1" applyFill="1" applyBorder="1" applyAlignment="1">
      <alignment horizontal="center"/>
    </xf>
    <xf numFmtId="164" fontId="18" fillId="13" borderId="0" xfId="825" applyNumberFormat="1" applyFont="1" applyFill="1" applyBorder="1" applyAlignment="1">
      <alignment horizontal="center"/>
    </xf>
    <xf numFmtId="164" fontId="18" fillId="12" borderId="0" xfId="825" applyNumberFormat="1" applyFont="1" applyFill="1" applyBorder="1" applyAlignment="1">
      <alignment horizontal="center"/>
    </xf>
    <xf numFmtId="2" fontId="18" fillId="12" borderId="0" xfId="825" applyNumberFormat="1" applyFont="1" applyFill="1" applyBorder="1" applyAlignment="1">
      <alignment horizontal="center"/>
    </xf>
    <xf numFmtId="2" fontId="18" fillId="13" borderId="0" xfId="825" applyNumberFormat="1" applyFont="1" applyFill="1" applyBorder="1" applyAlignment="1">
      <alignment horizontal="center"/>
    </xf>
    <xf numFmtId="166" fontId="18" fillId="0" borderId="0" xfId="825" applyNumberFormat="1" applyFont="1" applyAlignment="1">
      <alignment horizontal="center"/>
    </xf>
    <xf numFmtId="164" fontId="18" fillId="0" borderId="0" xfId="825" applyNumberFormat="1" applyFont="1" applyAlignment="1">
      <alignment horizontal="center"/>
    </xf>
    <xf numFmtId="2" fontId="18" fillId="0" borderId="0" xfId="825" applyNumberFormat="1" applyFont="1" applyAlignment="1">
      <alignment horizontal="center"/>
    </xf>
    <xf numFmtId="14" fontId="18" fillId="0" borderId="0" xfId="825" applyNumberFormat="1" applyFont="1" applyAlignment="1">
      <alignment horizontal="center"/>
    </xf>
    <xf numFmtId="0" fontId="13" fillId="6" borderId="0" xfId="51" applyFont="1" applyFill="1" applyAlignment="1">
      <alignment horizontal="center"/>
    </xf>
    <xf numFmtId="0" fontId="14" fillId="0" borderId="0" xfId="51" applyFont="1"/>
    <xf numFmtId="0" fontId="14" fillId="3" borderId="0" xfId="51" applyFont="1" applyFill="1" applyAlignment="1">
      <alignment horizontal="center"/>
    </xf>
    <xf numFmtId="0" fontId="14" fillId="0" borderId="0" xfId="51" applyFont="1" applyFill="1"/>
    <xf numFmtId="0" fontId="16" fillId="11" borderId="0" xfId="51" applyFont="1" applyFill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6" fillId="6" borderId="0" xfId="51" applyFont="1" applyFill="1" applyAlignment="1">
      <alignment horizontal="center"/>
    </xf>
    <xf numFmtId="0" fontId="14" fillId="6" borderId="0" xfId="51" applyFont="1" applyFill="1" applyAlignment="1">
      <alignment horizontal="center"/>
    </xf>
    <xf numFmtId="0" fontId="1" fillId="6" borderId="0" xfId="51" applyFont="1" applyFill="1" applyAlignment="1">
      <alignment horizontal="center"/>
    </xf>
    <xf numFmtId="0" fontId="13" fillId="4" borderId="0" xfId="51" applyFont="1" applyFill="1" applyAlignment="1">
      <alignment horizontal="center"/>
    </xf>
    <xf numFmtId="1" fontId="13" fillId="6" borderId="0" xfId="51" applyNumberFormat="1" applyFont="1" applyFill="1" applyAlignment="1">
      <alignment horizontal="center"/>
    </xf>
    <xf numFmtId="165" fontId="13" fillId="3" borderId="0" xfId="51" applyNumberFormat="1" applyFont="1" applyFill="1" applyAlignment="1">
      <alignment horizontal="center"/>
    </xf>
    <xf numFmtId="165" fontId="13" fillId="0" borderId="0" xfId="51" applyNumberFormat="1" applyFont="1" applyFill="1"/>
    <xf numFmtId="165" fontId="13" fillId="2" borderId="0" xfId="51" applyNumberFormat="1" applyFont="1" applyFill="1"/>
    <xf numFmtId="0" fontId="20" fillId="2" borderId="0" xfId="51" applyFont="1" applyFill="1" applyAlignment="1">
      <alignment horizontal="center"/>
    </xf>
    <xf numFmtId="0" fontId="25" fillId="14" borderId="0" xfId="51" applyFont="1" applyFill="1" applyBorder="1" applyAlignment="1">
      <alignment horizontal="center"/>
    </xf>
    <xf numFmtId="0" fontId="14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6" borderId="0" xfId="0" applyFont="1" applyFill="1"/>
    <xf numFmtId="165" fontId="25" fillId="9" borderId="0" xfId="51" applyNumberFormat="1" applyFont="1" applyFill="1" applyBorder="1" applyAlignment="1">
      <alignment horizontal="center" vertical="center"/>
    </xf>
    <xf numFmtId="165" fontId="13" fillId="0" borderId="0" xfId="74" applyNumberFormat="1" applyFont="1" applyFill="1" applyAlignment="1">
      <alignment horizontal="center"/>
    </xf>
    <xf numFmtId="0" fontId="3" fillId="6" borderId="0" xfId="74" applyFill="1" applyAlignment="1">
      <alignment horizontal="center"/>
    </xf>
    <xf numFmtId="2" fontId="3" fillId="0" borderId="0" xfId="74" applyNumberFormat="1" applyFill="1" applyAlignment="1">
      <alignment horizontal="center"/>
    </xf>
    <xf numFmtId="0" fontId="1" fillId="0" borderId="0" xfId="74" applyFont="1" applyFill="1" applyAlignment="1">
      <alignment horizontal="center"/>
    </xf>
    <xf numFmtId="165" fontId="3" fillId="0" borderId="0" xfId="74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4" fillId="11" borderId="0" xfId="74" applyFont="1" applyFill="1" applyAlignment="1">
      <alignment horizontal="center"/>
    </xf>
    <xf numFmtId="0" fontId="3" fillId="11" borderId="0" xfId="74" applyFill="1" applyAlignment="1">
      <alignment horizontal="center"/>
    </xf>
    <xf numFmtId="0" fontId="23" fillId="0" borderId="0" xfId="0" applyFont="1" applyAlignment="1">
      <alignment horizontal="center" vertical="center"/>
    </xf>
    <xf numFmtId="0" fontId="28" fillId="0" borderId="0" xfId="51" applyFont="1" applyFill="1" applyAlignment="1">
      <alignment horizontal="left"/>
    </xf>
    <xf numFmtId="0" fontId="28" fillId="0" borderId="0" xfId="0" applyFont="1" applyFill="1"/>
    <xf numFmtId="164" fontId="28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0" fontId="29" fillId="0" borderId="0" xfId="51" applyFont="1" applyFill="1" applyBorder="1"/>
    <xf numFmtId="0" fontId="29" fillId="0" borderId="0" xfId="51" applyFont="1" applyFill="1" applyBorder="1" applyAlignment="1">
      <alignment horizontal="center"/>
    </xf>
    <xf numFmtId="0" fontId="29" fillId="0" borderId="0" xfId="52" applyFont="1" applyFill="1" applyBorder="1"/>
    <xf numFmtId="0" fontId="29" fillId="0" borderId="0" xfId="52" quotePrefix="1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29" fillId="0" borderId="0" xfId="51" quotePrefix="1" applyFont="1" applyFill="1" applyBorder="1" applyAlignment="1">
      <alignment horizontal="center"/>
    </xf>
    <xf numFmtId="0" fontId="29" fillId="0" borderId="0" xfId="52" applyFont="1" applyFill="1" applyBorder="1" applyAlignment="1">
      <alignment horizontal="center"/>
    </xf>
    <xf numFmtId="0" fontId="29" fillId="0" borderId="0" xfId="51" applyFont="1" applyFill="1"/>
    <xf numFmtId="0" fontId="29" fillId="0" borderId="0" xfId="51" applyFont="1" applyFill="1" applyAlignment="1">
      <alignment horizontal="center"/>
    </xf>
    <xf numFmtId="0" fontId="29" fillId="0" borderId="0" xfId="52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29" fillId="0" borderId="0" xfId="51" quotePrefix="1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52" applyFont="1" applyFill="1" applyAlignment="1">
      <alignment horizontal="left"/>
    </xf>
    <xf numFmtId="0" fontId="29" fillId="0" borderId="0" xfId="51" applyFont="1" applyFill="1" applyBorder="1" applyAlignment="1">
      <alignment horizontal="left"/>
    </xf>
    <xf numFmtId="0" fontId="30" fillId="14" borderId="0" xfId="0" applyFont="1" applyFill="1" applyAlignment="1">
      <alignment horizontal="center"/>
    </xf>
    <xf numFmtId="0" fontId="29" fillId="0" borderId="0" xfId="0" applyFont="1" applyBorder="1" applyAlignment="1">
      <alignment horizontal="center"/>
    </xf>
    <xf numFmtId="1" fontId="1" fillId="6" borderId="0" xfId="51" applyNumberFormat="1" applyFont="1" applyFill="1" applyAlignment="1">
      <alignment horizontal="center"/>
    </xf>
    <xf numFmtId="165" fontId="1" fillId="3" borderId="0" xfId="51" applyNumberFormat="1" applyFont="1" applyFill="1" applyAlignment="1">
      <alignment horizontal="center"/>
    </xf>
    <xf numFmtId="165" fontId="1" fillId="2" borderId="0" xfId="51" applyNumberFormat="1" applyFont="1" applyFill="1" applyAlignment="1">
      <alignment horizontal="center"/>
    </xf>
    <xf numFmtId="165" fontId="1" fillId="0" borderId="0" xfId="51" applyNumberFormat="1" applyFont="1" applyFill="1"/>
    <xf numFmtId="0" fontId="1" fillId="0" borderId="0" xfId="74" applyFont="1" applyFill="1" applyAlignment="1">
      <alignment horizontal="right"/>
    </xf>
    <xf numFmtId="0" fontId="1" fillId="0" borderId="0" xfId="74" applyFont="1" applyAlignment="1">
      <alignment horizontal="right"/>
    </xf>
    <xf numFmtId="1" fontId="1" fillId="2" borderId="0" xfId="51" applyNumberFormat="1" applyFont="1" applyFill="1" applyAlignment="1">
      <alignment horizontal="center"/>
    </xf>
    <xf numFmtId="0" fontId="13" fillId="0" borderId="0" xfId="52" applyFont="1" applyFill="1"/>
    <xf numFmtId="0" fontId="13" fillId="0" borderId="0" xfId="52" quotePrefix="1" applyFont="1" applyFill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3" fillId="0" borderId="0" xfId="51" quotePrefix="1" applyFont="1" applyFill="1" applyAlignment="1">
      <alignment horizontal="center"/>
    </xf>
    <xf numFmtId="0" fontId="13" fillId="0" borderId="0" xfId="0" quotePrefix="1" applyFont="1" applyFill="1" applyAlignment="1">
      <alignment horizontal="center"/>
    </xf>
    <xf numFmtId="1" fontId="13" fillId="3" borderId="0" xfId="51" applyNumberFormat="1" applyFont="1" applyFill="1" applyAlignment="1">
      <alignment horizontal="center"/>
    </xf>
    <xf numFmtId="0" fontId="13" fillId="0" borderId="0" xfId="52" applyFont="1"/>
    <xf numFmtId="0" fontId="13" fillId="0" borderId="0" xfId="52" applyFont="1" applyFill="1" applyAlignment="1">
      <alignment wrapText="1"/>
    </xf>
    <xf numFmtId="0" fontId="13" fillId="3" borderId="2" xfId="0" applyNumberFormat="1" applyFont="1" applyFill="1" applyBorder="1" applyAlignment="1">
      <alignment horizontal="center"/>
    </xf>
    <xf numFmtId="0" fontId="13" fillId="0" borderId="0" xfId="53" quotePrefix="1" applyFont="1" applyFill="1" applyAlignment="1">
      <alignment horizontal="center"/>
    </xf>
    <xf numFmtId="0" fontId="13" fillId="3" borderId="0" xfId="0" applyNumberFormat="1" applyFont="1" applyFill="1" applyBorder="1" applyAlignment="1">
      <alignment horizontal="center"/>
    </xf>
    <xf numFmtId="0" fontId="13" fillId="2" borderId="0" xfId="52" applyFont="1" applyFill="1"/>
    <xf numFmtId="0" fontId="13" fillId="2" borderId="0" xfId="53" quotePrefix="1" applyFont="1" applyFill="1" applyAlignment="1">
      <alignment horizontal="center"/>
    </xf>
    <xf numFmtId="0" fontId="20" fillId="2" borderId="0" xfId="51" applyFont="1" applyFill="1"/>
    <xf numFmtId="0" fontId="20" fillId="2" borderId="0" xfId="51" quotePrefix="1" applyFont="1" applyFill="1" applyAlignment="1">
      <alignment horizontal="center"/>
    </xf>
    <xf numFmtId="0" fontId="13" fillId="2" borderId="0" xfId="52" quotePrefix="1" applyFont="1" applyFill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13" fillId="0" borderId="0" xfId="52" applyFont="1" applyFill="1" applyBorder="1"/>
    <xf numFmtId="0" fontId="13" fillId="0" borderId="0" xfId="52" quotePrefix="1" applyFont="1" applyFill="1" applyBorder="1" applyAlignment="1">
      <alignment horizontal="center"/>
    </xf>
    <xf numFmtId="0" fontId="13" fillId="0" borderId="0" xfId="51" quotePrefix="1" applyFont="1" applyFill="1" applyBorder="1" applyAlignment="1">
      <alignment horizontal="center"/>
    </xf>
    <xf numFmtId="0" fontId="13" fillId="0" borderId="0" xfId="53" applyFont="1" applyFill="1" applyBorder="1"/>
    <xf numFmtId="0" fontId="13" fillId="0" borderId="0" xfId="53" quotePrefix="1" applyFont="1" applyFill="1" applyBorder="1" applyAlignment="1">
      <alignment horizontal="center"/>
    </xf>
    <xf numFmtId="0" fontId="13" fillId="2" borderId="0" xfId="52" applyFont="1" applyFill="1" applyBorder="1"/>
    <xf numFmtId="0" fontId="13" fillId="2" borderId="0" xfId="53" quotePrefix="1" applyFont="1" applyFill="1" applyBorder="1" applyAlignment="1">
      <alignment horizontal="center"/>
    </xf>
    <xf numFmtId="0" fontId="13" fillId="2" borderId="0" xfId="52" quotePrefix="1" applyFont="1" applyFill="1" applyBorder="1" applyAlignment="1">
      <alignment horizontal="center"/>
    </xf>
    <xf numFmtId="0" fontId="13" fillId="0" borderId="0" xfId="51" applyFont="1" applyFill="1" applyBorder="1" applyAlignment="1">
      <alignment horizontal="center"/>
    </xf>
    <xf numFmtId="0" fontId="13" fillId="2" borderId="0" xfId="51" applyFont="1" applyFill="1" applyBorder="1"/>
    <xf numFmtId="0" fontId="13" fillId="2" borderId="0" xfId="51" quotePrefix="1" applyFont="1" applyFill="1" applyBorder="1" applyAlignment="1">
      <alignment horizontal="center"/>
    </xf>
    <xf numFmtId="0" fontId="31" fillId="0" borderId="0" xfId="51" applyFont="1" applyFill="1"/>
    <xf numFmtId="0" fontId="31" fillId="0" borderId="0" xfId="51" applyFont="1"/>
    <xf numFmtId="0" fontId="31" fillId="0" borderId="0" xfId="51" quotePrefix="1" applyFont="1" applyFill="1" applyAlignment="1">
      <alignment horizontal="center"/>
    </xf>
    <xf numFmtId="0" fontId="31" fillId="0" borderId="0" xfId="51" applyFont="1" applyBorder="1"/>
    <xf numFmtId="1" fontId="14" fillId="6" borderId="0" xfId="51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/>
    <xf numFmtId="0" fontId="5" fillId="2" borderId="0" xfId="51" applyFont="1" applyFill="1"/>
    <xf numFmtId="0" fontId="5" fillId="2" borderId="0" xfId="5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51" applyFont="1" applyFill="1" applyAlignment="1">
      <alignment horizontal="center"/>
    </xf>
    <xf numFmtId="0" fontId="5" fillId="0" borderId="0" xfId="51" applyFont="1" applyFill="1"/>
    <xf numFmtId="0" fontId="5" fillId="0" borderId="0" xfId="51" applyFont="1" applyFill="1" applyAlignment="1">
      <alignment horizontal="center"/>
    </xf>
    <xf numFmtId="0" fontId="22" fillId="0" borderId="0" xfId="52" applyFont="1" applyFill="1"/>
    <xf numFmtId="0" fontId="22" fillId="0" borderId="0" xfId="52" quotePrefix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2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1" applyFont="1"/>
    <xf numFmtId="0" fontId="8" fillId="3" borderId="0" xfId="0" applyFont="1" applyFill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0" applyFont="1"/>
    <xf numFmtId="0" fontId="2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2" fillId="0" borderId="0" xfId="0" quotePrefix="1" applyNumberFormat="1" applyFont="1" applyAlignment="1">
      <alignment horizontal="center"/>
    </xf>
    <xf numFmtId="0" fontId="22" fillId="0" borderId="0" xfId="52" quotePrefix="1" applyNumberFormat="1" applyFont="1" applyFill="1" applyAlignment="1">
      <alignment horizontal="center"/>
    </xf>
    <xf numFmtId="0" fontId="22" fillId="0" borderId="0" xfId="53" applyFont="1" applyFill="1"/>
    <xf numFmtId="0" fontId="22" fillId="0" borderId="0" xfId="53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5" fillId="0" borderId="0" xfId="51" applyFont="1"/>
    <xf numFmtId="0" fontId="5" fillId="0" borderId="0" xfId="51" applyFont="1" applyAlignment="1">
      <alignment horizontal="center"/>
    </xf>
    <xf numFmtId="0" fontId="22" fillId="2" borderId="0" xfId="51" applyFont="1" applyFill="1"/>
    <xf numFmtId="0" fontId="5" fillId="2" borderId="0" xfId="0" applyFont="1" applyFill="1"/>
    <xf numFmtId="0" fontId="22" fillId="2" borderId="0" xfId="52" applyFont="1" applyFill="1"/>
    <xf numFmtId="0" fontId="22" fillId="2" borderId="0" xfId="52" quotePrefix="1" applyFont="1" applyFill="1" applyAlignment="1">
      <alignment horizontal="center"/>
    </xf>
    <xf numFmtId="0" fontId="22" fillId="2" borderId="0" xfId="51" quotePrefix="1" applyFont="1" applyFill="1" applyAlignment="1">
      <alignment horizontal="center"/>
    </xf>
    <xf numFmtId="0" fontId="22" fillId="2" borderId="0" xfId="51" applyFont="1" applyFill="1" applyAlignment="1">
      <alignment horizontal="center"/>
    </xf>
    <xf numFmtId="0" fontId="22" fillId="2" borderId="0" xfId="52" applyFont="1" applyFill="1" applyAlignment="1">
      <alignment horizontal="center"/>
    </xf>
    <xf numFmtId="0" fontId="5" fillId="3" borderId="3" xfId="0" applyNumberFormat="1" applyFont="1" applyFill="1" applyBorder="1" applyAlignment="1">
      <alignment horizontal="center"/>
    </xf>
    <xf numFmtId="0" fontId="22" fillId="3" borderId="0" xfId="0" applyNumberFormat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1" fontId="5" fillId="3" borderId="0" xfId="5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" fontId="5" fillId="3" borderId="0" xfId="5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5" fillId="6" borderId="0" xfId="0" applyNumberFormat="1" applyFont="1" applyFill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22" fillId="6" borderId="0" xfId="5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0" xfId="0" applyNumberFormat="1" applyFont="1" applyFill="1" applyBorder="1" applyAlignment="1">
      <alignment horizontal="center"/>
    </xf>
    <xf numFmtId="1" fontId="27" fillId="6" borderId="0" xfId="0" applyNumberFormat="1" applyFont="1" applyFill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" fontId="8" fillId="8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0" fontId="13" fillId="0" borderId="0" xfId="0" applyFont="1" applyAlignment="1">
      <alignment horizontal="center"/>
    </xf>
    <xf numFmtId="0" fontId="31" fillId="0" borderId="0" xfId="74" applyFont="1" applyAlignment="1">
      <alignment horizontal="center"/>
    </xf>
    <xf numFmtId="0" fontId="22" fillId="0" borderId="0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1" fillId="0" borderId="0" xfId="51" applyFont="1" applyFill="1" applyAlignment="1">
      <alignment horizontal="center"/>
    </xf>
    <xf numFmtId="165" fontId="3" fillId="0" borderId="0" xfId="74" applyNumberFormat="1" applyAlignment="1">
      <alignment horizontal="center"/>
    </xf>
    <xf numFmtId="165" fontId="31" fillId="0" borderId="0" xfId="74" applyNumberFormat="1" applyFont="1" applyAlignment="1">
      <alignment horizontal="center"/>
    </xf>
    <xf numFmtId="165" fontId="13" fillId="0" borderId="0" xfId="74" applyNumberFormat="1" applyFont="1" applyAlignment="1">
      <alignment horizontal="center"/>
    </xf>
    <xf numFmtId="0" fontId="32" fillId="0" borderId="6" xfId="1084" applyFont="1" applyFill="1" applyBorder="1" applyAlignment="1">
      <alignment horizontal="center" vertical="top" wrapText="1"/>
    </xf>
    <xf numFmtId="2" fontId="32" fillId="0" borderId="6" xfId="1084" applyNumberFormat="1" applyFont="1" applyFill="1" applyBorder="1" applyAlignment="1">
      <alignment horizontal="center" vertical="top"/>
    </xf>
    <xf numFmtId="0" fontId="33" fillId="0" borderId="0" xfId="51" applyFont="1" applyFill="1" applyAlignment="1">
      <alignment horizontal="left"/>
    </xf>
    <xf numFmtId="164" fontId="33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0" fontId="33" fillId="0" borderId="0" xfId="52" quotePrefix="1" applyFont="1" applyFill="1" applyAlignment="1">
      <alignment horizontal="left"/>
    </xf>
    <xf numFmtId="0" fontId="33" fillId="0" borderId="0" xfId="51" quotePrefix="1" applyFont="1" applyFill="1" applyAlignment="1">
      <alignment horizontal="left"/>
    </xf>
    <xf numFmtId="164" fontId="33" fillId="0" borderId="0" xfId="0" quotePrefix="1" applyNumberFormat="1" applyFont="1" applyFill="1" applyAlignment="1">
      <alignment horizontal="center"/>
    </xf>
    <xf numFmtId="0" fontId="33" fillId="0" borderId="0" xfId="53" quotePrefix="1" applyFont="1" applyFill="1" applyAlignment="1">
      <alignment horizontal="left"/>
    </xf>
    <xf numFmtId="0" fontId="33" fillId="0" borderId="0" xfId="0" applyNumberFormat="1" applyFont="1" applyFill="1" applyAlignment="1">
      <alignment horizontal="left"/>
    </xf>
    <xf numFmtId="0" fontId="0" fillId="0" borderId="0" xfId="51" applyFont="1" applyFill="1"/>
    <xf numFmtId="0" fontId="14" fillId="0" borderId="0" xfId="51" applyFont="1" applyAlignment="1">
      <alignment horizontal="center"/>
    </xf>
    <xf numFmtId="0" fontId="14" fillId="0" borderId="0" xfId="5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51" applyFont="1" applyFill="1" applyAlignment="1">
      <alignment horizontal="center"/>
    </xf>
    <xf numFmtId="0" fontId="1" fillId="0" borderId="0" xfId="51" applyFont="1" applyAlignment="1">
      <alignment horizontal="center"/>
    </xf>
    <xf numFmtId="0" fontId="4" fillId="0" borderId="0" xfId="51" applyAlignment="1">
      <alignment horizontal="center"/>
    </xf>
    <xf numFmtId="0" fontId="1" fillId="0" borderId="0" xfId="51" applyFont="1" applyFill="1" applyAlignment="1">
      <alignment horizontal="center"/>
    </xf>
    <xf numFmtId="0" fontId="4" fillId="0" borderId="0" xfId="51" applyFill="1" applyAlignment="1">
      <alignment horizontal="center"/>
    </xf>
    <xf numFmtId="1" fontId="12" fillId="0" borderId="0" xfId="0" applyNumberFormat="1" applyFont="1" applyAlignment="1">
      <alignment horizontal="center"/>
    </xf>
    <xf numFmtId="0" fontId="1" fillId="0" borderId="0" xfId="51" applyFont="1" applyFill="1" applyAlignment="1">
      <alignment horizontal="left"/>
    </xf>
    <xf numFmtId="0" fontId="33" fillId="0" borderId="0" xfId="0" quotePrefix="1" applyNumberFormat="1" applyFont="1" applyFill="1" applyAlignment="1">
      <alignment horizontal="center"/>
    </xf>
  </cellXfs>
  <cellStyles count="1085">
    <cellStyle name="Followed Hyperlink" xfId="71" builtinId="9" hidden="1"/>
    <cellStyle name="Followed Hyperlink" xfId="77" builtinId="9" hidden="1"/>
    <cellStyle name="Followed Hyperlink" xfId="81" builtinId="9" hidden="1"/>
    <cellStyle name="Followed Hyperlink" xfId="85" builtinId="9" hidden="1"/>
    <cellStyle name="Followed Hyperlink" xfId="89" builtinId="9" hidden="1"/>
    <cellStyle name="Followed Hyperlink" xfId="93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25" builtinId="9" hidden="1"/>
    <cellStyle name="Followed Hyperlink" xfId="229" builtinId="9" hidden="1"/>
    <cellStyle name="Followed Hyperlink" xfId="233" builtinId="9" hidden="1"/>
    <cellStyle name="Followed Hyperlink" xfId="237" builtinId="9" hidden="1"/>
    <cellStyle name="Followed Hyperlink" xfId="241" builtinId="9" hidden="1"/>
    <cellStyle name="Followed Hyperlink" xfId="245" builtinId="9" hidden="1"/>
    <cellStyle name="Followed Hyperlink" xfId="249" builtinId="9" hidden="1"/>
    <cellStyle name="Followed Hyperlink" xfId="253" builtinId="9" hidden="1"/>
    <cellStyle name="Followed Hyperlink" xfId="258" builtinId="9" hidden="1"/>
    <cellStyle name="Followed Hyperlink" xfId="262" builtinId="9" hidden="1"/>
    <cellStyle name="Followed Hyperlink" xfId="266" builtinId="9" hidden="1"/>
    <cellStyle name="Followed Hyperlink" xfId="270" builtinId="9" hidden="1"/>
    <cellStyle name="Followed Hyperlink" xfId="274" builtinId="9" hidden="1"/>
    <cellStyle name="Followed Hyperlink" xfId="278" builtinId="9" hidden="1"/>
    <cellStyle name="Followed Hyperlink" xfId="282" builtinId="9" hidden="1"/>
    <cellStyle name="Followed Hyperlink" xfId="286" builtinId="9" hidden="1"/>
    <cellStyle name="Followed Hyperlink" xfId="290" builtinId="9" hidden="1"/>
    <cellStyle name="Followed Hyperlink" xfId="294" builtinId="9" hidden="1"/>
    <cellStyle name="Followed Hyperlink" xfId="298" builtinId="9" hidden="1"/>
    <cellStyle name="Followed Hyperlink" xfId="302" builtinId="9" hidden="1"/>
    <cellStyle name="Followed Hyperlink" xfId="306" builtinId="9" hidden="1"/>
    <cellStyle name="Followed Hyperlink" xfId="310" builtinId="9" hidden="1"/>
    <cellStyle name="Followed Hyperlink" xfId="314" builtinId="9" hidden="1"/>
    <cellStyle name="Followed Hyperlink" xfId="318" builtinId="9" hidden="1"/>
    <cellStyle name="Followed Hyperlink" xfId="322" builtinId="9" hidden="1"/>
    <cellStyle name="Followed Hyperlink" xfId="326" builtinId="9" hidden="1"/>
    <cellStyle name="Followed Hyperlink" xfId="330" builtinId="9" hidden="1"/>
    <cellStyle name="Followed Hyperlink" xfId="334" builtinId="9" hidden="1"/>
    <cellStyle name="Followed Hyperlink" xfId="338" builtinId="9" hidden="1"/>
    <cellStyle name="Followed Hyperlink" xfId="342" builtinId="9" hidden="1"/>
    <cellStyle name="Followed Hyperlink" xfId="346" builtinId="9" hidden="1"/>
    <cellStyle name="Followed Hyperlink" xfId="350" builtinId="9" hidden="1"/>
    <cellStyle name="Followed Hyperlink" xfId="354" builtinId="9" hidden="1"/>
    <cellStyle name="Followed Hyperlink" xfId="358" builtinId="9" hidden="1"/>
    <cellStyle name="Followed Hyperlink" xfId="362" builtinId="9" hidden="1"/>
    <cellStyle name="Followed Hyperlink" xfId="366" builtinId="9" hidden="1"/>
    <cellStyle name="Followed Hyperlink" xfId="370" builtinId="9" hidden="1"/>
    <cellStyle name="Followed Hyperlink" xfId="374" builtinId="9" hidden="1"/>
    <cellStyle name="Followed Hyperlink" xfId="378" builtinId="9" hidden="1"/>
    <cellStyle name="Followed Hyperlink" xfId="382" builtinId="9" hidden="1"/>
    <cellStyle name="Followed Hyperlink" xfId="386" builtinId="9" hidden="1"/>
    <cellStyle name="Followed Hyperlink" xfId="390" builtinId="9" hidden="1"/>
    <cellStyle name="Followed Hyperlink" xfId="394" builtinId="9" hidden="1"/>
    <cellStyle name="Followed Hyperlink" xfId="398" builtinId="9" hidden="1"/>
    <cellStyle name="Followed Hyperlink" xfId="402" builtinId="9" hidden="1"/>
    <cellStyle name="Followed Hyperlink" xfId="406" builtinId="9" hidden="1"/>
    <cellStyle name="Followed Hyperlink" xfId="410" builtinId="9" hidden="1"/>
    <cellStyle name="Followed Hyperlink" xfId="414" builtinId="9" hidden="1"/>
    <cellStyle name="Followed Hyperlink" xfId="418" builtinId="9" hidden="1"/>
    <cellStyle name="Followed Hyperlink" xfId="422" builtinId="9" hidden="1"/>
    <cellStyle name="Followed Hyperlink" xfId="426" builtinId="9" hidden="1"/>
    <cellStyle name="Followed Hyperlink" xfId="430" builtinId="9" hidden="1"/>
    <cellStyle name="Followed Hyperlink" xfId="434" builtinId="9" hidden="1"/>
    <cellStyle name="Followed Hyperlink" xfId="438" builtinId="9" hidden="1"/>
    <cellStyle name="Followed Hyperlink" xfId="442" builtinId="9" hidden="1"/>
    <cellStyle name="Followed Hyperlink" xfId="446" builtinId="9" hidden="1"/>
    <cellStyle name="Followed Hyperlink" xfId="450" builtinId="9" hidden="1"/>
    <cellStyle name="Followed Hyperlink" xfId="454" builtinId="9" hidden="1"/>
    <cellStyle name="Followed Hyperlink" xfId="458" builtinId="9" hidden="1"/>
    <cellStyle name="Followed Hyperlink" xfId="462" builtinId="9" hidden="1"/>
    <cellStyle name="Followed Hyperlink" xfId="466" builtinId="9" hidden="1"/>
    <cellStyle name="Followed Hyperlink" xfId="470" builtinId="9" hidden="1"/>
    <cellStyle name="Followed Hyperlink" xfId="474" builtinId="9" hidden="1"/>
    <cellStyle name="Followed Hyperlink" xfId="478" builtinId="9" hidden="1"/>
    <cellStyle name="Followed Hyperlink" xfId="482" builtinId="9" hidden="1"/>
    <cellStyle name="Followed Hyperlink" xfId="486" builtinId="9" hidden="1"/>
    <cellStyle name="Followed Hyperlink" xfId="490" builtinId="9" hidden="1"/>
    <cellStyle name="Followed Hyperlink" xfId="494" builtinId="9" hidden="1"/>
    <cellStyle name="Followed Hyperlink" xfId="498" builtinId="9" hidden="1"/>
    <cellStyle name="Followed Hyperlink" xfId="502" builtinId="9" hidden="1"/>
    <cellStyle name="Followed Hyperlink" xfId="506" builtinId="9" hidden="1"/>
    <cellStyle name="Followed Hyperlink" xfId="510" builtinId="9" hidden="1"/>
    <cellStyle name="Followed Hyperlink" xfId="514" builtinId="9" hidden="1"/>
    <cellStyle name="Followed Hyperlink" xfId="518" builtinId="9" hidden="1"/>
    <cellStyle name="Followed Hyperlink" xfId="522" builtinId="9" hidden="1"/>
    <cellStyle name="Followed Hyperlink" xfId="526" builtinId="9" hidden="1"/>
    <cellStyle name="Followed Hyperlink" xfId="530" builtinId="9" hidden="1"/>
    <cellStyle name="Followed Hyperlink" xfId="534" builtinId="9" hidden="1"/>
    <cellStyle name="Followed Hyperlink" xfId="538" builtinId="9" hidden="1"/>
    <cellStyle name="Followed Hyperlink" xfId="542" builtinId="9" hidden="1"/>
    <cellStyle name="Followed Hyperlink" xfId="546" builtinId="9" hidden="1"/>
    <cellStyle name="Followed Hyperlink" xfId="550" builtinId="9" hidden="1"/>
    <cellStyle name="Followed Hyperlink" xfId="554" builtinId="9" hidden="1"/>
    <cellStyle name="Followed Hyperlink" xfId="558" builtinId="9" hidden="1"/>
    <cellStyle name="Followed Hyperlink" xfId="562" builtinId="9" hidden="1"/>
    <cellStyle name="Followed Hyperlink" xfId="566" builtinId="9" hidden="1"/>
    <cellStyle name="Followed Hyperlink" xfId="570" builtinId="9" hidden="1"/>
    <cellStyle name="Followed Hyperlink" xfId="574" builtinId="9" hidden="1"/>
    <cellStyle name="Followed Hyperlink" xfId="578" builtinId="9" hidden="1"/>
    <cellStyle name="Followed Hyperlink" xfId="582" builtinId="9" hidden="1"/>
    <cellStyle name="Followed Hyperlink" xfId="586" builtinId="9" hidden="1"/>
    <cellStyle name="Followed Hyperlink" xfId="590" builtinId="9" hidden="1"/>
    <cellStyle name="Followed Hyperlink" xfId="594" builtinId="9" hidden="1"/>
    <cellStyle name="Followed Hyperlink" xfId="598" builtinId="9" hidden="1"/>
    <cellStyle name="Followed Hyperlink" xfId="602" builtinId="9" hidden="1"/>
    <cellStyle name="Followed Hyperlink" xfId="606" builtinId="9" hidden="1"/>
    <cellStyle name="Followed Hyperlink" xfId="610" builtinId="9" hidden="1"/>
    <cellStyle name="Followed Hyperlink" xfId="614" builtinId="9" hidden="1"/>
    <cellStyle name="Followed Hyperlink" xfId="618" builtinId="9" hidden="1"/>
    <cellStyle name="Followed Hyperlink" xfId="622" builtinId="9" hidden="1"/>
    <cellStyle name="Followed Hyperlink" xfId="626" builtinId="9" hidden="1"/>
    <cellStyle name="Followed Hyperlink" xfId="630" builtinId="9" hidden="1"/>
    <cellStyle name="Followed Hyperlink" xfId="634" builtinId="9" hidden="1"/>
    <cellStyle name="Followed Hyperlink" xfId="638" builtinId="9" hidden="1"/>
    <cellStyle name="Followed Hyperlink" xfId="642" builtinId="9" hidden="1"/>
    <cellStyle name="Followed Hyperlink" xfId="646" builtinId="9" hidden="1"/>
    <cellStyle name="Followed Hyperlink" xfId="650" builtinId="9" hidden="1"/>
    <cellStyle name="Followed Hyperlink" xfId="654" builtinId="9" hidden="1"/>
    <cellStyle name="Followed Hyperlink" xfId="658" builtinId="9" hidden="1"/>
    <cellStyle name="Followed Hyperlink" xfId="662" builtinId="9" hidden="1"/>
    <cellStyle name="Followed Hyperlink" xfId="666" builtinId="9" hidden="1"/>
    <cellStyle name="Followed Hyperlink" xfId="670" builtinId="9" hidden="1"/>
    <cellStyle name="Followed Hyperlink" xfId="674" builtinId="9" hidden="1"/>
    <cellStyle name="Followed Hyperlink" xfId="678" builtinId="9" hidden="1"/>
    <cellStyle name="Followed Hyperlink" xfId="682" builtinId="9" hidden="1"/>
    <cellStyle name="Followed Hyperlink" xfId="686" builtinId="9" hidden="1"/>
    <cellStyle name="Followed Hyperlink" xfId="690" builtinId="9" hidden="1"/>
    <cellStyle name="Followed Hyperlink" xfId="694" builtinId="9" hidden="1"/>
    <cellStyle name="Followed Hyperlink" xfId="698" builtinId="9" hidden="1"/>
    <cellStyle name="Followed Hyperlink" xfId="702" builtinId="9" hidden="1"/>
    <cellStyle name="Followed Hyperlink" xfId="706" builtinId="9" hidden="1"/>
    <cellStyle name="Followed Hyperlink" xfId="710" builtinId="9" hidden="1"/>
    <cellStyle name="Followed Hyperlink" xfId="714" builtinId="9" hidden="1"/>
    <cellStyle name="Followed Hyperlink" xfId="718" builtinId="9" hidden="1"/>
    <cellStyle name="Followed Hyperlink" xfId="722" builtinId="9" hidden="1"/>
    <cellStyle name="Followed Hyperlink" xfId="726" builtinId="9" hidden="1"/>
    <cellStyle name="Followed Hyperlink" xfId="730" builtinId="9" hidden="1"/>
    <cellStyle name="Followed Hyperlink" xfId="734" builtinId="9" hidden="1"/>
    <cellStyle name="Followed Hyperlink" xfId="738" builtinId="9" hidden="1"/>
    <cellStyle name="Followed Hyperlink" xfId="742" builtinId="9" hidden="1"/>
    <cellStyle name="Followed Hyperlink" xfId="746" builtinId="9" hidden="1"/>
    <cellStyle name="Followed Hyperlink" xfId="750" builtinId="9" hidden="1"/>
    <cellStyle name="Followed Hyperlink" xfId="754" builtinId="9" hidden="1"/>
    <cellStyle name="Followed Hyperlink" xfId="758" builtinId="9" hidden="1"/>
    <cellStyle name="Followed Hyperlink" xfId="762" builtinId="9" hidden="1"/>
    <cellStyle name="Followed Hyperlink" xfId="766" builtinId="9" hidden="1"/>
    <cellStyle name="Followed Hyperlink" xfId="770" builtinId="9" hidden="1"/>
    <cellStyle name="Followed Hyperlink" xfId="774" builtinId="9" hidden="1"/>
    <cellStyle name="Followed Hyperlink" xfId="778" builtinId="9" hidden="1"/>
    <cellStyle name="Followed Hyperlink" xfId="782" builtinId="9" hidden="1"/>
    <cellStyle name="Followed Hyperlink" xfId="786" builtinId="9" hidden="1"/>
    <cellStyle name="Followed Hyperlink" xfId="790" builtinId="9" hidden="1"/>
    <cellStyle name="Followed Hyperlink" xfId="794" builtinId="9" hidden="1"/>
    <cellStyle name="Followed Hyperlink" xfId="798" builtinId="9" hidden="1"/>
    <cellStyle name="Followed Hyperlink" xfId="802" builtinId="9" hidden="1"/>
    <cellStyle name="Followed Hyperlink" xfId="806" builtinId="9" hidden="1"/>
    <cellStyle name="Followed Hyperlink" xfId="810" builtinId="9" hidden="1"/>
    <cellStyle name="Followed Hyperlink" xfId="814" builtinId="9" hidden="1"/>
    <cellStyle name="Followed Hyperlink" xfId="818" builtinId="9" hidden="1"/>
    <cellStyle name="Followed Hyperlink" xfId="822" builtinId="9" hidden="1"/>
    <cellStyle name="Followed Hyperlink" xfId="827" builtinId="9" hidden="1"/>
    <cellStyle name="Followed Hyperlink" xfId="831" builtinId="9" hidden="1"/>
    <cellStyle name="Followed Hyperlink" xfId="835" builtinId="9" hidden="1"/>
    <cellStyle name="Followed Hyperlink" xfId="839" builtinId="9" hidden="1"/>
    <cellStyle name="Followed Hyperlink" xfId="843" builtinId="9" hidden="1"/>
    <cellStyle name="Followed Hyperlink" xfId="847" builtinId="9" hidden="1"/>
    <cellStyle name="Followed Hyperlink" xfId="851" builtinId="9" hidden="1"/>
    <cellStyle name="Followed Hyperlink" xfId="855" builtinId="9" hidden="1"/>
    <cellStyle name="Followed Hyperlink" xfId="859" builtinId="9" hidden="1"/>
    <cellStyle name="Followed Hyperlink" xfId="863" builtinId="9" hidden="1"/>
    <cellStyle name="Followed Hyperlink" xfId="867" builtinId="9" hidden="1"/>
    <cellStyle name="Followed Hyperlink" xfId="871" builtinId="9" hidden="1"/>
    <cellStyle name="Followed Hyperlink" xfId="875" builtinId="9" hidden="1"/>
    <cellStyle name="Followed Hyperlink" xfId="879" builtinId="9" hidden="1"/>
    <cellStyle name="Followed Hyperlink" xfId="883" builtinId="9" hidden="1"/>
    <cellStyle name="Followed Hyperlink" xfId="887" builtinId="9" hidden="1"/>
    <cellStyle name="Followed Hyperlink" xfId="891" builtinId="9" hidden="1"/>
    <cellStyle name="Followed Hyperlink" xfId="895" builtinId="9" hidden="1"/>
    <cellStyle name="Followed Hyperlink" xfId="899" builtinId="9" hidden="1"/>
    <cellStyle name="Followed Hyperlink" xfId="903" builtinId="9" hidden="1"/>
    <cellStyle name="Followed Hyperlink" xfId="907" builtinId="9" hidden="1"/>
    <cellStyle name="Followed Hyperlink" xfId="911" builtinId="9" hidden="1"/>
    <cellStyle name="Followed Hyperlink" xfId="915" builtinId="9" hidden="1"/>
    <cellStyle name="Followed Hyperlink" xfId="919" builtinId="9" hidden="1"/>
    <cellStyle name="Followed Hyperlink" xfId="923" builtinId="9" hidden="1"/>
    <cellStyle name="Followed Hyperlink" xfId="927" builtinId="9" hidden="1"/>
    <cellStyle name="Followed Hyperlink" xfId="931" builtinId="9" hidden="1"/>
    <cellStyle name="Followed Hyperlink" xfId="935" builtinId="9" hidden="1"/>
    <cellStyle name="Followed Hyperlink" xfId="939" builtinId="9" hidden="1"/>
    <cellStyle name="Followed Hyperlink" xfId="943" builtinId="9" hidden="1"/>
    <cellStyle name="Followed Hyperlink" xfId="947" builtinId="9" hidden="1"/>
    <cellStyle name="Followed Hyperlink" xfId="951" builtinId="9" hidden="1"/>
    <cellStyle name="Followed Hyperlink" xfId="955" builtinId="9" hidden="1"/>
    <cellStyle name="Followed Hyperlink" xfId="959" builtinId="9" hidden="1"/>
    <cellStyle name="Followed Hyperlink" xfId="963" builtinId="9" hidden="1"/>
    <cellStyle name="Followed Hyperlink" xfId="967" builtinId="9" hidden="1"/>
    <cellStyle name="Followed Hyperlink" xfId="971" builtinId="9" hidden="1"/>
    <cellStyle name="Followed Hyperlink" xfId="975" builtinId="9" hidden="1"/>
    <cellStyle name="Followed Hyperlink" xfId="979" builtinId="9" hidden="1"/>
    <cellStyle name="Followed Hyperlink" xfId="983" builtinId="9" hidden="1"/>
    <cellStyle name="Followed Hyperlink" xfId="987" builtinId="9" hidden="1"/>
    <cellStyle name="Followed Hyperlink" xfId="991" builtinId="9" hidden="1"/>
    <cellStyle name="Followed Hyperlink" xfId="995" builtinId="9" hidden="1"/>
    <cellStyle name="Followed Hyperlink" xfId="999" builtinId="9" hidden="1"/>
    <cellStyle name="Followed Hyperlink" xfId="1003" builtinId="9" hidden="1"/>
    <cellStyle name="Followed Hyperlink" xfId="1007" builtinId="9" hidden="1"/>
    <cellStyle name="Followed Hyperlink" xfId="1011" builtinId="9" hidden="1"/>
    <cellStyle name="Followed Hyperlink" xfId="1015" builtinId="9" hidden="1"/>
    <cellStyle name="Followed Hyperlink" xfId="1019" builtinId="9" hidden="1"/>
    <cellStyle name="Followed Hyperlink" xfId="1023" builtinId="9" hidden="1"/>
    <cellStyle name="Followed Hyperlink" xfId="1027" builtinId="9" hidden="1"/>
    <cellStyle name="Followed Hyperlink" xfId="1031" builtinId="9" hidden="1"/>
    <cellStyle name="Followed Hyperlink" xfId="1035" builtinId="9" hidden="1"/>
    <cellStyle name="Followed Hyperlink" xfId="1039" builtinId="9" hidden="1"/>
    <cellStyle name="Followed Hyperlink" xfId="1043" builtinId="9" hidden="1"/>
    <cellStyle name="Followed Hyperlink" xfId="1047" builtinId="9" hidden="1"/>
    <cellStyle name="Followed Hyperlink" xfId="1051" builtinId="9" hidden="1"/>
    <cellStyle name="Followed Hyperlink" xfId="1055" builtinId="9" hidden="1"/>
    <cellStyle name="Followed Hyperlink" xfId="1059" builtinId="9" hidden="1"/>
    <cellStyle name="Followed Hyperlink" xfId="1063" builtinId="9" hidden="1"/>
    <cellStyle name="Followed Hyperlink" xfId="1067" builtinId="9" hidden="1"/>
    <cellStyle name="Followed Hyperlink" xfId="1071" builtinId="9" hidden="1"/>
    <cellStyle name="Followed Hyperlink" xfId="1075" builtinId="9" hidden="1"/>
    <cellStyle name="Followed Hyperlink" xfId="1079" builtinId="9" hidden="1"/>
    <cellStyle name="Followed Hyperlink" xfId="1083" builtinId="9" hidden="1"/>
    <cellStyle name="Followed Hyperlink" xfId="1081" builtinId="9" hidden="1"/>
    <cellStyle name="Followed Hyperlink" xfId="1077" builtinId="9" hidden="1"/>
    <cellStyle name="Followed Hyperlink" xfId="1073" builtinId="9" hidden="1"/>
    <cellStyle name="Followed Hyperlink" xfId="1069" builtinId="9" hidden="1"/>
    <cellStyle name="Followed Hyperlink" xfId="1065" builtinId="9" hidden="1"/>
    <cellStyle name="Followed Hyperlink" xfId="1061" builtinId="9" hidden="1"/>
    <cellStyle name="Followed Hyperlink" xfId="1057" builtinId="9" hidden="1"/>
    <cellStyle name="Followed Hyperlink" xfId="1053" builtinId="9" hidden="1"/>
    <cellStyle name="Followed Hyperlink" xfId="1049" builtinId="9" hidden="1"/>
    <cellStyle name="Followed Hyperlink" xfId="1045" builtinId="9" hidden="1"/>
    <cellStyle name="Followed Hyperlink" xfId="1041" builtinId="9" hidden="1"/>
    <cellStyle name="Followed Hyperlink" xfId="1037" builtinId="9" hidden="1"/>
    <cellStyle name="Followed Hyperlink" xfId="1033" builtinId="9" hidden="1"/>
    <cellStyle name="Followed Hyperlink" xfId="1029" builtinId="9" hidden="1"/>
    <cellStyle name="Followed Hyperlink" xfId="1025" builtinId="9" hidden="1"/>
    <cellStyle name="Followed Hyperlink" xfId="1021" builtinId="9" hidden="1"/>
    <cellStyle name="Followed Hyperlink" xfId="1017" builtinId="9" hidden="1"/>
    <cellStyle name="Followed Hyperlink" xfId="1013" builtinId="9" hidden="1"/>
    <cellStyle name="Followed Hyperlink" xfId="1009" builtinId="9" hidden="1"/>
    <cellStyle name="Followed Hyperlink" xfId="1005" builtinId="9" hidden="1"/>
    <cellStyle name="Followed Hyperlink" xfId="1001" builtinId="9" hidden="1"/>
    <cellStyle name="Followed Hyperlink" xfId="997" builtinId="9" hidden="1"/>
    <cellStyle name="Followed Hyperlink" xfId="993" builtinId="9" hidden="1"/>
    <cellStyle name="Followed Hyperlink" xfId="989" builtinId="9" hidden="1"/>
    <cellStyle name="Followed Hyperlink" xfId="985" builtinId="9" hidden="1"/>
    <cellStyle name="Followed Hyperlink" xfId="981" builtinId="9" hidden="1"/>
    <cellStyle name="Followed Hyperlink" xfId="977" builtinId="9" hidden="1"/>
    <cellStyle name="Followed Hyperlink" xfId="973" builtinId="9" hidden="1"/>
    <cellStyle name="Followed Hyperlink" xfId="969" builtinId="9" hidden="1"/>
    <cellStyle name="Followed Hyperlink" xfId="965" builtinId="9" hidden="1"/>
    <cellStyle name="Followed Hyperlink" xfId="961" builtinId="9" hidden="1"/>
    <cellStyle name="Followed Hyperlink" xfId="957" builtinId="9" hidden="1"/>
    <cellStyle name="Followed Hyperlink" xfId="953" builtinId="9" hidden="1"/>
    <cellStyle name="Followed Hyperlink" xfId="949" builtinId="9" hidden="1"/>
    <cellStyle name="Followed Hyperlink" xfId="945" builtinId="9" hidden="1"/>
    <cellStyle name="Followed Hyperlink" xfId="941" builtinId="9" hidden="1"/>
    <cellStyle name="Followed Hyperlink" xfId="937" builtinId="9" hidden="1"/>
    <cellStyle name="Followed Hyperlink" xfId="933" builtinId="9" hidden="1"/>
    <cellStyle name="Followed Hyperlink" xfId="929" builtinId="9" hidden="1"/>
    <cellStyle name="Followed Hyperlink" xfId="925" builtinId="9" hidden="1"/>
    <cellStyle name="Followed Hyperlink" xfId="921" builtinId="9" hidden="1"/>
    <cellStyle name="Followed Hyperlink" xfId="917" builtinId="9" hidden="1"/>
    <cellStyle name="Followed Hyperlink" xfId="913" builtinId="9" hidden="1"/>
    <cellStyle name="Followed Hyperlink" xfId="909" builtinId="9" hidden="1"/>
    <cellStyle name="Followed Hyperlink" xfId="905" builtinId="9" hidden="1"/>
    <cellStyle name="Followed Hyperlink" xfId="901" builtinId="9" hidden="1"/>
    <cellStyle name="Followed Hyperlink" xfId="897" builtinId="9" hidden="1"/>
    <cellStyle name="Followed Hyperlink" xfId="893" builtinId="9" hidden="1"/>
    <cellStyle name="Followed Hyperlink" xfId="889" builtinId="9" hidden="1"/>
    <cellStyle name="Followed Hyperlink" xfId="885" builtinId="9" hidden="1"/>
    <cellStyle name="Followed Hyperlink" xfId="881" builtinId="9" hidden="1"/>
    <cellStyle name="Followed Hyperlink" xfId="877" builtinId="9" hidden="1"/>
    <cellStyle name="Followed Hyperlink" xfId="873" builtinId="9" hidden="1"/>
    <cellStyle name="Followed Hyperlink" xfId="869" builtinId="9" hidden="1"/>
    <cellStyle name="Followed Hyperlink" xfId="865" builtinId="9" hidden="1"/>
    <cellStyle name="Followed Hyperlink" xfId="861" builtinId="9" hidden="1"/>
    <cellStyle name="Followed Hyperlink" xfId="857" builtinId="9" hidden="1"/>
    <cellStyle name="Followed Hyperlink" xfId="853" builtinId="9" hidden="1"/>
    <cellStyle name="Followed Hyperlink" xfId="849" builtinId="9" hidden="1"/>
    <cellStyle name="Followed Hyperlink" xfId="845" builtinId="9" hidden="1"/>
    <cellStyle name="Followed Hyperlink" xfId="841" builtinId="9" hidden="1"/>
    <cellStyle name="Followed Hyperlink" xfId="837" builtinId="9" hidden="1"/>
    <cellStyle name="Followed Hyperlink" xfId="833" builtinId="9" hidden="1"/>
    <cellStyle name="Followed Hyperlink" xfId="829" builtinId="9" hidden="1"/>
    <cellStyle name="Followed Hyperlink" xfId="824" builtinId="9" hidden="1"/>
    <cellStyle name="Followed Hyperlink" xfId="820" builtinId="9" hidden="1"/>
    <cellStyle name="Followed Hyperlink" xfId="816" builtinId="9" hidden="1"/>
    <cellStyle name="Followed Hyperlink" xfId="812" builtinId="9" hidden="1"/>
    <cellStyle name="Followed Hyperlink" xfId="808" builtinId="9" hidden="1"/>
    <cellStyle name="Followed Hyperlink" xfId="804" builtinId="9" hidden="1"/>
    <cellStyle name="Followed Hyperlink" xfId="800" builtinId="9" hidden="1"/>
    <cellStyle name="Followed Hyperlink" xfId="796" builtinId="9" hidden="1"/>
    <cellStyle name="Followed Hyperlink" xfId="792" builtinId="9" hidden="1"/>
    <cellStyle name="Followed Hyperlink" xfId="788" builtinId="9" hidden="1"/>
    <cellStyle name="Followed Hyperlink" xfId="784" builtinId="9" hidden="1"/>
    <cellStyle name="Followed Hyperlink" xfId="780" builtinId="9" hidden="1"/>
    <cellStyle name="Followed Hyperlink" xfId="776" builtinId="9" hidden="1"/>
    <cellStyle name="Followed Hyperlink" xfId="772" builtinId="9" hidden="1"/>
    <cellStyle name="Followed Hyperlink" xfId="768" builtinId="9" hidden="1"/>
    <cellStyle name="Followed Hyperlink" xfId="764" builtinId="9" hidden="1"/>
    <cellStyle name="Followed Hyperlink" xfId="760" builtinId="9" hidden="1"/>
    <cellStyle name="Followed Hyperlink" xfId="756" builtinId="9" hidden="1"/>
    <cellStyle name="Followed Hyperlink" xfId="752" builtinId="9" hidden="1"/>
    <cellStyle name="Followed Hyperlink" xfId="748" builtinId="9" hidden="1"/>
    <cellStyle name="Followed Hyperlink" xfId="744" builtinId="9" hidden="1"/>
    <cellStyle name="Followed Hyperlink" xfId="740" builtinId="9" hidden="1"/>
    <cellStyle name="Followed Hyperlink" xfId="736" builtinId="9" hidden="1"/>
    <cellStyle name="Followed Hyperlink" xfId="732" builtinId="9" hidden="1"/>
    <cellStyle name="Followed Hyperlink" xfId="728" builtinId="9" hidden="1"/>
    <cellStyle name="Followed Hyperlink" xfId="724" builtinId="9" hidden="1"/>
    <cellStyle name="Followed Hyperlink" xfId="720" builtinId="9" hidden="1"/>
    <cellStyle name="Followed Hyperlink" xfId="716" builtinId="9" hidden="1"/>
    <cellStyle name="Followed Hyperlink" xfId="712" builtinId="9" hidden="1"/>
    <cellStyle name="Followed Hyperlink" xfId="708" builtinId="9" hidden="1"/>
    <cellStyle name="Followed Hyperlink" xfId="704" builtinId="9" hidden="1"/>
    <cellStyle name="Followed Hyperlink" xfId="700" builtinId="9" hidden="1"/>
    <cellStyle name="Followed Hyperlink" xfId="696" builtinId="9" hidden="1"/>
    <cellStyle name="Followed Hyperlink" xfId="692" builtinId="9" hidden="1"/>
    <cellStyle name="Followed Hyperlink" xfId="688" builtinId="9" hidden="1"/>
    <cellStyle name="Followed Hyperlink" xfId="684" builtinId="9" hidden="1"/>
    <cellStyle name="Followed Hyperlink" xfId="680" builtinId="9" hidden="1"/>
    <cellStyle name="Followed Hyperlink" xfId="676" builtinId="9" hidden="1"/>
    <cellStyle name="Followed Hyperlink" xfId="672" builtinId="9" hidden="1"/>
    <cellStyle name="Followed Hyperlink" xfId="668" builtinId="9" hidden="1"/>
    <cellStyle name="Followed Hyperlink" xfId="664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588" builtinId="9" hidden="1"/>
    <cellStyle name="Followed Hyperlink" xfId="584" builtinId="9" hidden="1"/>
    <cellStyle name="Followed Hyperlink" xfId="580" builtinId="9" hidden="1"/>
    <cellStyle name="Followed Hyperlink" xfId="576" builtinId="9" hidden="1"/>
    <cellStyle name="Followed Hyperlink" xfId="572" builtinId="9" hidden="1"/>
    <cellStyle name="Followed Hyperlink" xfId="568" builtinId="9" hidden="1"/>
    <cellStyle name="Followed Hyperlink" xfId="564" builtinId="9" hidden="1"/>
    <cellStyle name="Followed Hyperlink" xfId="560" builtinId="9" hidden="1"/>
    <cellStyle name="Followed Hyperlink" xfId="556" builtinId="9" hidden="1"/>
    <cellStyle name="Followed Hyperlink" xfId="552" builtinId="9" hidden="1"/>
    <cellStyle name="Followed Hyperlink" xfId="548" builtinId="9" hidden="1"/>
    <cellStyle name="Followed Hyperlink" xfId="544" builtinId="9" hidden="1"/>
    <cellStyle name="Followed Hyperlink" xfId="540" builtinId="9" hidden="1"/>
    <cellStyle name="Followed Hyperlink" xfId="536" builtinId="9" hidden="1"/>
    <cellStyle name="Followed Hyperlink" xfId="532" builtinId="9" hidden="1"/>
    <cellStyle name="Followed Hyperlink" xfId="528" builtinId="9" hidden="1"/>
    <cellStyle name="Followed Hyperlink" xfId="524" builtinId="9" hidden="1"/>
    <cellStyle name="Followed Hyperlink" xfId="520" builtinId="9" hidden="1"/>
    <cellStyle name="Followed Hyperlink" xfId="516" builtinId="9" hidden="1"/>
    <cellStyle name="Followed Hyperlink" xfId="512" builtinId="9" hidden="1"/>
    <cellStyle name="Followed Hyperlink" xfId="508" builtinId="9" hidden="1"/>
    <cellStyle name="Followed Hyperlink" xfId="504" builtinId="9" hidden="1"/>
    <cellStyle name="Followed Hyperlink" xfId="500" builtinId="9" hidden="1"/>
    <cellStyle name="Followed Hyperlink" xfId="496" builtinId="9" hidden="1"/>
    <cellStyle name="Followed Hyperlink" xfId="492" builtinId="9" hidden="1"/>
    <cellStyle name="Followed Hyperlink" xfId="488" builtinId="9" hidden="1"/>
    <cellStyle name="Followed Hyperlink" xfId="484" builtinId="9" hidden="1"/>
    <cellStyle name="Followed Hyperlink" xfId="480" builtinId="9" hidden="1"/>
    <cellStyle name="Followed Hyperlink" xfId="476" builtinId="9" hidden="1"/>
    <cellStyle name="Followed Hyperlink" xfId="472" builtinId="9" hidden="1"/>
    <cellStyle name="Followed Hyperlink" xfId="468" builtinId="9" hidden="1"/>
    <cellStyle name="Followed Hyperlink" xfId="464" builtinId="9" hidden="1"/>
    <cellStyle name="Followed Hyperlink" xfId="460" builtinId="9" hidden="1"/>
    <cellStyle name="Followed Hyperlink" xfId="456" builtinId="9" hidden="1"/>
    <cellStyle name="Followed Hyperlink" xfId="452" builtinId="9" hidden="1"/>
    <cellStyle name="Followed Hyperlink" xfId="448" builtinId="9" hidden="1"/>
    <cellStyle name="Followed Hyperlink" xfId="444" builtinId="9" hidden="1"/>
    <cellStyle name="Followed Hyperlink" xfId="440" builtinId="9" hidden="1"/>
    <cellStyle name="Followed Hyperlink" xfId="436" builtinId="9" hidden="1"/>
    <cellStyle name="Followed Hyperlink" xfId="432" builtinId="9" hidden="1"/>
    <cellStyle name="Followed Hyperlink" xfId="428" builtinId="9" hidden="1"/>
    <cellStyle name="Followed Hyperlink" xfId="424" builtinId="9" hidden="1"/>
    <cellStyle name="Followed Hyperlink" xfId="420" builtinId="9" hidden="1"/>
    <cellStyle name="Followed Hyperlink" xfId="416" builtinId="9" hidden="1"/>
    <cellStyle name="Followed Hyperlink" xfId="412" builtinId="9" hidden="1"/>
    <cellStyle name="Followed Hyperlink" xfId="408" builtinId="9" hidden="1"/>
    <cellStyle name="Followed Hyperlink" xfId="404" builtinId="9" hidden="1"/>
    <cellStyle name="Followed Hyperlink" xfId="400" builtinId="9" hidden="1"/>
    <cellStyle name="Followed Hyperlink" xfId="396" builtinId="9" hidden="1"/>
    <cellStyle name="Followed Hyperlink" xfId="392" builtinId="9" hidden="1"/>
    <cellStyle name="Followed Hyperlink" xfId="388" builtinId="9" hidden="1"/>
    <cellStyle name="Followed Hyperlink" xfId="384" builtinId="9" hidden="1"/>
    <cellStyle name="Followed Hyperlink" xfId="380" builtinId="9" hidden="1"/>
    <cellStyle name="Followed Hyperlink" xfId="376" builtinId="9" hidden="1"/>
    <cellStyle name="Followed Hyperlink" xfId="372" builtinId="9" hidden="1"/>
    <cellStyle name="Followed Hyperlink" xfId="368" builtinId="9" hidden="1"/>
    <cellStyle name="Followed Hyperlink" xfId="364" builtinId="9" hidden="1"/>
    <cellStyle name="Followed Hyperlink" xfId="360" builtinId="9" hidden="1"/>
    <cellStyle name="Followed Hyperlink" xfId="356" builtinId="9" hidden="1"/>
    <cellStyle name="Followed Hyperlink" xfId="352" builtinId="9" hidden="1"/>
    <cellStyle name="Followed Hyperlink" xfId="348" builtinId="9" hidden="1"/>
    <cellStyle name="Followed Hyperlink" xfId="344" builtinId="9" hidden="1"/>
    <cellStyle name="Followed Hyperlink" xfId="340" builtinId="9" hidden="1"/>
    <cellStyle name="Followed Hyperlink" xfId="336" builtinId="9" hidden="1"/>
    <cellStyle name="Followed Hyperlink" xfId="332" builtinId="9" hidden="1"/>
    <cellStyle name="Followed Hyperlink" xfId="328" builtinId="9" hidden="1"/>
    <cellStyle name="Followed Hyperlink" xfId="324" builtinId="9" hidden="1"/>
    <cellStyle name="Followed Hyperlink" xfId="320" builtinId="9" hidden="1"/>
    <cellStyle name="Followed Hyperlink" xfId="316" builtinId="9" hidden="1"/>
    <cellStyle name="Followed Hyperlink" xfId="312" builtinId="9" hidden="1"/>
    <cellStyle name="Followed Hyperlink" xfId="308" builtinId="9" hidden="1"/>
    <cellStyle name="Followed Hyperlink" xfId="304" builtinId="9" hidden="1"/>
    <cellStyle name="Followed Hyperlink" xfId="300" builtinId="9" hidden="1"/>
    <cellStyle name="Followed Hyperlink" xfId="296" builtinId="9" hidden="1"/>
    <cellStyle name="Followed Hyperlink" xfId="292" builtinId="9" hidden="1"/>
    <cellStyle name="Followed Hyperlink" xfId="288" builtinId="9" hidden="1"/>
    <cellStyle name="Followed Hyperlink" xfId="284" builtinId="9" hidden="1"/>
    <cellStyle name="Followed Hyperlink" xfId="280" builtinId="9" hidden="1"/>
    <cellStyle name="Followed Hyperlink" xfId="276" builtinId="9" hidden="1"/>
    <cellStyle name="Followed Hyperlink" xfId="272" builtinId="9" hidden="1"/>
    <cellStyle name="Followed Hyperlink" xfId="268" builtinId="9" hidden="1"/>
    <cellStyle name="Followed Hyperlink" xfId="264" builtinId="9" hidden="1"/>
    <cellStyle name="Followed Hyperlink" xfId="260" builtinId="9" hidden="1"/>
    <cellStyle name="Followed Hyperlink" xfId="255" builtinId="9" hidden="1"/>
    <cellStyle name="Followed Hyperlink" xfId="251" builtinId="9" hidden="1"/>
    <cellStyle name="Followed Hyperlink" xfId="247" builtinId="9" hidden="1"/>
    <cellStyle name="Followed Hyperlink" xfId="243" builtinId="9" hidden="1"/>
    <cellStyle name="Followed Hyperlink" xfId="239" builtinId="9" hidden="1"/>
    <cellStyle name="Followed Hyperlink" xfId="235" builtinId="9" hidden="1"/>
    <cellStyle name="Followed Hyperlink" xfId="231" builtinId="9" hidden="1"/>
    <cellStyle name="Followed Hyperlink" xfId="227" builtinId="9" hidden="1"/>
    <cellStyle name="Followed Hyperlink" xfId="223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103" builtinId="9" hidden="1"/>
    <cellStyle name="Followed Hyperlink" xfId="99" builtinId="9" hidden="1"/>
    <cellStyle name="Followed Hyperlink" xfId="95" builtinId="9" hidden="1"/>
    <cellStyle name="Followed Hyperlink" xfId="91" builtinId="9" hidden="1"/>
    <cellStyle name="Followed Hyperlink" xfId="87" builtinId="9" hidden="1"/>
    <cellStyle name="Followed Hyperlink" xfId="83" builtinId="9" hidden="1"/>
    <cellStyle name="Followed Hyperlink" xfId="79" builtinId="9" hidden="1"/>
    <cellStyle name="Followed Hyperlink" xfId="73" builtinId="9" hidden="1"/>
    <cellStyle name="Followed Hyperlink" xfId="69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391" builtinId="8" hidden="1"/>
    <cellStyle name="Hyperlink" xfId="393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7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6" builtinId="8" hidden="1"/>
    <cellStyle name="Hyperlink" xfId="830" builtinId="8" hidden="1"/>
    <cellStyle name="Hyperlink" xfId="832" builtinId="8" hidden="1"/>
    <cellStyle name="Hyperlink" xfId="834" builtinId="8" hidden="1"/>
    <cellStyle name="Hyperlink" xfId="838" builtinId="8" hidden="1"/>
    <cellStyle name="Hyperlink" xfId="840" builtinId="8" hidden="1"/>
    <cellStyle name="Hyperlink" xfId="842" builtinId="8" hidden="1"/>
    <cellStyle name="Hyperlink" xfId="846" builtinId="8" hidden="1"/>
    <cellStyle name="Hyperlink" xfId="848" builtinId="8" hidden="1"/>
    <cellStyle name="Hyperlink" xfId="850" builtinId="8" hidden="1"/>
    <cellStyle name="Hyperlink" xfId="854" builtinId="8" hidden="1"/>
    <cellStyle name="Hyperlink" xfId="856" builtinId="8" hidden="1"/>
    <cellStyle name="Hyperlink" xfId="858" builtinId="8" hidden="1"/>
    <cellStyle name="Hyperlink" xfId="862" builtinId="8" hidden="1"/>
    <cellStyle name="Hyperlink" xfId="864" builtinId="8" hidden="1"/>
    <cellStyle name="Hyperlink" xfId="866" builtinId="8" hidden="1"/>
    <cellStyle name="Hyperlink" xfId="870" builtinId="8" hidden="1"/>
    <cellStyle name="Hyperlink" xfId="872" builtinId="8" hidden="1"/>
    <cellStyle name="Hyperlink" xfId="874" builtinId="8" hidden="1"/>
    <cellStyle name="Hyperlink" xfId="878" builtinId="8" hidden="1"/>
    <cellStyle name="Hyperlink" xfId="880" builtinId="8" hidden="1"/>
    <cellStyle name="Hyperlink" xfId="882" builtinId="8" hidden="1"/>
    <cellStyle name="Hyperlink" xfId="886" builtinId="8" hidden="1"/>
    <cellStyle name="Hyperlink" xfId="888" builtinId="8" hidden="1"/>
    <cellStyle name="Hyperlink" xfId="890" builtinId="8" hidden="1"/>
    <cellStyle name="Hyperlink" xfId="894" builtinId="8" hidden="1"/>
    <cellStyle name="Hyperlink" xfId="896" builtinId="8" hidden="1"/>
    <cellStyle name="Hyperlink" xfId="898" builtinId="8" hidden="1"/>
    <cellStyle name="Hyperlink" xfId="902" builtinId="8" hidden="1"/>
    <cellStyle name="Hyperlink" xfId="904" builtinId="8" hidden="1"/>
    <cellStyle name="Hyperlink" xfId="906" builtinId="8" hidden="1"/>
    <cellStyle name="Hyperlink" xfId="910" builtinId="8" hidden="1"/>
    <cellStyle name="Hyperlink" xfId="912" builtinId="8" hidden="1"/>
    <cellStyle name="Hyperlink" xfId="914" builtinId="8" hidden="1"/>
    <cellStyle name="Hyperlink" xfId="918" builtinId="8" hidden="1"/>
    <cellStyle name="Hyperlink" xfId="920" builtinId="8" hidden="1"/>
    <cellStyle name="Hyperlink" xfId="922" builtinId="8" hidden="1"/>
    <cellStyle name="Hyperlink" xfId="926" builtinId="8" hidden="1"/>
    <cellStyle name="Hyperlink" xfId="928" builtinId="8" hidden="1"/>
    <cellStyle name="Hyperlink" xfId="930" builtinId="8" hidden="1"/>
    <cellStyle name="Hyperlink" xfId="934" builtinId="8" hidden="1"/>
    <cellStyle name="Hyperlink" xfId="936" builtinId="8" hidden="1"/>
    <cellStyle name="Hyperlink" xfId="938" builtinId="8" hidden="1"/>
    <cellStyle name="Hyperlink" xfId="942" builtinId="8" hidden="1"/>
    <cellStyle name="Hyperlink" xfId="944" builtinId="8" hidden="1"/>
    <cellStyle name="Hyperlink" xfId="946" builtinId="8" hidden="1"/>
    <cellStyle name="Hyperlink" xfId="950" builtinId="8" hidden="1"/>
    <cellStyle name="Hyperlink" xfId="952" builtinId="8" hidden="1"/>
    <cellStyle name="Hyperlink" xfId="954" builtinId="8" hidden="1"/>
    <cellStyle name="Hyperlink" xfId="958" builtinId="8" hidden="1"/>
    <cellStyle name="Hyperlink" xfId="960" builtinId="8" hidden="1"/>
    <cellStyle name="Hyperlink" xfId="962" builtinId="8" hidden="1"/>
    <cellStyle name="Hyperlink" xfId="966" builtinId="8" hidden="1"/>
    <cellStyle name="Hyperlink" xfId="968" builtinId="8" hidden="1"/>
    <cellStyle name="Hyperlink" xfId="970" builtinId="8" hidden="1"/>
    <cellStyle name="Hyperlink" xfId="974" builtinId="8" hidden="1"/>
    <cellStyle name="Hyperlink" xfId="976" builtinId="8" hidden="1"/>
    <cellStyle name="Hyperlink" xfId="978" builtinId="8" hidden="1"/>
    <cellStyle name="Hyperlink" xfId="982" builtinId="8" hidden="1"/>
    <cellStyle name="Hyperlink" xfId="984" builtinId="8" hidden="1"/>
    <cellStyle name="Hyperlink" xfId="986" builtinId="8" hidden="1"/>
    <cellStyle name="Hyperlink" xfId="990" builtinId="8" hidden="1"/>
    <cellStyle name="Hyperlink" xfId="992" builtinId="8" hidden="1"/>
    <cellStyle name="Hyperlink" xfId="994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76" builtinId="8" hidden="1"/>
    <cellStyle name="Hyperlink" xfId="1068" builtinId="8" hidden="1"/>
    <cellStyle name="Hyperlink" xfId="1060" builtinId="8" hidden="1"/>
    <cellStyle name="Hyperlink" xfId="1052" builtinId="8" hidden="1"/>
    <cellStyle name="Hyperlink" xfId="1044" builtinId="8" hidden="1"/>
    <cellStyle name="Hyperlink" xfId="1036" builtinId="8" hidden="1"/>
    <cellStyle name="Hyperlink" xfId="1028" builtinId="8" hidden="1"/>
    <cellStyle name="Hyperlink" xfId="1020" builtinId="8" hidden="1"/>
    <cellStyle name="Hyperlink" xfId="1012" builtinId="8" hidden="1"/>
    <cellStyle name="Hyperlink" xfId="1004" builtinId="8" hidden="1"/>
    <cellStyle name="Hyperlink" xfId="996" builtinId="8" hidden="1"/>
    <cellStyle name="Hyperlink" xfId="988" builtinId="8" hidden="1"/>
    <cellStyle name="Hyperlink" xfId="980" builtinId="8" hidden="1"/>
    <cellStyle name="Hyperlink" xfId="972" builtinId="8" hidden="1"/>
    <cellStyle name="Hyperlink" xfId="964" builtinId="8" hidden="1"/>
    <cellStyle name="Hyperlink" xfId="956" builtinId="8" hidden="1"/>
    <cellStyle name="Hyperlink" xfId="948" builtinId="8" hidden="1"/>
    <cellStyle name="Hyperlink" xfId="940" builtinId="8" hidden="1"/>
    <cellStyle name="Hyperlink" xfId="932" builtinId="8" hidden="1"/>
    <cellStyle name="Hyperlink" xfId="924" builtinId="8" hidden="1"/>
    <cellStyle name="Hyperlink" xfId="916" builtinId="8" hidden="1"/>
    <cellStyle name="Hyperlink" xfId="908" builtinId="8" hidden="1"/>
    <cellStyle name="Hyperlink" xfId="900" builtinId="8" hidden="1"/>
    <cellStyle name="Hyperlink" xfId="892" builtinId="8" hidden="1"/>
    <cellStyle name="Hyperlink" xfId="884" builtinId="8" hidden="1"/>
    <cellStyle name="Hyperlink" xfId="876" builtinId="8" hidden="1"/>
    <cellStyle name="Hyperlink" xfId="868" builtinId="8" hidden="1"/>
    <cellStyle name="Hyperlink" xfId="860" builtinId="8" hidden="1"/>
    <cellStyle name="Hyperlink" xfId="852" builtinId="8" hidden="1"/>
    <cellStyle name="Hyperlink" xfId="844" builtinId="8" hidden="1"/>
    <cellStyle name="Hyperlink" xfId="836" builtinId="8" hidden="1"/>
    <cellStyle name="Hyperlink" xfId="828" builtinId="8" hidden="1"/>
    <cellStyle name="Hyperlink" xfId="819" builtinId="8" hidden="1"/>
    <cellStyle name="Hyperlink" xfId="811" builtinId="8" hidden="1"/>
    <cellStyle name="Hyperlink" xfId="803" builtinId="8" hidden="1"/>
    <cellStyle name="Hyperlink" xfId="795" builtinId="8" hidden="1"/>
    <cellStyle name="Hyperlink" xfId="787" builtinId="8" hidden="1"/>
    <cellStyle name="Hyperlink" xfId="779" builtinId="8" hidden="1"/>
    <cellStyle name="Hyperlink" xfId="771" builtinId="8" hidden="1"/>
    <cellStyle name="Hyperlink" xfId="763" builtinId="8" hidden="1"/>
    <cellStyle name="Hyperlink" xfId="755" builtinId="8" hidden="1"/>
    <cellStyle name="Hyperlink" xfId="747" builtinId="8" hidden="1"/>
    <cellStyle name="Hyperlink" xfId="739" builtinId="8" hidden="1"/>
    <cellStyle name="Hyperlink" xfId="731" builtinId="8" hidden="1"/>
    <cellStyle name="Hyperlink" xfId="723" builtinId="8" hidden="1"/>
    <cellStyle name="Hyperlink" xfId="715" builtinId="8" hidden="1"/>
    <cellStyle name="Hyperlink" xfId="707" builtinId="8" hidden="1"/>
    <cellStyle name="Hyperlink" xfId="699" builtinId="8" hidden="1"/>
    <cellStyle name="Hyperlink" xfId="691" builtinId="8" hidden="1"/>
    <cellStyle name="Hyperlink" xfId="683" builtinId="8" hidden="1"/>
    <cellStyle name="Hyperlink" xfId="675" builtinId="8" hidden="1"/>
    <cellStyle name="Hyperlink" xfId="667" builtinId="8" hidden="1"/>
    <cellStyle name="Hyperlink" xfId="659" builtinId="8" hidden="1"/>
    <cellStyle name="Hyperlink" xfId="651" builtinId="8" hidden="1"/>
    <cellStyle name="Hyperlink" xfId="643" builtinId="8" hidden="1"/>
    <cellStyle name="Hyperlink" xfId="635" builtinId="8" hidden="1"/>
    <cellStyle name="Hyperlink" xfId="627" builtinId="8" hidden="1"/>
    <cellStyle name="Hyperlink" xfId="619" builtinId="8" hidden="1"/>
    <cellStyle name="Hyperlink" xfId="611" builtinId="8" hidden="1"/>
    <cellStyle name="Hyperlink" xfId="603" builtinId="8" hidden="1"/>
    <cellStyle name="Hyperlink" xfId="595" builtinId="8" hidden="1"/>
    <cellStyle name="Hyperlink" xfId="587" builtinId="8" hidden="1"/>
    <cellStyle name="Hyperlink" xfId="579" builtinId="8" hidden="1"/>
    <cellStyle name="Hyperlink" xfId="571" builtinId="8" hidden="1"/>
    <cellStyle name="Hyperlink" xfId="563" builtinId="8" hidden="1"/>
    <cellStyle name="Hyperlink" xfId="555" builtinId="8" hidden="1"/>
    <cellStyle name="Hyperlink" xfId="547" builtinId="8" hidden="1"/>
    <cellStyle name="Hyperlink" xfId="539" builtinId="8" hidden="1"/>
    <cellStyle name="Hyperlink" xfId="531" builtinId="8" hidden="1"/>
    <cellStyle name="Hyperlink" xfId="523" builtinId="8" hidden="1"/>
    <cellStyle name="Hyperlink" xfId="515" builtinId="8" hidden="1"/>
    <cellStyle name="Hyperlink" xfId="507" builtinId="8" hidden="1"/>
    <cellStyle name="Hyperlink" xfId="499" builtinId="8" hidden="1"/>
    <cellStyle name="Hyperlink" xfId="491" builtinId="8" hidden="1"/>
    <cellStyle name="Hyperlink" xfId="483" builtinId="8" hidden="1"/>
    <cellStyle name="Hyperlink" xfId="475" builtinId="8" hidden="1"/>
    <cellStyle name="Hyperlink" xfId="467" builtinId="8" hidden="1"/>
    <cellStyle name="Hyperlink" xfId="459" builtinId="8" hidden="1"/>
    <cellStyle name="Hyperlink" xfId="451" builtinId="8" hidden="1"/>
    <cellStyle name="Hyperlink" xfId="443" builtinId="8" hidden="1"/>
    <cellStyle name="Hyperlink" xfId="435" builtinId="8" hidden="1"/>
    <cellStyle name="Hyperlink" xfId="427" builtinId="8" hidden="1"/>
    <cellStyle name="Hyperlink" xfId="419" builtinId="8" hidden="1"/>
    <cellStyle name="Hyperlink" xfId="411" builtinId="8" hidden="1"/>
    <cellStyle name="Hyperlink" xfId="403" builtinId="8" hidden="1"/>
    <cellStyle name="Hyperlink" xfId="395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87" builtinId="8" hidden="1"/>
    <cellStyle name="Hyperlink" xfId="371" builtinId="8" hidden="1"/>
    <cellStyle name="Hyperlink" xfId="355" builtinId="8" hidden="1"/>
    <cellStyle name="Hyperlink" xfId="339" builtinId="8" hidden="1"/>
    <cellStyle name="Hyperlink" xfId="323" builtinId="8" hidden="1"/>
    <cellStyle name="Hyperlink" xfId="307" builtinId="8" hidden="1"/>
    <cellStyle name="Hyperlink" xfId="291" builtinId="8" hidden="1"/>
    <cellStyle name="Hyperlink" xfId="275" builtinId="8" hidden="1"/>
    <cellStyle name="Hyperlink" xfId="259" builtinId="8" hidden="1"/>
    <cellStyle name="Hyperlink" xfId="242" builtinId="8" hidden="1"/>
    <cellStyle name="Hyperlink" xfId="226" builtinId="8" hidden="1"/>
    <cellStyle name="Hyperlink" xfId="210" builtinId="8" hidden="1"/>
    <cellStyle name="Hyperlink" xfId="194" builtinId="8" hidden="1"/>
    <cellStyle name="Hyperlink" xfId="178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4" builtinId="8" hidden="1"/>
    <cellStyle name="Hyperlink" xfId="166" builtinId="8" hidden="1"/>
    <cellStyle name="Hyperlink" xfId="168" builtinId="8" hidden="1"/>
    <cellStyle name="Hyperlink" xfId="162" builtinId="8" hidden="1"/>
    <cellStyle name="Hyperlink" xfId="130" builtinId="8" hidden="1"/>
    <cellStyle name="Hyperlink" xfId="98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64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  <cellStyle name="Normal_Food prices to use" xfId="10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34</xdr:row>
      <xdr:rowOff>200024</xdr:rowOff>
    </xdr:from>
    <xdr:to>
      <xdr:col>2</xdr:col>
      <xdr:colOff>589280</xdr:colOff>
      <xdr:row>43</xdr:row>
      <xdr:rowOff>9524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1120" y="7181849"/>
          <a:ext cx="302323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5</xdr:row>
      <xdr:rowOff>146050</xdr:rowOff>
    </xdr:from>
    <xdr:to>
      <xdr:col>20</xdr:col>
      <xdr:colOff>622300</xdr:colOff>
      <xdr:row>22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4290675" y="1146175"/>
          <a:ext cx="2886075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47625</xdr:rowOff>
    </xdr:from>
    <xdr:ext cx="8448916" cy="953466"/>
    <xdr:sp macro="" textlink="">
      <xdr:nvSpPr>
        <xdr:cNvPr id="2" name="TextBox 1"/>
        <xdr:cNvSpPr txBox="1"/>
      </xdr:nvSpPr>
      <xdr:spPr>
        <a:xfrm>
          <a:off x="16611600" y="247650"/>
          <a:ext cx="844891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NZ" sz="1100"/>
            <a:t>These are average prices for each commonly consumed food</a:t>
          </a:r>
        </a:p>
        <a:p>
          <a:r>
            <a:rPr lang="en-NZ" sz="1100"/>
            <a:t>Only the prices are given for the general population foods and not for Pacific foods.</a:t>
          </a:r>
        </a:p>
        <a:p>
          <a:r>
            <a:rPr lang="en-NZ" sz="1100"/>
            <a:t>If the study</a:t>
          </a:r>
          <a:r>
            <a:rPr lang="en-NZ" sz="1100" baseline="0"/>
            <a:t> would be done for Pacific people, these prices would need to be updated</a:t>
          </a:r>
        </a:p>
        <a:p>
          <a:r>
            <a:rPr lang="en-NZ" sz="1100" baseline="0"/>
            <a:t>The number of prices that was taken into account in the average varies from food to food</a:t>
          </a:r>
        </a:p>
        <a:p>
          <a:r>
            <a:rPr lang="en-NZ" sz="1100" baseline="0"/>
            <a:t>For two foods there were no prices collected (burger and chicken pieces with bone) and these have therefore been deleted from Constraints files</a:t>
          </a:r>
          <a:endParaRPr lang="en-NZ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64"/>
  <sheetViews>
    <sheetView topLeftCell="A103" zoomScaleNormal="100" workbookViewId="0">
      <selection activeCell="C83" sqref="C83:D83"/>
    </sheetView>
  </sheetViews>
  <sheetFormatPr defaultColWidth="10.85546875" defaultRowHeight="15.75"/>
  <cols>
    <col min="1" max="1" width="60.7109375" style="129" customWidth="1"/>
    <col min="2" max="2" width="19.85546875" style="130" customWidth="1"/>
    <col min="3" max="3" width="35.42578125" style="129" customWidth="1"/>
    <col min="4" max="4" width="35.42578125" style="130" customWidth="1"/>
    <col min="5" max="5" width="16.140625" style="130" customWidth="1"/>
    <col min="6" max="6" width="20" style="130" customWidth="1"/>
    <col min="7" max="7" width="28.5703125" style="130" customWidth="1"/>
    <col min="8" max="8" width="31" style="130" customWidth="1"/>
    <col min="9" max="16384" width="10.85546875" style="129"/>
  </cols>
  <sheetData>
    <row r="1" spans="1:8" s="125" customFormat="1">
      <c r="A1" s="146" t="s">
        <v>0</v>
      </c>
      <c r="B1" s="147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9" t="s">
        <v>6</v>
      </c>
      <c r="H1" s="150" t="s">
        <v>420</v>
      </c>
    </row>
    <row r="2" spans="1:8" s="126" customFormat="1">
      <c r="A2" s="126" t="s">
        <v>7</v>
      </c>
      <c r="B2" s="127">
        <v>1</v>
      </c>
      <c r="C2" s="132" t="s">
        <v>8</v>
      </c>
      <c r="D2" s="133" t="s">
        <v>9</v>
      </c>
      <c r="E2" s="128">
        <v>1</v>
      </c>
      <c r="F2" s="128" t="s">
        <v>10</v>
      </c>
      <c r="G2" s="127" t="s">
        <v>427</v>
      </c>
      <c r="H2" s="128" t="s">
        <v>11</v>
      </c>
    </row>
    <row r="3" spans="1:8">
      <c r="A3" s="129" t="s">
        <v>7</v>
      </c>
      <c r="B3" s="130">
        <v>1</v>
      </c>
      <c r="C3" s="134" t="s">
        <v>12</v>
      </c>
      <c r="D3" s="135" t="s">
        <v>13</v>
      </c>
      <c r="E3" s="131">
        <v>1</v>
      </c>
      <c r="F3" s="131" t="s">
        <v>10</v>
      </c>
      <c r="G3" s="130" t="s">
        <v>427</v>
      </c>
      <c r="H3" s="131" t="s">
        <v>11</v>
      </c>
    </row>
    <row r="4" spans="1:8">
      <c r="A4" s="129" t="s">
        <v>7</v>
      </c>
      <c r="B4" s="130">
        <v>1</v>
      </c>
      <c r="C4" s="134" t="s">
        <v>14</v>
      </c>
      <c r="D4" s="135" t="s">
        <v>15</v>
      </c>
      <c r="E4" s="131">
        <v>3</v>
      </c>
      <c r="F4" s="131" t="s">
        <v>10</v>
      </c>
      <c r="G4" s="130" t="s">
        <v>427</v>
      </c>
      <c r="H4" s="131" t="s">
        <v>11</v>
      </c>
    </row>
    <row r="5" spans="1:8">
      <c r="A5" s="129" t="s">
        <v>7</v>
      </c>
      <c r="B5" s="130">
        <v>1</v>
      </c>
      <c r="C5" s="134" t="s">
        <v>16</v>
      </c>
      <c r="D5" s="135" t="s">
        <v>17</v>
      </c>
      <c r="E5" s="131">
        <v>2</v>
      </c>
      <c r="F5" s="131" t="s">
        <v>10</v>
      </c>
      <c r="G5" s="130" t="s">
        <v>428</v>
      </c>
      <c r="H5" s="131" t="s">
        <v>11</v>
      </c>
    </row>
    <row r="6" spans="1:8">
      <c r="A6" s="129" t="s">
        <v>7</v>
      </c>
      <c r="B6" s="130">
        <v>1</v>
      </c>
      <c r="C6" s="134" t="s">
        <v>18</v>
      </c>
      <c r="D6" s="135" t="s">
        <v>19</v>
      </c>
      <c r="E6" s="131">
        <v>2</v>
      </c>
      <c r="F6" s="131" t="s">
        <v>10</v>
      </c>
      <c r="G6" s="130" t="s">
        <v>428</v>
      </c>
      <c r="H6" s="131" t="s">
        <v>11</v>
      </c>
    </row>
    <row r="7" spans="1:8">
      <c r="A7" s="129" t="s">
        <v>7</v>
      </c>
      <c r="B7" s="130">
        <v>1</v>
      </c>
      <c r="C7" s="134" t="s">
        <v>20</v>
      </c>
      <c r="D7" s="135" t="s">
        <v>21</v>
      </c>
      <c r="E7" s="131">
        <v>3</v>
      </c>
      <c r="F7" s="131" t="s">
        <v>10</v>
      </c>
      <c r="G7" s="130" t="s">
        <v>11</v>
      </c>
      <c r="H7" s="131" t="s">
        <v>22</v>
      </c>
    </row>
    <row r="8" spans="1:8">
      <c r="A8" s="129" t="s">
        <v>7</v>
      </c>
      <c r="B8" s="130">
        <v>1</v>
      </c>
      <c r="C8" s="134" t="s">
        <v>23</v>
      </c>
      <c r="D8" s="135" t="s">
        <v>24</v>
      </c>
      <c r="E8" s="131">
        <v>1</v>
      </c>
      <c r="F8" s="131" t="s">
        <v>10</v>
      </c>
      <c r="G8" s="130" t="s">
        <v>427</v>
      </c>
      <c r="H8" s="131" t="s">
        <v>11</v>
      </c>
    </row>
    <row r="9" spans="1:8">
      <c r="A9" s="129" t="s">
        <v>7</v>
      </c>
      <c r="B9" s="130">
        <v>1</v>
      </c>
      <c r="C9" s="134" t="s">
        <v>27</v>
      </c>
      <c r="D9" s="135" t="s">
        <v>26</v>
      </c>
      <c r="E9" s="131">
        <v>2</v>
      </c>
      <c r="F9" s="131" t="s">
        <v>10</v>
      </c>
      <c r="G9" s="130" t="s">
        <v>427</v>
      </c>
      <c r="H9" s="131" t="s">
        <v>11</v>
      </c>
    </row>
    <row r="10" spans="1:8">
      <c r="A10" s="129" t="s">
        <v>7</v>
      </c>
      <c r="B10" s="130">
        <v>1</v>
      </c>
      <c r="C10" s="134" t="s">
        <v>473</v>
      </c>
      <c r="D10" s="135" t="s">
        <v>28</v>
      </c>
      <c r="E10" s="131">
        <v>3</v>
      </c>
      <c r="F10" s="131" t="s">
        <v>10</v>
      </c>
      <c r="G10" s="130" t="s">
        <v>11</v>
      </c>
      <c r="H10" s="131" t="s">
        <v>22</v>
      </c>
    </row>
    <row r="11" spans="1:8">
      <c r="A11" s="129" t="s">
        <v>7</v>
      </c>
      <c r="B11" s="130">
        <v>1</v>
      </c>
      <c r="C11" s="134" t="s">
        <v>25</v>
      </c>
      <c r="D11" s="135" t="s">
        <v>30</v>
      </c>
      <c r="E11" s="131">
        <v>2</v>
      </c>
      <c r="F11" s="131" t="s">
        <v>10</v>
      </c>
      <c r="G11" s="130" t="s">
        <v>11</v>
      </c>
      <c r="H11" s="131" t="s">
        <v>11</v>
      </c>
    </row>
    <row r="12" spans="1:8">
      <c r="A12" s="129" t="s">
        <v>7</v>
      </c>
      <c r="B12" s="130">
        <v>1</v>
      </c>
      <c r="C12" s="134" t="s">
        <v>397</v>
      </c>
      <c r="D12" s="135" t="s">
        <v>422</v>
      </c>
      <c r="E12" s="131">
        <v>2</v>
      </c>
      <c r="F12" s="131" t="s">
        <v>10</v>
      </c>
      <c r="G12" s="130" t="s">
        <v>11</v>
      </c>
      <c r="H12" s="131" t="s">
        <v>11</v>
      </c>
    </row>
    <row r="13" spans="1:8">
      <c r="A13" s="129" t="s">
        <v>7</v>
      </c>
      <c r="B13" s="130">
        <v>1</v>
      </c>
      <c r="C13" s="134" t="s">
        <v>474</v>
      </c>
      <c r="D13" s="135" t="s">
        <v>423</v>
      </c>
      <c r="E13" s="131">
        <v>2</v>
      </c>
      <c r="F13" s="131" t="s">
        <v>10</v>
      </c>
      <c r="G13" s="130" t="s">
        <v>11</v>
      </c>
      <c r="H13" s="131" t="s">
        <v>11</v>
      </c>
    </row>
    <row r="14" spans="1:8" s="249" customFormat="1">
      <c r="A14" s="249" t="s">
        <v>7</v>
      </c>
      <c r="B14" s="250">
        <v>1</v>
      </c>
      <c r="C14" s="251" t="s">
        <v>475</v>
      </c>
      <c r="D14" s="252" t="s">
        <v>424</v>
      </c>
      <c r="E14" s="253">
        <v>2</v>
      </c>
      <c r="F14" s="253" t="s">
        <v>10</v>
      </c>
      <c r="G14" s="250" t="s">
        <v>426</v>
      </c>
      <c r="H14" s="253" t="s">
        <v>11</v>
      </c>
    </row>
    <row r="15" spans="1:8" s="249" customFormat="1">
      <c r="A15" s="249" t="s">
        <v>7</v>
      </c>
      <c r="B15" s="250">
        <v>1</v>
      </c>
      <c r="C15" s="251" t="s">
        <v>476</v>
      </c>
      <c r="D15" s="252" t="s">
        <v>425</v>
      </c>
      <c r="E15" s="253">
        <v>2</v>
      </c>
      <c r="F15" s="253" t="s">
        <v>10</v>
      </c>
      <c r="G15" s="250" t="s">
        <v>426</v>
      </c>
      <c r="H15" s="253" t="s">
        <v>11</v>
      </c>
    </row>
    <row r="16" spans="1:8" s="126" customFormat="1">
      <c r="A16" s="126" t="s">
        <v>31</v>
      </c>
      <c r="B16" s="127">
        <v>2</v>
      </c>
      <c r="C16" s="132" t="s">
        <v>32</v>
      </c>
      <c r="D16" s="133" t="s">
        <v>33</v>
      </c>
      <c r="E16" s="128">
        <v>3</v>
      </c>
      <c r="F16" s="128" t="s">
        <v>10</v>
      </c>
      <c r="G16" s="127" t="s">
        <v>427</v>
      </c>
      <c r="H16" s="128" t="s">
        <v>11</v>
      </c>
    </row>
    <row r="17" spans="1:8">
      <c r="A17" s="129" t="s">
        <v>31</v>
      </c>
      <c r="B17" s="130">
        <v>2</v>
      </c>
      <c r="C17" s="129" t="s">
        <v>34</v>
      </c>
      <c r="D17" s="136" t="s">
        <v>35</v>
      </c>
      <c r="E17" s="131">
        <v>1</v>
      </c>
      <c r="F17" s="131" t="s">
        <v>10</v>
      </c>
      <c r="G17" s="130" t="s">
        <v>427</v>
      </c>
      <c r="H17" s="131" t="s">
        <v>11</v>
      </c>
    </row>
    <row r="18" spans="1:8">
      <c r="A18" s="129" t="s">
        <v>31</v>
      </c>
      <c r="B18" s="130">
        <v>2</v>
      </c>
      <c r="C18" s="129" t="s">
        <v>36</v>
      </c>
      <c r="D18" s="135" t="s">
        <v>37</v>
      </c>
      <c r="E18" s="131">
        <v>2</v>
      </c>
      <c r="F18" s="131" t="s">
        <v>10</v>
      </c>
      <c r="G18" s="130" t="s">
        <v>427</v>
      </c>
      <c r="H18" s="131" t="s">
        <v>11</v>
      </c>
    </row>
    <row r="19" spans="1:8">
      <c r="A19" s="129" t="s">
        <v>31</v>
      </c>
      <c r="B19" s="130">
        <v>2</v>
      </c>
      <c r="C19" s="129" t="s">
        <v>38</v>
      </c>
      <c r="D19" s="136" t="s">
        <v>39</v>
      </c>
      <c r="E19" s="131">
        <v>2</v>
      </c>
      <c r="F19" s="131" t="s">
        <v>10</v>
      </c>
      <c r="G19" s="130" t="s">
        <v>427</v>
      </c>
      <c r="H19" s="131" t="s">
        <v>11</v>
      </c>
    </row>
    <row r="20" spans="1:8">
      <c r="A20" s="129" t="s">
        <v>31</v>
      </c>
      <c r="B20" s="130">
        <v>2</v>
      </c>
      <c r="C20" s="129" t="s">
        <v>40</v>
      </c>
      <c r="D20" s="135" t="s">
        <v>41</v>
      </c>
      <c r="E20" s="131">
        <v>1</v>
      </c>
      <c r="F20" s="131" t="s">
        <v>10</v>
      </c>
      <c r="G20" s="130" t="s">
        <v>427</v>
      </c>
      <c r="H20" s="131" t="s">
        <v>11</v>
      </c>
    </row>
    <row r="21" spans="1:8">
      <c r="A21" s="129" t="s">
        <v>31</v>
      </c>
      <c r="B21" s="130">
        <v>2</v>
      </c>
      <c r="C21" s="129" t="s">
        <v>42</v>
      </c>
      <c r="D21" s="136" t="s">
        <v>43</v>
      </c>
      <c r="E21" s="131">
        <v>2</v>
      </c>
      <c r="F21" s="131" t="s">
        <v>10</v>
      </c>
      <c r="G21" s="130" t="s">
        <v>427</v>
      </c>
      <c r="H21" s="131" t="s">
        <v>11</v>
      </c>
    </row>
    <row r="22" spans="1:8">
      <c r="A22" s="129" t="s">
        <v>31</v>
      </c>
      <c r="B22" s="130">
        <v>2</v>
      </c>
      <c r="C22" s="129" t="s">
        <v>44</v>
      </c>
      <c r="D22" s="135" t="s">
        <v>45</v>
      </c>
      <c r="E22" s="131">
        <v>3</v>
      </c>
      <c r="F22" s="131" t="s">
        <v>10</v>
      </c>
      <c r="G22" s="130" t="s">
        <v>427</v>
      </c>
      <c r="H22" s="131" t="s">
        <v>11</v>
      </c>
    </row>
    <row r="23" spans="1:8">
      <c r="A23" s="129" t="s">
        <v>31</v>
      </c>
      <c r="B23" s="130">
        <v>2</v>
      </c>
      <c r="C23" s="129" t="s">
        <v>47</v>
      </c>
      <c r="D23" s="136" t="s">
        <v>48</v>
      </c>
      <c r="E23" s="131">
        <v>3</v>
      </c>
      <c r="F23" s="131" t="s">
        <v>10</v>
      </c>
      <c r="G23" s="130" t="s">
        <v>11</v>
      </c>
      <c r="H23" s="131" t="s">
        <v>11</v>
      </c>
    </row>
    <row r="24" spans="1:8">
      <c r="A24" s="129" t="s">
        <v>31</v>
      </c>
      <c r="B24" s="130">
        <v>2</v>
      </c>
      <c r="C24" s="129" t="s">
        <v>49</v>
      </c>
      <c r="D24" s="135" t="s">
        <v>50</v>
      </c>
      <c r="E24" s="131">
        <v>2</v>
      </c>
      <c r="F24" s="131" t="s">
        <v>10</v>
      </c>
      <c r="G24" s="130" t="s">
        <v>427</v>
      </c>
      <c r="H24" s="131" t="s">
        <v>11</v>
      </c>
    </row>
    <row r="25" spans="1:8">
      <c r="A25" s="129" t="s">
        <v>31</v>
      </c>
      <c r="B25" s="130">
        <v>2</v>
      </c>
      <c r="C25" s="129" t="s">
        <v>51</v>
      </c>
      <c r="D25" s="135" t="s">
        <v>52</v>
      </c>
      <c r="E25" s="131">
        <v>1</v>
      </c>
      <c r="F25" s="131" t="s">
        <v>10</v>
      </c>
      <c r="G25" s="130" t="s">
        <v>427</v>
      </c>
      <c r="H25" s="131" t="s">
        <v>11</v>
      </c>
    </row>
    <row r="26" spans="1:8">
      <c r="A26" s="129" t="s">
        <v>31</v>
      </c>
      <c r="B26" s="130">
        <v>2</v>
      </c>
      <c r="C26" s="129" t="s">
        <v>53</v>
      </c>
      <c r="D26" s="136" t="s">
        <v>54</v>
      </c>
      <c r="E26" s="131">
        <v>2</v>
      </c>
      <c r="F26" s="131" t="s">
        <v>10</v>
      </c>
      <c r="G26" s="130" t="s">
        <v>427</v>
      </c>
      <c r="H26" s="131" t="s">
        <v>11</v>
      </c>
    </row>
    <row r="27" spans="1:8">
      <c r="A27" s="129" t="s">
        <v>31</v>
      </c>
      <c r="B27" s="130">
        <v>2</v>
      </c>
      <c r="C27" s="129" t="s">
        <v>55</v>
      </c>
      <c r="D27" s="135" t="s">
        <v>56</v>
      </c>
      <c r="E27" s="131">
        <v>1</v>
      </c>
      <c r="F27" s="131" t="s">
        <v>10</v>
      </c>
      <c r="G27" s="130" t="s">
        <v>11</v>
      </c>
      <c r="H27" s="131" t="s">
        <v>11</v>
      </c>
    </row>
    <row r="28" spans="1:8">
      <c r="A28" s="129" t="s">
        <v>31</v>
      </c>
      <c r="B28" s="130">
        <v>2</v>
      </c>
      <c r="C28" s="129" t="s">
        <v>57</v>
      </c>
      <c r="D28" s="136" t="s">
        <v>58</v>
      </c>
      <c r="E28" s="131">
        <v>1</v>
      </c>
      <c r="F28" s="131" t="s">
        <v>10</v>
      </c>
      <c r="G28" s="130" t="s">
        <v>427</v>
      </c>
      <c r="H28" s="131" t="s">
        <v>11</v>
      </c>
    </row>
    <row r="29" spans="1:8">
      <c r="A29" s="129" t="s">
        <v>31</v>
      </c>
      <c r="B29" s="130">
        <v>2</v>
      </c>
      <c r="C29" s="129" t="s">
        <v>419</v>
      </c>
      <c r="D29" s="136" t="s">
        <v>60</v>
      </c>
      <c r="E29" s="131">
        <v>3</v>
      </c>
      <c r="F29" s="131" t="s">
        <v>10</v>
      </c>
      <c r="G29" s="130" t="s">
        <v>427</v>
      </c>
      <c r="H29" s="131" t="s">
        <v>11</v>
      </c>
    </row>
    <row r="30" spans="1:8">
      <c r="A30" s="129" t="s">
        <v>31</v>
      </c>
      <c r="B30" s="130">
        <v>2</v>
      </c>
      <c r="C30" s="129" t="s">
        <v>61</v>
      </c>
      <c r="D30" s="135" t="s">
        <v>62</v>
      </c>
      <c r="E30" s="131">
        <v>2</v>
      </c>
      <c r="F30" s="131" t="s">
        <v>10</v>
      </c>
      <c r="G30" s="130" t="s">
        <v>427</v>
      </c>
      <c r="H30" s="131" t="s">
        <v>11</v>
      </c>
    </row>
    <row r="31" spans="1:8">
      <c r="A31" s="129" t="s">
        <v>31</v>
      </c>
      <c r="B31" s="130">
        <v>2</v>
      </c>
      <c r="C31" s="129" t="s">
        <v>63</v>
      </c>
      <c r="D31" s="136" t="s">
        <v>64</v>
      </c>
      <c r="E31" s="131">
        <v>2</v>
      </c>
      <c r="F31" s="131" t="s">
        <v>10</v>
      </c>
      <c r="G31" s="130" t="s">
        <v>427</v>
      </c>
      <c r="H31" s="131" t="s">
        <v>11</v>
      </c>
    </row>
    <row r="32" spans="1:8">
      <c r="A32" s="129" t="s">
        <v>31</v>
      </c>
      <c r="B32" s="130">
        <v>2</v>
      </c>
      <c r="C32" s="129" t="s">
        <v>418</v>
      </c>
      <c r="D32" s="135" t="s">
        <v>66</v>
      </c>
      <c r="E32" s="131">
        <v>3</v>
      </c>
      <c r="F32" s="131" t="s">
        <v>10</v>
      </c>
      <c r="G32" s="130" t="s">
        <v>427</v>
      </c>
      <c r="H32" s="131" t="s">
        <v>11</v>
      </c>
    </row>
    <row r="33" spans="1:8" s="249" customFormat="1">
      <c r="A33" s="249" t="s">
        <v>31</v>
      </c>
      <c r="B33" s="250">
        <v>2</v>
      </c>
      <c r="C33" s="249" t="s">
        <v>481</v>
      </c>
      <c r="D33" s="254" t="s">
        <v>432</v>
      </c>
      <c r="E33" s="253">
        <v>2</v>
      </c>
      <c r="F33" s="253" t="s">
        <v>10</v>
      </c>
      <c r="G33" s="250" t="s">
        <v>426</v>
      </c>
      <c r="H33" s="253" t="s">
        <v>11</v>
      </c>
    </row>
    <row r="34" spans="1:8">
      <c r="A34" s="129" t="s">
        <v>31</v>
      </c>
      <c r="B34" s="130">
        <v>2</v>
      </c>
      <c r="C34" s="129" t="s">
        <v>526</v>
      </c>
      <c r="D34" s="135" t="s">
        <v>433</v>
      </c>
      <c r="E34" s="131">
        <v>3</v>
      </c>
      <c r="F34" s="131" t="s">
        <v>10</v>
      </c>
      <c r="G34" s="130" t="s">
        <v>11</v>
      </c>
      <c r="H34" s="131" t="s">
        <v>11</v>
      </c>
    </row>
    <row r="35" spans="1:8">
      <c r="A35" s="129" t="s">
        <v>31</v>
      </c>
      <c r="B35" s="130">
        <v>2</v>
      </c>
      <c r="C35" s="129" t="s">
        <v>67</v>
      </c>
      <c r="D35" s="136" t="s">
        <v>68</v>
      </c>
      <c r="E35" s="131">
        <v>2</v>
      </c>
      <c r="F35" s="131" t="s">
        <v>10</v>
      </c>
      <c r="G35" s="130" t="s">
        <v>427</v>
      </c>
      <c r="H35" s="131" t="s">
        <v>11</v>
      </c>
    </row>
    <row r="36" spans="1:8">
      <c r="A36" s="129" t="s">
        <v>31</v>
      </c>
      <c r="B36" s="130">
        <v>2</v>
      </c>
      <c r="C36" s="129" t="s">
        <v>69</v>
      </c>
      <c r="D36" s="136" t="s">
        <v>70</v>
      </c>
      <c r="E36" s="131">
        <v>1</v>
      </c>
      <c r="F36" s="131" t="s">
        <v>10</v>
      </c>
      <c r="G36" s="130" t="s">
        <v>427</v>
      </c>
      <c r="H36" s="131" t="s">
        <v>11</v>
      </c>
    </row>
    <row r="37" spans="1:8">
      <c r="A37" s="129" t="s">
        <v>31</v>
      </c>
      <c r="B37" s="130">
        <v>2</v>
      </c>
      <c r="C37" s="129" t="s">
        <v>73</v>
      </c>
      <c r="D37" s="136" t="s">
        <v>74</v>
      </c>
      <c r="E37" s="131">
        <v>2</v>
      </c>
      <c r="F37" s="131" t="s">
        <v>10</v>
      </c>
      <c r="G37" s="130" t="s">
        <v>427</v>
      </c>
      <c r="H37" s="131" t="s">
        <v>11</v>
      </c>
    </row>
    <row r="38" spans="1:8" s="249" customFormat="1">
      <c r="A38" s="249" t="s">
        <v>31</v>
      </c>
      <c r="B38" s="250">
        <v>2</v>
      </c>
      <c r="C38" s="249" t="s">
        <v>482</v>
      </c>
      <c r="D38" s="252" t="s">
        <v>429</v>
      </c>
      <c r="E38" s="253">
        <v>2</v>
      </c>
      <c r="F38" s="253" t="s">
        <v>10</v>
      </c>
      <c r="G38" s="250" t="s">
        <v>426</v>
      </c>
      <c r="H38" s="253" t="s">
        <v>11</v>
      </c>
    </row>
    <row r="39" spans="1:8" s="249" customFormat="1">
      <c r="A39" s="249" t="s">
        <v>31</v>
      </c>
      <c r="B39" s="250">
        <v>2</v>
      </c>
      <c r="C39" s="249" t="s">
        <v>479</v>
      </c>
      <c r="D39" s="254" t="s">
        <v>430</v>
      </c>
      <c r="E39" s="253">
        <v>1</v>
      </c>
      <c r="F39" s="253" t="s">
        <v>10</v>
      </c>
      <c r="G39" s="250" t="s">
        <v>426</v>
      </c>
      <c r="H39" s="253" t="s">
        <v>11</v>
      </c>
    </row>
    <row r="40" spans="1:8" s="249" customFormat="1">
      <c r="A40" s="249" t="s">
        <v>31</v>
      </c>
      <c r="B40" s="250">
        <v>2</v>
      </c>
      <c r="C40" s="249" t="s">
        <v>480</v>
      </c>
      <c r="D40" s="252" t="s">
        <v>431</v>
      </c>
      <c r="E40" s="253">
        <v>2</v>
      </c>
      <c r="F40" s="253" t="s">
        <v>10</v>
      </c>
      <c r="G40" s="250" t="s">
        <v>426</v>
      </c>
      <c r="H40" s="253" t="s">
        <v>11</v>
      </c>
    </row>
    <row r="41" spans="1:8" s="249" customFormat="1">
      <c r="A41" s="249" t="s">
        <v>31</v>
      </c>
      <c r="B41" s="250">
        <v>2</v>
      </c>
      <c r="C41" s="251" t="s">
        <v>477</v>
      </c>
      <c r="D41" s="252" t="s">
        <v>478</v>
      </c>
      <c r="E41" s="253">
        <v>2</v>
      </c>
      <c r="F41" s="253" t="s">
        <v>10</v>
      </c>
      <c r="G41" s="250" t="s">
        <v>426</v>
      </c>
      <c r="H41" s="253" t="s">
        <v>11</v>
      </c>
    </row>
    <row r="42" spans="1:8">
      <c r="A42" s="129" t="s">
        <v>31</v>
      </c>
      <c r="B42" s="130">
        <v>2</v>
      </c>
      <c r="C42" s="134" t="s">
        <v>212</v>
      </c>
      <c r="D42" s="135" t="s">
        <v>213</v>
      </c>
      <c r="E42" s="142">
        <v>2</v>
      </c>
      <c r="F42" s="131" t="s">
        <v>10</v>
      </c>
      <c r="G42" s="130" t="s">
        <v>11</v>
      </c>
      <c r="H42" s="131" t="s">
        <v>11</v>
      </c>
    </row>
    <row r="43" spans="1:8" s="126" customFormat="1">
      <c r="A43" s="126" t="s">
        <v>75</v>
      </c>
      <c r="B43" s="127">
        <v>3</v>
      </c>
      <c r="C43" s="132" t="s">
        <v>76</v>
      </c>
      <c r="D43" s="133" t="s">
        <v>77</v>
      </c>
      <c r="E43" s="128">
        <v>1</v>
      </c>
      <c r="F43" s="128" t="s">
        <v>10</v>
      </c>
      <c r="G43" s="127" t="s">
        <v>427</v>
      </c>
      <c r="H43" s="128" t="s">
        <v>11</v>
      </c>
    </row>
    <row r="44" spans="1:8">
      <c r="A44" s="129" t="s">
        <v>75</v>
      </c>
      <c r="B44" s="130">
        <v>3</v>
      </c>
      <c r="C44" s="134" t="s">
        <v>78</v>
      </c>
      <c r="D44" s="135" t="s">
        <v>79</v>
      </c>
      <c r="E44" s="131">
        <v>1</v>
      </c>
      <c r="F44" s="131" t="s">
        <v>10</v>
      </c>
      <c r="G44" s="130" t="s">
        <v>427</v>
      </c>
      <c r="H44" s="131" t="s">
        <v>11</v>
      </c>
    </row>
    <row r="45" spans="1:8">
      <c r="A45" s="129" t="s">
        <v>75</v>
      </c>
      <c r="B45" s="130">
        <v>3</v>
      </c>
      <c r="C45" s="134" t="s">
        <v>332</v>
      </c>
      <c r="D45" s="135" t="s">
        <v>81</v>
      </c>
      <c r="E45" s="131">
        <v>2</v>
      </c>
      <c r="F45" s="131" t="s">
        <v>10</v>
      </c>
      <c r="G45" s="130" t="s">
        <v>427</v>
      </c>
      <c r="H45" s="131" t="s">
        <v>11</v>
      </c>
    </row>
    <row r="46" spans="1:8">
      <c r="A46" s="129" t="s">
        <v>75</v>
      </c>
      <c r="B46" s="130">
        <v>3</v>
      </c>
      <c r="C46" s="134" t="s">
        <v>82</v>
      </c>
      <c r="D46" s="135" t="s">
        <v>83</v>
      </c>
      <c r="E46" s="131">
        <v>2</v>
      </c>
      <c r="F46" s="131" t="s">
        <v>10</v>
      </c>
      <c r="G46" s="130" t="s">
        <v>11</v>
      </c>
      <c r="H46" s="131" t="s">
        <v>11</v>
      </c>
    </row>
    <row r="47" spans="1:8">
      <c r="A47" s="129" t="s">
        <v>75</v>
      </c>
      <c r="B47" s="130">
        <v>3</v>
      </c>
      <c r="C47" s="134" t="s">
        <v>84</v>
      </c>
      <c r="D47" s="135" t="s">
        <v>85</v>
      </c>
      <c r="E47" s="131">
        <v>2</v>
      </c>
      <c r="F47" s="131" t="s">
        <v>10</v>
      </c>
      <c r="G47" s="130" t="s">
        <v>427</v>
      </c>
      <c r="H47" s="131" t="s">
        <v>22</v>
      </c>
    </row>
    <row r="48" spans="1:8">
      <c r="A48" s="129" t="s">
        <v>75</v>
      </c>
      <c r="B48" s="130">
        <v>3</v>
      </c>
      <c r="C48" s="134" t="s">
        <v>86</v>
      </c>
      <c r="D48" s="135" t="s">
        <v>87</v>
      </c>
      <c r="E48" s="131">
        <v>1</v>
      </c>
      <c r="F48" s="131" t="s">
        <v>10</v>
      </c>
      <c r="G48" s="130" t="s">
        <v>427</v>
      </c>
      <c r="H48" s="131" t="s">
        <v>11</v>
      </c>
    </row>
    <row r="49" spans="1:8">
      <c r="A49" s="129" t="s">
        <v>75</v>
      </c>
      <c r="B49" s="130">
        <v>3</v>
      </c>
      <c r="C49" s="134" t="s">
        <v>417</v>
      </c>
      <c r="D49" s="135" t="s">
        <v>89</v>
      </c>
      <c r="E49" s="131">
        <v>2</v>
      </c>
      <c r="F49" s="131" t="s">
        <v>10</v>
      </c>
      <c r="G49" s="130" t="s">
        <v>11</v>
      </c>
      <c r="H49" s="131" t="s">
        <v>11</v>
      </c>
    </row>
    <row r="50" spans="1:8">
      <c r="A50" s="129" t="s">
        <v>75</v>
      </c>
      <c r="B50" s="130">
        <v>3</v>
      </c>
      <c r="C50" s="134" t="s">
        <v>90</v>
      </c>
      <c r="D50" s="135" t="s">
        <v>91</v>
      </c>
      <c r="E50" s="131">
        <v>1</v>
      </c>
      <c r="F50" s="131" t="s">
        <v>10</v>
      </c>
      <c r="G50" s="130" t="s">
        <v>427</v>
      </c>
      <c r="H50" s="131" t="s">
        <v>11</v>
      </c>
    </row>
    <row r="51" spans="1:8">
      <c r="A51" s="129" t="s">
        <v>75</v>
      </c>
      <c r="B51" s="130">
        <v>3</v>
      </c>
      <c r="C51" s="134" t="s">
        <v>92</v>
      </c>
      <c r="D51" s="135" t="s">
        <v>93</v>
      </c>
      <c r="E51" s="131">
        <v>1</v>
      </c>
      <c r="F51" s="131" t="s">
        <v>10</v>
      </c>
      <c r="G51" s="130" t="s">
        <v>427</v>
      </c>
      <c r="H51" s="131" t="s">
        <v>11</v>
      </c>
    </row>
    <row r="52" spans="1:8">
      <c r="A52" s="129" t="s">
        <v>75</v>
      </c>
      <c r="B52" s="130">
        <v>3</v>
      </c>
      <c r="C52" s="134" t="s">
        <v>96</v>
      </c>
      <c r="D52" s="135" t="s">
        <v>97</v>
      </c>
      <c r="E52" s="131">
        <v>1</v>
      </c>
      <c r="F52" s="131" t="s">
        <v>10</v>
      </c>
      <c r="G52" s="130" t="s">
        <v>427</v>
      </c>
      <c r="H52" s="131" t="s">
        <v>11</v>
      </c>
    </row>
    <row r="53" spans="1:8">
      <c r="A53" s="129" t="s">
        <v>75</v>
      </c>
      <c r="B53" s="130">
        <v>3</v>
      </c>
      <c r="C53" s="134" t="s">
        <v>98</v>
      </c>
      <c r="D53" s="135" t="s">
        <v>99</v>
      </c>
      <c r="E53" s="131">
        <v>2</v>
      </c>
      <c r="F53" s="131" t="s">
        <v>10</v>
      </c>
      <c r="G53" s="130" t="s">
        <v>427</v>
      </c>
      <c r="H53" s="131" t="s">
        <v>11</v>
      </c>
    </row>
    <row r="54" spans="1:8">
      <c r="A54" s="129" t="s">
        <v>75</v>
      </c>
      <c r="B54" s="130">
        <v>3</v>
      </c>
      <c r="C54" s="134" t="s">
        <v>100</v>
      </c>
      <c r="D54" s="135" t="s">
        <v>101</v>
      </c>
      <c r="E54" s="131">
        <v>1</v>
      </c>
      <c r="F54" s="131" t="s">
        <v>10</v>
      </c>
      <c r="G54" s="130" t="s">
        <v>427</v>
      </c>
      <c r="H54" s="131" t="s">
        <v>11</v>
      </c>
    </row>
    <row r="55" spans="1:8">
      <c r="A55" s="129" t="s">
        <v>75</v>
      </c>
      <c r="B55" s="130">
        <v>3</v>
      </c>
      <c r="C55" s="134" t="s">
        <v>102</v>
      </c>
      <c r="D55" s="135" t="s">
        <v>103</v>
      </c>
      <c r="E55" s="131">
        <v>2</v>
      </c>
      <c r="F55" s="131" t="s">
        <v>10</v>
      </c>
      <c r="G55" s="130" t="s">
        <v>427</v>
      </c>
      <c r="H55" s="131" t="s">
        <v>11</v>
      </c>
    </row>
    <row r="56" spans="1:8">
      <c r="A56" s="129" t="s">
        <v>75</v>
      </c>
      <c r="B56" s="130">
        <v>3</v>
      </c>
      <c r="C56" s="134" t="s">
        <v>104</v>
      </c>
      <c r="D56" s="135" t="s">
        <v>105</v>
      </c>
      <c r="E56" s="131">
        <v>2</v>
      </c>
      <c r="F56" s="131" t="s">
        <v>10</v>
      </c>
      <c r="G56" s="130" t="s">
        <v>427</v>
      </c>
      <c r="H56" s="131" t="s">
        <v>11</v>
      </c>
    </row>
    <row r="57" spans="1:8" s="249" customFormat="1">
      <c r="A57" s="249" t="s">
        <v>75</v>
      </c>
      <c r="B57" s="250">
        <v>3</v>
      </c>
      <c r="C57" s="251" t="s">
        <v>484</v>
      </c>
      <c r="D57" s="252" t="s">
        <v>435</v>
      </c>
      <c r="E57" s="253">
        <v>2</v>
      </c>
      <c r="F57" s="253" t="s">
        <v>10</v>
      </c>
      <c r="G57" s="250" t="s">
        <v>426</v>
      </c>
      <c r="H57" s="253" t="s">
        <v>11</v>
      </c>
    </row>
    <row r="58" spans="1:8" s="249" customFormat="1">
      <c r="A58" s="249" t="s">
        <v>75</v>
      </c>
      <c r="B58" s="250">
        <v>3</v>
      </c>
      <c r="C58" s="251" t="s">
        <v>485</v>
      </c>
      <c r="D58" s="252" t="s">
        <v>436</v>
      </c>
      <c r="E58" s="253">
        <v>2</v>
      </c>
      <c r="F58" s="253" t="s">
        <v>10</v>
      </c>
      <c r="G58" s="250" t="s">
        <v>426</v>
      </c>
      <c r="H58" s="253" t="s">
        <v>11</v>
      </c>
    </row>
    <row r="59" spans="1:8" s="249" customFormat="1">
      <c r="A59" s="249" t="s">
        <v>75</v>
      </c>
      <c r="B59" s="250">
        <v>3</v>
      </c>
      <c r="C59" s="251" t="s">
        <v>262</v>
      </c>
      <c r="D59" s="252" t="s">
        <v>437</v>
      </c>
      <c r="E59" s="253">
        <v>2</v>
      </c>
      <c r="F59" s="253" t="s">
        <v>10</v>
      </c>
      <c r="G59" s="250" t="s">
        <v>426</v>
      </c>
      <c r="H59" s="253" t="s">
        <v>11</v>
      </c>
    </row>
    <row r="60" spans="1:8">
      <c r="A60" s="129" t="s">
        <v>75</v>
      </c>
      <c r="B60" s="130">
        <v>3</v>
      </c>
      <c r="C60" s="134" t="s">
        <v>486</v>
      </c>
      <c r="D60" s="135" t="s">
        <v>438</v>
      </c>
      <c r="E60" s="131">
        <v>3</v>
      </c>
      <c r="F60" s="131" t="s">
        <v>10</v>
      </c>
      <c r="G60" s="130" t="s">
        <v>427</v>
      </c>
      <c r="H60" s="131" t="s">
        <v>11</v>
      </c>
    </row>
    <row r="61" spans="1:8" s="126" customFormat="1">
      <c r="A61" s="126" t="s">
        <v>106</v>
      </c>
      <c r="B61" s="127">
        <v>4</v>
      </c>
      <c r="C61" s="137" t="s">
        <v>107</v>
      </c>
      <c r="D61" s="138" t="s">
        <v>108</v>
      </c>
      <c r="E61" s="128">
        <v>1</v>
      </c>
      <c r="F61" s="128" t="s">
        <v>10</v>
      </c>
      <c r="G61" s="127" t="s">
        <v>427</v>
      </c>
      <c r="H61" s="128" t="s">
        <v>11</v>
      </c>
    </row>
    <row r="62" spans="1:8">
      <c r="A62" s="129" t="s">
        <v>106</v>
      </c>
      <c r="B62" s="130">
        <v>4</v>
      </c>
      <c r="C62" s="134" t="s">
        <v>109</v>
      </c>
      <c r="D62" s="135" t="s">
        <v>110</v>
      </c>
      <c r="E62" s="131">
        <v>2</v>
      </c>
      <c r="F62" s="131" t="s">
        <v>10</v>
      </c>
      <c r="G62" s="130" t="s">
        <v>427</v>
      </c>
      <c r="H62" s="131" t="s">
        <v>22</v>
      </c>
    </row>
    <row r="63" spans="1:8">
      <c r="A63" s="129" t="s">
        <v>106</v>
      </c>
      <c r="B63" s="130">
        <v>4</v>
      </c>
      <c r="C63" s="134" t="s">
        <v>111</v>
      </c>
      <c r="D63" s="139" t="s">
        <v>112</v>
      </c>
      <c r="E63" s="131">
        <v>1</v>
      </c>
      <c r="F63" s="131" t="s">
        <v>10</v>
      </c>
      <c r="G63" s="130" t="s">
        <v>459</v>
      </c>
      <c r="H63" s="131" t="s">
        <v>11</v>
      </c>
    </row>
    <row r="64" spans="1:8">
      <c r="A64" s="129" t="s">
        <v>106</v>
      </c>
      <c r="B64" s="130">
        <v>4</v>
      </c>
      <c r="C64" s="134" t="s">
        <v>113</v>
      </c>
      <c r="D64" s="135" t="s">
        <v>114</v>
      </c>
      <c r="E64" s="131">
        <v>1</v>
      </c>
      <c r="F64" s="131" t="s">
        <v>10</v>
      </c>
      <c r="G64" s="130" t="s">
        <v>427</v>
      </c>
      <c r="H64" s="131" t="s">
        <v>11</v>
      </c>
    </row>
    <row r="65" spans="1:8">
      <c r="A65" s="129" t="s">
        <v>106</v>
      </c>
      <c r="B65" s="130">
        <v>4</v>
      </c>
      <c r="C65" s="134" t="s">
        <v>115</v>
      </c>
      <c r="D65" s="139" t="s">
        <v>116</v>
      </c>
      <c r="E65" s="131">
        <v>1</v>
      </c>
      <c r="F65" s="131" t="s">
        <v>10</v>
      </c>
      <c r="G65" s="130" t="s">
        <v>427</v>
      </c>
      <c r="H65" s="131" t="s">
        <v>11</v>
      </c>
    </row>
    <row r="66" spans="1:8">
      <c r="A66" s="129" t="s">
        <v>106</v>
      </c>
      <c r="B66" s="130">
        <v>4</v>
      </c>
      <c r="C66" s="134" t="s">
        <v>117</v>
      </c>
      <c r="D66" s="135" t="s">
        <v>118</v>
      </c>
      <c r="E66" s="131">
        <v>2</v>
      </c>
      <c r="F66" s="131" t="s">
        <v>10</v>
      </c>
      <c r="G66" s="130" t="s">
        <v>11</v>
      </c>
      <c r="H66" s="131" t="s">
        <v>11</v>
      </c>
    </row>
    <row r="67" spans="1:8">
      <c r="A67" s="129" t="s">
        <v>106</v>
      </c>
      <c r="B67" s="130">
        <v>4</v>
      </c>
      <c r="C67" s="134" t="s">
        <v>119</v>
      </c>
      <c r="D67" s="139" t="s">
        <v>120</v>
      </c>
      <c r="E67" s="131">
        <v>3</v>
      </c>
      <c r="F67" s="131" t="s">
        <v>10</v>
      </c>
      <c r="G67" s="130" t="s">
        <v>11</v>
      </c>
      <c r="H67" s="131" t="s">
        <v>22</v>
      </c>
    </row>
    <row r="68" spans="1:8">
      <c r="A68" s="129" t="s">
        <v>106</v>
      </c>
      <c r="B68" s="130">
        <v>4</v>
      </c>
      <c r="C68" s="134" t="s">
        <v>460</v>
      </c>
      <c r="D68" s="135" t="s">
        <v>461</v>
      </c>
      <c r="E68" s="131">
        <v>3</v>
      </c>
      <c r="F68" s="131" t="s">
        <v>10</v>
      </c>
      <c r="G68" s="130" t="s">
        <v>427</v>
      </c>
      <c r="H68" s="131" t="s">
        <v>11</v>
      </c>
    </row>
    <row r="69" spans="1:8" s="126" customFormat="1">
      <c r="A69" s="126" t="s">
        <v>121</v>
      </c>
      <c r="B69" s="127">
        <v>5</v>
      </c>
      <c r="C69" s="126" t="s">
        <v>122</v>
      </c>
      <c r="D69" s="140" t="s">
        <v>123</v>
      </c>
      <c r="E69" s="128">
        <v>1</v>
      </c>
      <c r="F69" s="128" t="s">
        <v>10</v>
      </c>
      <c r="G69" s="127" t="s">
        <v>427</v>
      </c>
      <c r="H69" s="128" t="s">
        <v>11</v>
      </c>
    </row>
    <row r="70" spans="1:8">
      <c r="A70" s="129" t="s">
        <v>121</v>
      </c>
      <c r="B70" s="130">
        <v>5</v>
      </c>
      <c r="C70" s="129" t="s">
        <v>124</v>
      </c>
      <c r="D70" s="136" t="s">
        <v>125</v>
      </c>
      <c r="E70" s="131">
        <v>2</v>
      </c>
      <c r="F70" s="131" t="s">
        <v>10</v>
      </c>
      <c r="G70" s="130" t="s">
        <v>427</v>
      </c>
      <c r="H70" s="131" t="s">
        <v>11</v>
      </c>
    </row>
    <row r="71" spans="1:8">
      <c r="A71" s="129" t="s">
        <v>121</v>
      </c>
      <c r="B71" s="130">
        <v>5</v>
      </c>
      <c r="C71" s="129" t="s">
        <v>126</v>
      </c>
      <c r="D71" s="136" t="s">
        <v>127</v>
      </c>
      <c r="E71" s="131">
        <v>2</v>
      </c>
      <c r="F71" s="131" t="s">
        <v>10</v>
      </c>
      <c r="G71" s="130" t="s">
        <v>427</v>
      </c>
      <c r="H71" s="131" t="s">
        <v>11</v>
      </c>
    </row>
    <row r="72" spans="1:8">
      <c r="A72" s="129" t="s">
        <v>121</v>
      </c>
      <c r="B72" s="130">
        <v>5</v>
      </c>
      <c r="C72" s="129" t="s">
        <v>128</v>
      </c>
      <c r="D72" s="136" t="s">
        <v>129</v>
      </c>
      <c r="E72" s="131">
        <v>3</v>
      </c>
      <c r="F72" s="131" t="s">
        <v>10</v>
      </c>
      <c r="G72" s="130" t="s">
        <v>427</v>
      </c>
      <c r="H72" s="131" t="s">
        <v>11</v>
      </c>
    </row>
    <row r="73" spans="1:8">
      <c r="A73" s="129" t="s">
        <v>121</v>
      </c>
      <c r="B73" s="130">
        <v>5</v>
      </c>
      <c r="C73" s="129" t="s">
        <v>130</v>
      </c>
      <c r="D73" s="136" t="s">
        <v>131</v>
      </c>
      <c r="E73" s="131">
        <v>1</v>
      </c>
      <c r="F73" s="131" t="s">
        <v>10</v>
      </c>
      <c r="G73" s="130" t="s">
        <v>427</v>
      </c>
      <c r="H73" s="131" t="s">
        <v>11</v>
      </c>
    </row>
    <row r="74" spans="1:8">
      <c r="A74" s="129" t="s">
        <v>121</v>
      </c>
      <c r="B74" s="130">
        <v>5</v>
      </c>
      <c r="C74" s="129" t="s">
        <v>164</v>
      </c>
      <c r="D74" s="136" t="s">
        <v>165</v>
      </c>
      <c r="E74" s="130">
        <v>1</v>
      </c>
      <c r="F74" s="131" t="s">
        <v>10</v>
      </c>
      <c r="G74" s="130" t="s">
        <v>427</v>
      </c>
      <c r="H74" s="131" t="s">
        <v>11</v>
      </c>
    </row>
    <row r="75" spans="1:8" s="249" customFormat="1">
      <c r="A75" s="249" t="s">
        <v>121</v>
      </c>
      <c r="B75" s="250">
        <v>5</v>
      </c>
      <c r="C75" s="249" t="s">
        <v>490</v>
      </c>
      <c r="D75" s="254" t="s">
        <v>466</v>
      </c>
      <c r="E75" s="250">
        <v>1</v>
      </c>
      <c r="F75" s="253" t="s">
        <v>10</v>
      </c>
      <c r="G75" s="250" t="s">
        <v>426</v>
      </c>
      <c r="H75" s="253" t="s">
        <v>11</v>
      </c>
    </row>
    <row r="76" spans="1:8">
      <c r="A76" s="129" t="s">
        <v>121</v>
      </c>
      <c r="B76" s="130">
        <v>5</v>
      </c>
      <c r="C76" s="129" t="s">
        <v>132</v>
      </c>
      <c r="D76" s="136" t="s">
        <v>133</v>
      </c>
      <c r="E76" s="131">
        <v>1</v>
      </c>
      <c r="F76" s="131" t="s">
        <v>10</v>
      </c>
      <c r="G76" s="130" t="s">
        <v>11</v>
      </c>
      <c r="H76" s="131" t="s">
        <v>11</v>
      </c>
    </row>
    <row r="77" spans="1:8">
      <c r="A77" s="129" t="s">
        <v>121</v>
      </c>
      <c r="B77" s="130">
        <v>5</v>
      </c>
      <c r="C77" s="129" t="s">
        <v>487</v>
      </c>
      <c r="D77" s="136" t="s">
        <v>135</v>
      </c>
      <c r="E77" s="131">
        <v>2</v>
      </c>
      <c r="F77" s="131" t="s">
        <v>10</v>
      </c>
      <c r="G77" s="130" t="s">
        <v>427</v>
      </c>
      <c r="H77" s="131" t="s">
        <v>11</v>
      </c>
    </row>
    <row r="78" spans="1:8">
      <c r="A78" s="129" t="s">
        <v>121</v>
      </c>
      <c r="B78" s="130">
        <v>5</v>
      </c>
      <c r="C78" s="129" t="s">
        <v>136</v>
      </c>
      <c r="D78" s="136" t="s">
        <v>137</v>
      </c>
      <c r="E78" s="131">
        <v>3</v>
      </c>
      <c r="F78" s="131" t="s">
        <v>10</v>
      </c>
      <c r="G78" s="130" t="s">
        <v>427</v>
      </c>
      <c r="H78" s="131" t="s">
        <v>11</v>
      </c>
    </row>
    <row r="79" spans="1:8">
      <c r="A79" s="129" t="s">
        <v>121</v>
      </c>
      <c r="B79" s="130">
        <v>5</v>
      </c>
      <c r="C79" s="129" t="s">
        <v>138</v>
      </c>
      <c r="D79" s="136" t="s">
        <v>139</v>
      </c>
      <c r="E79" s="131">
        <v>1</v>
      </c>
      <c r="F79" s="131" t="s">
        <v>10</v>
      </c>
      <c r="G79" s="130" t="s">
        <v>11</v>
      </c>
      <c r="H79" s="131" t="s">
        <v>11</v>
      </c>
    </row>
    <row r="80" spans="1:8">
      <c r="A80" s="129" t="s">
        <v>121</v>
      </c>
      <c r="B80" s="130">
        <v>5</v>
      </c>
      <c r="C80" s="129" t="s">
        <v>140</v>
      </c>
      <c r="D80" s="136" t="s">
        <v>141</v>
      </c>
      <c r="E80" s="131">
        <v>2</v>
      </c>
      <c r="F80" s="131" t="s">
        <v>10</v>
      </c>
      <c r="G80" s="130" t="s">
        <v>427</v>
      </c>
      <c r="H80" s="131" t="s">
        <v>11</v>
      </c>
    </row>
    <row r="81" spans="1:8" s="249" customFormat="1">
      <c r="A81" s="249" t="s">
        <v>121</v>
      </c>
      <c r="B81" s="250">
        <v>5</v>
      </c>
      <c r="C81" s="249" t="s">
        <v>398</v>
      </c>
      <c r="D81" s="254" t="s">
        <v>491</v>
      </c>
      <c r="E81" s="253">
        <v>1</v>
      </c>
      <c r="F81" s="253" t="s">
        <v>10</v>
      </c>
      <c r="G81" s="250" t="s">
        <v>426</v>
      </c>
      <c r="H81" s="253" t="s">
        <v>11</v>
      </c>
    </row>
    <row r="82" spans="1:8">
      <c r="A82" s="129" t="s">
        <v>121</v>
      </c>
      <c r="B82" s="130">
        <v>5</v>
      </c>
      <c r="C82" s="129" t="s">
        <v>142</v>
      </c>
      <c r="D82" s="136" t="s">
        <v>143</v>
      </c>
      <c r="E82" s="131">
        <v>1</v>
      </c>
      <c r="F82" s="131" t="s">
        <v>10</v>
      </c>
      <c r="G82" s="130" t="s">
        <v>427</v>
      </c>
      <c r="H82" s="131" t="s">
        <v>11</v>
      </c>
    </row>
    <row r="83" spans="1:8" s="249" customFormat="1">
      <c r="A83" s="249" t="s">
        <v>121</v>
      </c>
      <c r="B83" s="250">
        <v>5</v>
      </c>
      <c r="C83" s="249" t="s">
        <v>488</v>
      </c>
      <c r="D83" s="254" t="s">
        <v>468</v>
      </c>
      <c r="E83" s="250">
        <v>1</v>
      </c>
      <c r="F83" s="250" t="s">
        <v>10</v>
      </c>
      <c r="G83" s="250" t="s">
        <v>426</v>
      </c>
      <c r="H83" s="253" t="s">
        <v>11</v>
      </c>
    </row>
    <row r="84" spans="1:8" s="249" customFormat="1">
      <c r="A84" s="249" t="s">
        <v>121</v>
      </c>
      <c r="B84" s="250">
        <v>5</v>
      </c>
      <c r="C84" s="249" t="s">
        <v>489</v>
      </c>
      <c r="D84" s="254" t="s">
        <v>469</v>
      </c>
      <c r="E84" s="250">
        <v>1</v>
      </c>
      <c r="F84" s="250" t="s">
        <v>10</v>
      </c>
      <c r="G84" s="250" t="s">
        <v>426</v>
      </c>
      <c r="H84" s="253" t="s">
        <v>11</v>
      </c>
    </row>
    <row r="85" spans="1:8">
      <c r="A85" s="129" t="s">
        <v>121</v>
      </c>
      <c r="B85" s="130">
        <v>5</v>
      </c>
      <c r="C85" s="129" t="s">
        <v>144</v>
      </c>
      <c r="D85" s="136" t="s">
        <v>145</v>
      </c>
      <c r="E85" s="131">
        <v>1</v>
      </c>
      <c r="F85" s="131" t="s">
        <v>10</v>
      </c>
      <c r="G85" s="130" t="s">
        <v>11</v>
      </c>
      <c r="H85" s="131" t="s">
        <v>11</v>
      </c>
    </row>
    <row r="86" spans="1:8">
      <c r="A86" s="129" t="s">
        <v>121</v>
      </c>
      <c r="B86" s="130">
        <v>5</v>
      </c>
      <c r="C86" s="129" t="s">
        <v>148</v>
      </c>
      <c r="D86" s="136" t="s">
        <v>149</v>
      </c>
      <c r="E86" s="131">
        <v>1</v>
      </c>
      <c r="F86" s="131" t="s">
        <v>10</v>
      </c>
      <c r="G86" s="130" t="s">
        <v>427</v>
      </c>
      <c r="H86" s="131" t="s">
        <v>11</v>
      </c>
    </row>
    <row r="87" spans="1:8">
      <c r="A87" s="129" t="s">
        <v>121</v>
      </c>
      <c r="B87" s="130">
        <v>5</v>
      </c>
      <c r="C87" s="129" t="s">
        <v>156</v>
      </c>
      <c r="D87" s="136" t="s">
        <v>157</v>
      </c>
      <c r="E87" s="130">
        <v>1</v>
      </c>
      <c r="F87" s="131" t="s">
        <v>10</v>
      </c>
      <c r="G87" s="130" t="s">
        <v>427</v>
      </c>
      <c r="H87" s="131" t="s">
        <v>11</v>
      </c>
    </row>
    <row r="88" spans="1:8">
      <c r="A88" s="129" t="s">
        <v>121</v>
      </c>
      <c r="B88" s="130">
        <v>5</v>
      </c>
      <c r="C88" s="129" t="s">
        <v>158</v>
      </c>
      <c r="D88" s="136" t="s">
        <v>159</v>
      </c>
      <c r="E88" s="130">
        <v>3</v>
      </c>
      <c r="F88" s="131" t="s">
        <v>10</v>
      </c>
      <c r="G88" s="130" t="s">
        <v>11</v>
      </c>
      <c r="H88" s="131" t="s">
        <v>11</v>
      </c>
    </row>
    <row r="89" spans="1:8">
      <c r="A89" s="129" t="s">
        <v>121</v>
      </c>
      <c r="B89" s="130">
        <v>5</v>
      </c>
      <c r="C89" s="129" t="s">
        <v>401</v>
      </c>
      <c r="D89" s="136" t="s">
        <v>464</v>
      </c>
      <c r="E89" s="130">
        <v>1</v>
      </c>
      <c r="F89" s="130" t="s">
        <v>10</v>
      </c>
      <c r="G89" s="130" t="s">
        <v>11</v>
      </c>
      <c r="H89" s="131" t="s">
        <v>11</v>
      </c>
    </row>
    <row r="90" spans="1:8" s="249" customFormat="1">
      <c r="A90" s="249" t="s">
        <v>121</v>
      </c>
      <c r="B90" s="250">
        <v>5</v>
      </c>
      <c r="C90" s="249" t="s">
        <v>400</v>
      </c>
      <c r="D90" s="254" t="s">
        <v>465</v>
      </c>
      <c r="E90" s="250">
        <v>1</v>
      </c>
      <c r="F90" s="253" t="s">
        <v>10</v>
      </c>
      <c r="G90" s="250" t="s">
        <v>426</v>
      </c>
      <c r="H90" s="253" t="s">
        <v>11</v>
      </c>
    </row>
    <row r="91" spans="1:8">
      <c r="A91" s="129" t="s">
        <v>121</v>
      </c>
      <c r="B91" s="130">
        <v>5</v>
      </c>
      <c r="C91" s="129" t="s">
        <v>152</v>
      </c>
      <c r="D91" s="136" t="s">
        <v>153</v>
      </c>
      <c r="E91" s="131">
        <v>2</v>
      </c>
      <c r="F91" s="131" t="s">
        <v>10</v>
      </c>
      <c r="G91" s="130" t="s">
        <v>11</v>
      </c>
      <c r="H91" s="131" t="s">
        <v>11</v>
      </c>
    </row>
    <row r="92" spans="1:8">
      <c r="A92" s="129" t="s">
        <v>121</v>
      </c>
      <c r="B92" s="130">
        <v>5</v>
      </c>
      <c r="C92" s="129" t="s">
        <v>150</v>
      </c>
      <c r="D92" s="136" t="s">
        <v>151</v>
      </c>
      <c r="E92" s="131">
        <v>1</v>
      </c>
      <c r="F92" s="131" t="s">
        <v>10</v>
      </c>
      <c r="G92" s="130" t="s">
        <v>427</v>
      </c>
      <c r="H92" s="131" t="s">
        <v>11</v>
      </c>
    </row>
    <row r="93" spans="1:8">
      <c r="A93" s="129" t="s">
        <v>121</v>
      </c>
      <c r="B93" s="130">
        <v>5</v>
      </c>
      <c r="C93" s="129" t="s">
        <v>162</v>
      </c>
      <c r="D93" s="136" t="s">
        <v>163</v>
      </c>
      <c r="E93" s="130">
        <v>1</v>
      </c>
      <c r="F93" s="131" t="s">
        <v>10</v>
      </c>
      <c r="G93" s="130" t="s">
        <v>11</v>
      </c>
      <c r="H93" s="131" t="s">
        <v>11</v>
      </c>
    </row>
    <row r="94" spans="1:8">
      <c r="A94" s="129" t="s">
        <v>121</v>
      </c>
      <c r="B94" s="130">
        <v>5</v>
      </c>
      <c r="C94" s="129" t="s">
        <v>154</v>
      </c>
      <c r="D94" s="136" t="s">
        <v>155</v>
      </c>
      <c r="E94" s="130">
        <v>3</v>
      </c>
      <c r="F94" s="131" t="s">
        <v>10</v>
      </c>
      <c r="G94" s="130" t="s">
        <v>11</v>
      </c>
      <c r="H94" s="131" t="s">
        <v>11</v>
      </c>
    </row>
    <row r="95" spans="1:8">
      <c r="A95" s="129" t="s">
        <v>121</v>
      </c>
      <c r="B95" s="130">
        <v>5</v>
      </c>
      <c r="C95" s="129" t="s">
        <v>399</v>
      </c>
      <c r="D95" s="136" t="s">
        <v>147</v>
      </c>
      <c r="E95" s="131">
        <v>1</v>
      </c>
      <c r="F95" s="131" t="s">
        <v>10</v>
      </c>
      <c r="G95" s="130" t="s">
        <v>427</v>
      </c>
      <c r="H95" s="131" t="s">
        <v>11</v>
      </c>
    </row>
    <row r="96" spans="1:8">
      <c r="A96" s="129" t="s">
        <v>121</v>
      </c>
      <c r="B96" s="130">
        <v>5</v>
      </c>
      <c r="C96" s="129" t="s">
        <v>462</v>
      </c>
      <c r="D96" s="136" t="s">
        <v>463</v>
      </c>
      <c r="E96" s="130">
        <v>1</v>
      </c>
      <c r="F96" s="131" t="s">
        <v>10</v>
      </c>
      <c r="G96" s="130" t="s">
        <v>427</v>
      </c>
      <c r="H96" s="131" t="s">
        <v>11</v>
      </c>
    </row>
    <row r="97" spans="1:8" s="126" customFormat="1">
      <c r="A97" s="126" t="s">
        <v>166</v>
      </c>
      <c r="B97" s="127">
        <v>6</v>
      </c>
      <c r="C97" s="132" t="s">
        <v>167</v>
      </c>
      <c r="D97" s="133" t="s">
        <v>168</v>
      </c>
      <c r="E97" s="141">
        <v>1</v>
      </c>
      <c r="F97" s="128" t="s">
        <v>10</v>
      </c>
      <c r="G97" s="127" t="s">
        <v>427</v>
      </c>
      <c r="H97" s="128" t="s">
        <v>11</v>
      </c>
    </row>
    <row r="98" spans="1:8">
      <c r="A98" s="129" t="s">
        <v>166</v>
      </c>
      <c r="B98" s="130">
        <v>6</v>
      </c>
      <c r="C98" s="134" t="s">
        <v>169</v>
      </c>
      <c r="D98" s="135" t="s">
        <v>170</v>
      </c>
      <c r="E98" s="142">
        <v>1</v>
      </c>
      <c r="F98" s="131" t="s">
        <v>10</v>
      </c>
      <c r="G98" s="130" t="s">
        <v>427</v>
      </c>
      <c r="H98" s="131" t="s">
        <v>11</v>
      </c>
    </row>
    <row r="99" spans="1:8">
      <c r="A99" s="129" t="s">
        <v>166</v>
      </c>
      <c r="B99" s="130">
        <v>6</v>
      </c>
      <c r="C99" s="134" t="s">
        <v>171</v>
      </c>
      <c r="D99" s="135" t="s">
        <v>172</v>
      </c>
      <c r="E99" s="142">
        <v>1</v>
      </c>
      <c r="F99" s="131" t="s">
        <v>10</v>
      </c>
      <c r="G99" s="130" t="s">
        <v>427</v>
      </c>
      <c r="H99" s="131" t="s">
        <v>11</v>
      </c>
    </row>
    <row r="100" spans="1:8">
      <c r="A100" s="129" t="s">
        <v>166</v>
      </c>
      <c r="B100" s="130">
        <v>6</v>
      </c>
      <c r="C100" s="134" t="s">
        <v>173</v>
      </c>
      <c r="D100" s="135" t="s">
        <v>174</v>
      </c>
      <c r="E100" s="142">
        <v>1</v>
      </c>
      <c r="F100" s="131" t="s">
        <v>10</v>
      </c>
      <c r="G100" s="130" t="s">
        <v>427</v>
      </c>
      <c r="H100" s="131" t="s">
        <v>11</v>
      </c>
    </row>
    <row r="101" spans="1:8" s="249" customFormat="1">
      <c r="A101" s="249" t="s">
        <v>166</v>
      </c>
      <c r="B101" s="250">
        <v>6</v>
      </c>
      <c r="C101" s="251" t="s">
        <v>405</v>
      </c>
      <c r="D101" s="252" t="s">
        <v>455</v>
      </c>
      <c r="E101" s="255">
        <v>1</v>
      </c>
      <c r="F101" s="253" t="s">
        <v>10</v>
      </c>
      <c r="G101" s="250" t="s">
        <v>426</v>
      </c>
      <c r="H101" s="253" t="s">
        <v>11</v>
      </c>
    </row>
    <row r="102" spans="1:8" s="249" customFormat="1">
      <c r="A102" s="249" t="s">
        <v>166</v>
      </c>
      <c r="B102" s="250">
        <v>6</v>
      </c>
      <c r="C102" s="251" t="s">
        <v>406</v>
      </c>
      <c r="D102" s="252" t="s">
        <v>456</v>
      </c>
      <c r="E102" s="255">
        <v>1</v>
      </c>
      <c r="F102" s="253" t="s">
        <v>10</v>
      </c>
      <c r="G102" s="250" t="s">
        <v>426</v>
      </c>
      <c r="H102" s="253" t="s">
        <v>11</v>
      </c>
    </row>
    <row r="103" spans="1:8" s="126" customFormat="1">
      <c r="A103" s="126" t="s">
        <v>421</v>
      </c>
      <c r="B103" s="127">
        <v>7</v>
      </c>
      <c r="C103" s="132" t="s">
        <v>195</v>
      </c>
      <c r="D103" s="133" t="s">
        <v>196</v>
      </c>
      <c r="E103" s="128">
        <v>1</v>
      </c>
      <c r="F103" s="128" t="s">
        <v>178</v>
      </c>
      <c r="G103" s="127" t="s">
        <v>11</v>
      </c>
      <c r="H103" s="128" t="s">
        <v>11</v>
      </c>
    </row>
    <row r="104" spans="1:8">
      <c r="A104" s="129" t="s">
        <v>421</v>
      </c>
      <c r="B104" s="130">
        <v>7</v>
      </c>
      <c r="C104" s="134" t="s">
        <v>197</v>
      </c>
      <c r="D104" s="135" t="s">
        <v>198</v>
      </c>
      <c r="E104" s="131">
        <v>1</v>
      </c>
      <c r="F104" s="131" t="s">
        <v>178</v>
      </c>
      <c r="G104" s="130" t="s">
        <v>11</v>
      </c>
      <c r="H104" s="131" t="s">
        <v>11</v>
      </c>
    </row>
    <row r="105" spans="1:8">
      <c r="A105" s="129" t="s">
        <v>421</v>
      </c>
      <c r="B105" s="130">
        <v>7</v>
      </c>
      <c r="C105" s="134" t="s">
        <v>199</v>
      </c>
      <c r="D105" s="135" t="s">
        <v>200</v>
      </c>
      <c r="E105" s="131">
        <v>1</v>
      </c>
      <c r="F105" s="131" t="s">
        <v>178</v>
      </c>
      <c r="G105" s="130" t="s">
        <v>11</v>
      </c>
      <c r="H105" s="131" t="s">
        <v>11</v>
      </c>
    </row>
    <row r="106" spans="1:8">
      <c r="A106" s="129" t="s">
        <v>421</v>
      </c>
      <c r="B106" s="130">
        <v>7</v>
      </c>
      <c r="C106" s="134" t="s">
        <v>201</v>
      </c>
      <c r="D106" s="135" t="s">
        <v>202</v>
      </c>
      <c r="E106" s="131">
        <v>1</v>
      </c>
      <c r="F106" s="131" t="s">
        <v>178</v>
      </c>
      <c r="G106" s="130" t="s">
        <v>11</v>
      </c>
      <c r="H106" s="131" t="s">
        <v>11</v>
      </c>
    </row>
    <row r="107" spans="1:8" s="249" customFormat="1">
      <c r="A107" s="249" t="s">
        <v>421</v>
      </c>
      <c r="B107" s="250">
        <v>7</v>
      </c>
      <c r="C107" s="251" t="s">
        <v>483</v>
      </c>
      <c r="D107" s="252" t="s">
        <v>434</v>
      </c>
      <c r="E107" s="253">
        <v>2</v>
      </c>
      <c r="F107" s="253" t="s">
        <v>178</v>
      </c>
      <c r="G107" s="250" t="s">
        <v>426</v>
      </c>
      <c r="H107" s="253" t="s">
        <v>11</v>
      </c>
    </row>
    <row r="108" spans="1:8">
      <c r="A108" s="129" t="s">
        <v>421</v>
      </c>
      <c r="B108" s="130">
        <v>7</v>
      </c>
      <c r="C108" s="134" t="s">
        <v>203</v>
      </c>
      <c r="D108" s="135" t="s">
        <v>204</v>
      </c>
      <c r="E108" s="131">
        <v>2</v>
      </c>
      <c r="F108" s="131" t="s">
        <v>178</v>
      </c>
      <c r="G108" s="130" t="s">
        <v>11</v>
      </c>
      <c r="H108" s="131" t="s">
        <v>11</v>
      </c>
    </row>
    <row r="109" spans="1:8">
      <c r="A109" s="129" t="s">
        <v>421</v>
      </c>
      <c r="B109" s="130">
        <v>7</v>
      </c>
      <c r="C109" s="134" t="s">
        <v>205</v>
      </c>
      <c r="D109" s="135" t="s">
        <v>206</v>
      </c>
      <c r="E109" s="131">
        <v>1</v>
      </c>
      <c r="F109" s="131" t="s">
        <v>178</v>
      </c>
      <c r="G109" s="130" t="s">
        <v>427</v>
      </c>
      <c r="H109" s="131" t="s">
        <v>11</v>
      </c>
    </row>
    <row r="110" spans="1:8">
      <c r="A110" s="129" t="s">
        <v>421</v>
      </c>
      <c r="B110" s="130">
        <v>7</v>
      </c>
      <c r="C110" s="134" t="s">
        <v>410</v>
      </c>
      <c r="D110" s="135" t="s">
        <v>470</v>
      </c>
      <c r="E110" s="131">
        <v>1</v>
      </c>
      <c r="F110" s="131" t="s">
        <v>178</v>
      </c>
      <c r="G110" s="130" t="s">
        <v>427</v>
      </c>
      <c r="H110" s="131" t="s">
        <v>11</v>
      </c>
    </row>
    <row r="111" spans="1:8" s="249" customFormat="1">
      <c r="A111" s="249" t="s">
        <v>421</v>
      </c>
      <c r="B111" s="250">
        <v>7</v>
      </c>
      <c r="C111" s="251" t="s">
        <v>411</v>
      </c>
      <c r="D111" s="252" t="s">
        <v>471</v>
      </c>
      <c r="E111" s="253">
        <v>1</v>
      </c>
      <c r="F111" s="253" t="s">
        <v>178</v>
      </c>
      <c r="G111" s="250" t="s">
        <v>426</v>
      </c>
      <c r="H111" s="253" t="s">
        <v>11</v>
      </c>
    </row>
    <row r="112" spans="1:8" s="249" customFormat="1">
      <c r="A112" s="249" t="s">
        <v>421</v>
      </c>
      <c r="B112" s="250">
        <v>7</v>
      </c>
      <c r="C112" s="251" t="s">
        <v>412</v>
      </c>
      <c r="D112" s="252" t="s">
        <v>472</v>
      </c>
      <c r="E112" s="253">
        <v>1</v>
      </c>
      <c r="F112" s="253" t="s">
        <v>178</v>
      </c>
      <c r="G112" s="250" t="s">
        <v>426</v>
      </c>
      <c r="H112" s="253" t="s">
        <v>11</v>
      </c>
    </row>
    <row r="113" spans="1:8">
      <c r="A113" s="129" t="s">
        <v>421</v>
      </c>
      <c r="B113" s="130">
        <v>7</v>
      </c>
      <c r="C113" s="143" t="s">
        <v>187</v>
      </c>
      <c r="D113" s="144" t="s">
        <v>188</v>
      </c>
      <c r="E113" s="131">
        <v>3</v>
      </c>
      <c r="F113" s="131" t="s">
        <v>178</v>
      </c>
      <c r="G113" s="130" t="s">
        <v>427</v>
      </c>
      <c r="H113" s="131" t="s">
        <v>11</v>
      </c>
    </row>
    <row r="114" spans="1:8">
      <c r="A114" s="129" t="s">
        <v>421</v>
      </c>
      <c r="B114" s="130">
        <v>7</v>
      </c>
      <c r="C114" s="143" t="s">
        <v>189</v>
      </c>
      <c r="D114" s="144" t="s">
        <v>190</v>
      </c>
      <c r="E114" s="131">
        <v>2</v>
      </c>
      <c r="F114" s="131" t="s">
        <v>178</v>
      </c>
      <c r="G114" s="130" t="s">
        <v>427</v>
      </c>
      <c r="H114" s="131" t="s">
        <v>11</v>
      </c>
    </row>
    <row r="115" spans="1:8">
      <c r="A115" s="129" t="s">
        <v>421</v>
      </c>
      <c r="B115" s="130">
        <v>7</v>
      </c>
      <c r="C115" s="143" t="s">
        <v>191</v>
      </c>
      <c r="D115" s="144" t="s">
        <v>192</v>
      </c>
      <c r="E115" s="131">
        <v>3</v>
      </c>
      <c r="F115" s="131" t="s">
        <v>178</v>
      </c>
      <c r="G115" s="130" t="s">
        <v>427</v>
      </c>
      <c r="H115" s="131" t="s">
        <v>11</v>
      </c>
    </row>
    <row r="116" spans="1:8">
      <c r="A116" s="129" t="s">
        <v>421</v>
      </c>
      <c r="B116" s="130">
        <v>7</v>
      </c>
      <c r="C116" s="143" t="s">
        <v>193</v>
      </c>
      <c r="D116" s="144" t="s">
        <v>194</v>
      </c>
      <c r="E116" s="131">
        <v>3</v>
      </c>
      <c r="F116" s="131" t="s">
        <v>178</v>
      </c>
      <c r="G116" s="130" t="s">
        <v>427</v>
      </c>
      <c r="H116" s="131" t="s">
        <v>11</v>
      </c>
    </row>
    <row r="117" spans="1:8" s="249" customFormat="1">
      <c r="A117" s="249" t="s">
        <v>421</v>
      </c>
      <c r="B117" s="250">
        <v>7</v>
      </c>
      <c r="C117" s="249" t="s">
        <v>408</v>
      </c>
      <c r="D117" s="254" t="s">
        <v>467</v>
      </c>
      <c r="E117" s="250">
        <v>1</v>
      </c>
      <c r="F117" s="253" t="s">
        <v>178</v>
      </c>
      <c r="G117" s="250" t="s">
        <v>426</v>
      </c>
      <c r="H117" s="250" t="s">
        <v>11</v>
      </c>
    </row>
    <row r="118" spans="1:8" s="249" customFormat="1">
      <c r="A118" s="249" t="s">
        <v>421</v>
      </c>
      <c r="B118" s="250">
        <v>7</v>
      </c>
      <c r="C118" s="249" t="s">
        <v>409</v>
      </c>
      <c r="D118" s="254" t="s">
        <v>492</v>
      </c>
      <c r="E118" s="250">
        <v>1</v>
      </c>
      <c r="F118" s="253" t="s">
        <v>178</v>
      </c>
      <c r="G118" s="250" t="s">
        <v>426</v>
      </c>
      <c r="H118" s="250" t="s">
        <v>11</v>
      </c>
    </row>
    <row r="119" spans="1:8">
      <c r="A119" s="129" t="s">
        <v>421</v>
      </c>
      <c r="B119" s="130">
        <v>7</v>
      </c>
      <c r="C119" s="134" t="s">
        <v>176</v>
      </c>
      <c r="D119" s="135" t="s">
        <v>177</v>
      </c>
      <c r="E119" s="142">
        <v>2</v>
      </c>
      <c r="F119" s="131" t="s">
        <v>178</v>
      </c>
      <c r="G119" s="130" t="s">
        <v>427</v>
      </c>
      <c r="H119" s="131" t="s">
        <v>11</v>
      </c>
    </row>
    <row r="120" spans="1:8">
      <c r="A120" s="129" t="s">
        <v>421</v>
      </c>
      <c r="B120" s="130">
        <v>7</v>
      </c>
      <c r="C120" s="134" t="s">
        <v>179</v>
      </c>
      <c r="D120" s="135" t="s">
        <v>180</v>
      </c>
      <c r="E120" s="142">
        <v>2</v>
      </c>
      <c r="F120" s="131" t="s">
        <v>178</v>
      </c>
      <c r="G120" s="130" t="s">
        <v>427</v>
      </c>
      <c r="H120" s="131" t="s">
        <v>11</v>
      </c>
    </row>
    <row r="121" spans="1:8">
      <c r="A121" s="129" t="s">
        <v>421</v>
      </c>
      <c r="B121" s="130">
        <v>7</v>
      </c>
      <c r="C121" s="134" t="s">
        <v>181</v>
      </c>
      <c r="D121" s="135" t="s">
        <v>182</v>
      </c>
      <c r="E121" s="142">
        <v>1</v>
      </c>
      <c r="F121" s="131" t="s">
        <v>178</v>
      </c>
      <c r="G121" s="130" t="s">
        <v>427</v>
      </c>
      <c r="H121" s="131" t="s">
        <v>11</v>
      </c>
    </row>
    <row r="122" spans="1:8">
      <c r="A122" s="129" t="s">
        <v>421</v>
      </c>
      <c r="B122" s="130">
        <v>7</v>
      </c>
      <c r="C122" s="134" t="s">
        <v>183</v>
      </c>
      <c r="D122" s="135" t="s">
        <v>184</v>
      </c>
      <c r="E122" s="142">
        <v>1</v>
      </c>
      <c r="F122" s="131" t="s">
        <v>178</v>
      </c>
      <c r="G122" s="130" t="s">
        <v>427</v>
      </c>
      <c r="H122" s="131" t="s">
        <v>11</v>
      </c>
    </row>
    <row r="123" spans="1:8">
      <c r="A123" s="129" t="s">
        <v>421</v>
      </c>
      <c r="B123" s="130">
        <v>7</v>
      </c>
      <c r="C123" s="134" t="s">
        <v>185</v>
      </c>
      <c r="D123" s="135" t="s">
        <v>186</v>
      </c>
      <c r="E123" s="142">
        <v>1</v>
      </c>
      <c r="F123" s="131" t="s">
        <v>178</v>
      </c>
      <c r="G123" s="130" t="s">
        <v>427</v>
      </c>
      <c r="H123" s="131" t="s">
        <v>11</v>
      </c>
    </row>
    <row r="124" spans="1:8" s="249" customFormat="1">
      <c r="A124" s="249" t="s">
        <v>421</v>
      </c>
      <c r="B124" s="250">
        <v>7</v>
      </c>
      <c r="C124" s="251" t="s">
        <v>458</v>
      </c>
      <c r="D124" s="252" t="s">
        <v>493</v>
      </c>
      <c r="E124" s="255">
        <v>1</v>
      </c>
      <c r="F124" s="253" t="s">
        <v>178</v>
      </c>
      <c r="G124" s="250" t="s">
        <v>426</v>
      </c>
      <c r="H124" s="253" t="s">
        <v>11</v>
      </c>
    </row>
    <row r="125" spans="1:8" s="249" customFormat="1">
      <c r="A125" s="249" t="s">
        <v>421</v>
      </c>
      <c r="B125" s="250">
        <v>7</v>
      </c>
      <c r="C125" s="251" t="s">
        <v>457</v>
      </c>
      <c r="D125" s="252" t="s">
        <v>494</v>
      </c>
      <c r="E125" s="253">
        <v>2</v>
      </c>
      <c r="F125" s="253" t="s">
        <v>178</v>
      </c>
      <c r="G125" s="250" t="s">
        <v>426</v>
      </c>
      <c r="H125" s="253" t="s">
        <v>46</v>
      </c>
    </row>
    <row r="126" spans="1:8">
      <c r="A126" s="129" t="s">
        <v>421</v>
      </c>
      <c r="B126" s="130">
        <v>7</v>
      </c>
      <c r="C126" s="129" t="s">
        <v>71</v>
      </c>
      <c r="D126" s="135" t="s">
        <v>72</v>
      </c>
      <c r="E126" s="131">
        <v>1</v>
      </c>
      <c r="F126" s="131" t="s">
        <v>178</v>
      </c>
      <c r="G126" s="130" t="s">
        <v>427</v>
      </c>
      <c r="H126" s="131" t="s">
        <v>11</v>
      </c>
    </row>
    <row r="127" spans="1:8">
      <c r="A127" s="129" t="s">
        <v>421</v>
      </c>
      <c r="B127" s="130">
        <v>7</v>
      </c>
      <c r="C127" s="134" t="s">
        <v>94</v>
      </c>
      <c r="D127" s="135" t="s">
        <v>95</v>
      </c>
      <c r="E127" s="131">
        <v>3</v>
      </c>
      <c r="F127" s="131" t="s">
        <v>178</v>
      </c>
      <c r="G127" s="130" t="s">
        <v>11</v>
      </c>
      <c r="H127" s="131" t="s">
        <v>46</v>
      </c>
    </row>
    <row r="128" spans="1:8">
      <c r="A128" s="129" t="s">
        <v>421</v>
      </c>
      <c r="B128" s="130">
        <v>7</v>
      </c>
      <c r="C128" s="134" t="s">
        <v>513</v>
      </c>
      <c r="D128" s="135" t="s">
        <v>209</v>
      </c>
      <c r="E128" s="142">
        <v>1</v>
      </c>
      <c r="F128" s="131" t="s">
        <v>178</v>
      </c>
      <c r="G128" s="130" t="s">
        <v>427</v>
      </c>
      <c r="H128" s="131" t="s">
        <v>11</v>
      </c>
    </row>
    <row r="129" spans="1:8">
      <c r="A129" s="129" t="s">
        <v>421</v>
      </c>
      <c r="B129" s="130">
        <v>7</v>
      </c>
      <c r="C129" s="134" t="s">
        <v>214</v>
      </c>
      <c r="D129" s="135" t="s">
        <v>215</v>
      </c>
      <c r="E129" s="142">
        <v>2</v>
      </c>
      <c r="F129" s="131" t="s">
        <v>178</v>
      </c>
      <c r="G129" s="130" t="s">
        <v>427</v>
      </c>
      <c r="H129" s="131" t="s">
        <v>11</v>
      </c>
    </row>
    <row r="130" spans="1:8">
      <c r="A130" s="129" t="s">
        <v>421</v>
      </c>
      <c r="B130" s="130">
        <v>7</v>
      </c>
      <c r="C130" s="134" t="s">
        <v>216</v>
      </c>
      <c r="D130" s="135" t="s">
        <v>217</v>
      </c>
      <c r="E130" s="142">
        <v>2</v>
      </c>
      <c r="F130" s="131" t="s">
        <v>178</v>
      </c>
      <c r="G130" s="130" t="s">
        <v>427</v>
      </c>
      <c r="H130" s="131" t="s">
        <v>11</v>
      </c>
    </row>
    <row r="131" spans="1:8">
      <c r="A131" s="129" t="s">
        <v>421</v>
      </c>
      <c r="B131" s="130">
        <v>7</v>
      </c>
      <c r="C131" s="134" t="s">
        <v>218</v>
      </c>
      <c r="D131" s="135" t="s">
        <v>219</v>
      </c>
      <c r="E131" s="142">
        <v>1</v>
      </c>
      <c r="F131" s="131" t="s">
        <v>178</v>
      </c>
      <c r="G131" s="130" t="s">
        <v>427</v>
      </c>
      <c r="H131" s="131" t="s">
        <v>11</v>
      </c>
    </row>
    <row r="132" spans="1:8">
      <c r="A132" s="129" t="s">
        <v>421</v>
      </c>
      <c r="B132" s="130">
        <v>7</v>
      </c>
      <c r="C132" s="134" t="s">
        <v>220</v>
      </c>
      <c r="D132" s="135" t="s">
        <v>221</v>
      </c>
      <c r="E132" s="142">
        <v>1</v>
      </c>
      <c r="F132" s="131" t="s">
        <v>178</v>
      </c>
      <c r="G132" s="130" t="s">
        <v>427</v>
      </c>
      <c r="H132" s="131" t="s">
        <v>11</v>
      </c>
    </row>
    <row r="133" spans="1:8" s="126" customFormat="1">
      <c r="A133" s="126" t="s">
        <v>207</v>
      </c>
      <c r="B133" s="127">
        <v>8</v>
      </c>
      <c r="C133" s="132" t="s">
        <v>210</v>
      </c>
      <c r="D133" s="133" t="s">
        <v>211</v>
      </c>
      <c r="E133" s="141">
        <v>1</v>
      </c>
      <c r="F133" s="128" t="s">
        <v>10</v>
      </c>
      <c r="G133" s="127" t="s">
        <v>427</v>
      </c>
      <c r="H133" s="128" t="s">
        <v>11</v>
      </c>
    </row>
    <row r="134" spans="1:8">
      <c r="A134" s="129" t="s">
        <v>207</v>
      </c>
      <c r="B134" s="130">
        <v>8</v>
      </c>
      <c r="C134" s="129" t="s">
        <v>160</v>
      </c>
      <c r="D134" s="136" t="s">
        <v>450</v>
      </c>
      <c r="E134" s="130">
        <v>1</v>
      </c>
      <c r="F134" s="131" t="s">
        <v>10</v>
      </c>
      <c r="G134" s="130" t="s">
        <v>427</v>
      </c>
      <c r="H134" s="131" t="s">
        <v>11</v>
      </c>
    </row>
    <row r="135" spans="1:8">
      <c r="A135" s="129" t="s">
        <v>207</v>
      </c>
      <c r="B135" s="130">
        <v>8</v>
      </c>
      <c r="C135" s="134" t="s">
        <v>402</v>
      </c>
      <c r="D135" s="135" t="s">
        <v>451</v>
      </c>
      <c r="E135" s="142">
        <v>3</v>
      </c>
      <c r="F135" s="131" t="s">
        <v>10</v>
      </c>
      <c r="G135" s="130" t="s">
        <v>11</v>
      </c>
      <c r="H135" s="131" t="s">
        <v>11</v>
      </c>
    </row>
    <row r="136" spans="1:8" s="249" customFormat="1">
      <c r="A136" s="249" t="s">
        <v>207</v>
      </c>
      <c r="B136" s="250">
        <v>8</v>
      </c>
      <c r="C136" s="251" t="s">
        <v>403</v>
      </c>
      <c r="D136" s="252" t="s">
        <v>452</v>
      </c>
      <c r="E136" s="255">
        <v>2</v>
      </c>
      <c r="F136" s="253" t="s">
        <v>10</v>
      </c>
      <c r="G136" s="250" t="s">
        <v>426</v>
      </c>
      <c r="H136" s="253" t="s">
        <v>11</v>
      </c>
    </row>
    <row r="137" spans="1:8" s="249" customFormat="1">
      <c r="A137" s="249" t="s">
        <v>207</v>
      </c>
      <c r="B137" s="250">
        <v>8</v>
      </c>
      <c r="C137" s="251" t="s">
        <v>404</v>
      </c>
      <c r="D137" s="252" t="s">
        <v>453</v>
      </c>
      <c r="E137" s="255">
        <v>3</v>
      </c>
      <c r="F137" s="253" t="s">
        <v>10</v>
      </c>
      <c r="G137" s="250" t="s">
        <v>426</v>
      </c>
      <c r="H137" s="253" t="s">
        <v>11</v>
      </c>
    </row>
    <row r="138" spans="1:8" s="249" customFormat="1">
      <c r="A138" s="249" t="s">
        <v>207</v>
      </c>
      <c r="B138" s="250">
        <v>8</v>
      </c>
      <c r="C138" s="251" t="s">
        <v>407</v>
      </c>
      <c r="D138" s="252" t="s">
        <v>454</v>
      </c>
      <c r="E138" s="255">
        <v>1</v>
      </c>
      <c r="F138" s="253" t="s">
        <v>10</v>
      </c>
      <c r="G138" s="250" t="s">
        <v>426</v>
      </c>
      <c r="H138" s="253" t="s">
        <v>11</v>
      </c>
    </row>
    <row r="139" spans="1:8" s="126" customFormat="1">
      <c r="A139" s="126" t="s">
        <v>222</v>
      </c>
      <c r="B139" s="127">
        <v>9</v>
      </c>
      <c r="C139" s="137" t="s">
        <v>223</v>
      </c>
      <c r="D139" s="138" t="s">
        <v>224</v>
      </c>
      <c r="E139" s="145">
        <v>2</v>
      </c>
      <c r="F139" s="128" t="s">
        <v>178</v>
      </c>
      <c r="G139" s="127" t="s">
        <v>427</v>
      </c>
      <c r="H139" s="128" t="s">
        <v>11</v>
      </c>
    </row>
    <row r="140" spans="1:8">
      <c r="A140" s="129" t="s">
        <v>222</v>
      </c>
      <c r="B140" s="130">
        <v>9</v>
      </c>
      <c r="C140" s="134" t="s">
        <v>225</v>
      </c>
      <c r="D140" s="135" t="s">
        <v>226</v>
      </c>
      <c r="E140" s="142">
        <v>1</v>
      </c>
      <c r="F140" s="131" t="s">
        <v>178</v>
      </c>
      <c r="G140" s="130" t="s">
        <v>427</v>
      </c>
      <c r="H140" s="131" t="s">
        <v>11</v>
      </c>
    </row>
    <row r="141" spans="1:8">
      <c r="A141" s="129" t="s">
        <v>222</v>
      </c>
      <c r="B141" s="130">
        <v>9</v>
      </c>
      <c r="C141" s="134" t="s">
        <v>227</v>
      </c>
      <c r="D141" s="139" t="s">
        <v>228</v>
      </c>
      <c r="E141" s="142">
        <v>2</v>
      </c>
      <c r="F141" s="131" t="s">
        <v>178</v>
      </c>
      <c r="G141" s="130" t="s">
        <v>427</v>
      </c>
      <c r="H141" s="131" t="s">
        <v>11</v>
      </c>
    </row>
    <row r="142" spans="1:8">
      <c r="A142" s="129" t="s">
        <v>222</v>
      </c>
      <c r="B142" s="130">
        <v>9</v>
      </c>
      <c r="C142" s="134" t="s">
        <v>229</v>
      </c>
      <c r="D142" s="135" t="s">
        <v>230</v>
      </c>
      <c r="E142" s="142">
        <v>2</v>
      </c>
      <c r="F142" s="131" t="s">
        <v>178</v>
      </c>
      <c r="G142" s="130" t="s">
        <v>427</v>
      </c>
      <c r="H142" s="131" t="s">
        <v>11</v>
      </c>
    </row>
    <row r="143" spans="1:8">
      <c r="A143" s="129" t="s">
        <v>222</v>
      </c>
      <c r="B143" s="130">
        <v>9</v>
      </c>
      <c r="C143" s="134" t="s">
        <v>231</v>
      </c>
      <c r="D143" s="139" t="s">
        <v>232</v>
      </c>
      <c r="E143" s="142">
        <v>1</v>
      </c>
      <c r="F143" s="131" t="s">
        <v>178</v>
      </c>
      <c r="G143" s="130" t="s">
        <v>427</v>
      </c>
      <c r="H143" s="131" t="s">
        <v>11</v>
      </c>
    </row>
    <row r="144" spans="1:8">
      <c r="A144" s="129" t="s">
        <v>222</v>
      </c>
      <c r="B144" s="130">
        <v>9</v>
      </c>
      <c r="C144" s="134" t="s">
        <v>514</v>
      </c>
      <c r="D144" s="135" t="s">
        <v>234</v>
      </c>
      <c r="E144" s="142">
        <v>3</v>
      </c>
      <c r="F144" s="131" t="s">
        <v>178</v>
      </c>
      <c r="G144" s="130" t="s">
        <v>427</v>
      </c>
      <c r="H144" s="131" t="s">
        <v>11</v>
      </c>
    </row>
    <row r="145" spans="1:8">
      <c r="A145" s="129" t="s">
        <v>222</v>
      </c>
      <c r="B145" s="130">
        <v>9</v>
      </c>
      <c r="C145" s="134" t="s">
        <v>413</v>
      </c>
      <c r="D145" s="139" t="s">
        <v>446</v>
      </c>
      <c r="E145" s="142">
        <v>3</v>
      </c>
      <c r="F145" s="131" t="s">
        <v>178</v>
      </c>
      <c r="G145" s="130" t="s">
        <v>427</v>
      </c>
      <c r="H145" s="131" t="s">
        <v>22</v>
      </c>
    </row>
    <row r="146" spans="1:8">
      <c r="A146" s="129" t="s">
        <v>222</v>
      </c>
      <c r="B146" s="130">
        <v>9</v>
      </c>
      <c r="C146" s="134" t="s">
        <v>414</v>
      </c>
      <c r="D146" s="135" t="s">
        <v>447</v>
      </c>
      <c r="E146" s="142">
        <v>1</v>
      </c>
      <c r="F146" s="131" t="s">
        <v>10</v>
      </c>
      <c r="G146" s="130" t="s">
        <v>427</v>
      </c>
      <c r="H146" s="131" t="s">
        <v>22</v>
      </c>
    </row>
    <row r="147" spans="1:8">
      <c r="A147" s="129" t="s">
        <v>222</v>
      </c>
      <c r="B147" s="130">
        <v>9</v>
      </c>
      <c r="C147" s="134" t="s">
        <v>415</v>
      </c>
      <c r="D147" s="139" t="s">
        <v>448</v>
      </c>
      <c r="E147" s="142">
        <v>1</v>
      </c>
      <c r="F147" s="131" t="s">
        <v>10</v>
      </c>
      <c r="G147" s="130" t="s">
        <v>427</v>
      </c>
      <c r="H147" s="131" t="s">
        <v>22</v>
      </c>
    </row>
    <row r="148" spans="1:8">
      <c r="A148" s="129" t="s">
        <v>222</v>
      </c>
      <c r="B148" s="130">
        <v>9</v>
      </c>
      <c r="C148" s="134" t="s">
        <v>416</v>
      </c>
      <c r="D148" s="135" t="s">
        <v>449</v>
      </c>
      <c r="E148" s="142">
        <v>1</v>
      </c>
      <c r="F148" s="131" t="s">
        <v>10</v>
      </c>
      <c r="G148" s="130" t="s">
        <v>427</v>
      </c>
      <c r="H148" s="131" t="s">
        <v>11</v>
      </c>
    </row>
    <row r="149" spans="1:8" s="126" customFormat="1">
      <c r="A149" s="126" t="s">
        <v>235</v>
      </c>
      <c r="B149" s="127">
        <v>10</v>
      </c>
      <c r="C149" s="132" t="s">
        <v>236</v>
      </c>
      <c r="D149" s="133" t="s">
        <v>237</v>
      </c>
      <c r="E149" s="141">
        <v>1</v>
      </c>
      <c r="F149" s="128" t="s">
        <v>178</v>
      </c>
      <c r="G149" s="127" t="s">
        <v>427</v>
      </c>
      <c r="H149" s="128" t="s">
        <v>11</v>
      </c>
    </row>
    <row r="150" spans="1:8">
      <c r="A150" s="129" t="s">
        <v>235</v>
      </c>
      <c r="B150" s="130">
        <v>10</v>
      </c>
      <c r="C150" s="134" t="s">
        <v>238</v>
      </c>
      <c r="D150" s="135" t="s">
        <v>239</v>
      </c>
      <c r="E150" s="142">
        <v>1</v>
      </c>
      <c r="F150" s="131" t="s">
        <v>178</v>
      </c>
      <c r="G150" s="130" t="s">
        <v>427</v>
      </c>
      <c r="H150" s="131" t="s">
        <v>11</v>
      </c>
    </row>
    <row r="151" spans="1:8">
      <c r="A151" s="129" t="s">
        <v>235</v>
      </c>
      <c r="B151" s="130">
        <v>10</v>
      </c>
      <c r="C151" s="134" t="s">
        <v>240</v>
      </c>
      <c r="D151" s="135" t="s">
        <v>241</v>
      </c>
      <c r="E151" s="142">
        <v>1</v>
      </c>
      <c r="F151" s="131" t="s">
        <v>178</v>
      </c>
      <c r="G151" s="130" t="s">
        <v>427</v>
      </c>
      <c r="H151" s="131" t="s">
        <v>11</v>
      </c>
    </row>
    <row r="152" spans="1:8">
      <c r="A152" s="129" t="s">
        <v>235</v>
      </c>
      <c r="B152" s="130">
        <v>10</v>
      </c>
      <c r="C152" s="134" t="s">
        <v>242</v>
      </c>
      <c r="D152" s="135" t="s">
        <v>243</v>
      </c>
      <c r="E152" s="142">
        <v>1</v>
      </c>
      <c r="F152" s="131" t="s">
        <v>178</v>
      </c>
      <c r="G152" s="130" t="s">
        <v>427</v>
      </c>
      <c r="H152" s="131" t="s">
        <v>11</v>
      </c>
    </row>
    <row r="153" spans="1:8">
      <c r="A153" s="129" t="s">
        <v>235</v>
      </c>
      <c r="B153" s="130">
        <v>10</v>
      </c>
      <c r="C153" s="134" t="s">
        <v>244</v>
      </c>
      <c r="D153" s="135" t="s">
        <v>245</v>
      </c>
      <c r="E153" s="142">
        <v>1</v>
      </c>
      <c r="F153" s="131" t="s">
        <v>178</v>
      </c>
      <c r="G153" s="130" t="s">
        <v>427</v>
      </c>
      <c r="H153" s="131" t="s">
        <v>11</v>
      </c>
    </row>
    <row r="154" spans="1:8" s="249" customFormat="1">
      <c r="A154" s="249" t="s">
        <v>235</v>
      </c>
      <c r="B154" s="250">
        <v>10</v>
      </c>
      <c r="C154" s="251" t="s">
        <v>440</v>
      </c>
      <c r="D154" s="252" t="s">
        <v>443</v>
      </c>
      <c r="E154" s="255">
        <v>2</v>
      </c>
      <c r="F154" s="253" t="s">
        <v>10</v>
      </c>
      <c r="G154" s="250" t="s">
        <v>426</v>
      </c>
      <c r="H154" s="253" t="s">
        <v>11</v>
      </c>
    </row>
    <row r="155" spans="1:8" s="249" customFormat="1">
      <c r="A155" s="249" t="s">
        <v>235</v>
      </c>
      <c r="B155" s="250">
        <v>10</v>
      </c>
      <c r="C155" s="251" t="s">
        <v>441</v>
      </c>
      <c r="D155" s="252" t="s">
        <v>444</v>
      </c>
      <c r="E155" s="255">
        <v>1</v>
      </c>
      <c r="F155" s="253" t="s">
        <v>178</v>
      </c>
      <c r="G155" s="250" t="s">
        <v>426</v>
      </c>
      <c r="H155" s="253" t="s">
        <v>11</v>
      </c>
    </row>
    <row r="156" spans="1:8" s="249" customFormat="1">
      <c r="A156" s="249" t="s">
        <v>235</v>
      </c>
      <c r="B156" s="250">
        <v>10</v>
      </c>
      <c r="C156" s="251" t="s">
        <v>442</v>
      </c>
      <c r="D156" s="252" t="s">
        <v>445</v>
      </c>
      <c r="E156" s="255">
        <v>2</v>
      </c>
      <c r="F156" s="253" t="s">
        <v>10</v>
      </c>
      <c r="G156" s="250" t="s">
        <v>426</v>
      </c>
      <c r="H156" s="253" t="s">
        <v>22</v>
      </c>
    </row>
    <row r="157" spans="1:8">
      <c r="A157" s="129" t="s">
        <v>235</v>
      </c>
      <c r="B157" s="130">
        <v>10</v>
      </c>
      <c r="C157" s="134" t="s">
        <v>507</v>
      </c>
      <c r="D157" s="135">
        <v>10118</v>
      </c>
      <c r="E157" s="142">
        <v>3</v>
      </c>
      <c r="F157" s="131" t="s">
        <v>10</v>
      </c>
      <c r="G157" s="130" t="s">
        <v>11</v>
      </c>
      <c r="H157" s="131" t="s">
        <v>11</v>
      </c>
    </row>
    <row r="158" spans="1:8">
      <c r="A158" s="129" t="s">
        <v>235</v>
      </c>
      <c r="B158" s="130">
        <v>10</v>
      </c>
      <c r="C158" s="134" t="s">
        <v>508</v>
      </c>
      <c r="D158" s="135">
        <v>10119</v>
      </c>
      <c r="E158" s="142">
        <v>2</v>
      </c>
      <c r="F158" s="131" t="s">
        <v>10</v>
      </c>
      <c r="G158" s="130" t="s">
        <v>11</v>
      </c>
      <c r="H158" s="131" t="s">
        <v>11</v>
      </c>
    </row>
    <row r="159" spans="1:8">
      <c r="A159" s="129" t="s">
        <v>235</v>
      </c>
      <c r="B159" s="130">
        <v>10</v>
      </c>
      <c r="C159" s="134" t="s">
        <v>509</v>
      </c>
      <c r="D159" s="135">
        <v>10120</v>
      </c>
      <c r="E159" s="142">
        <v>2</v>
      </c>
      <c r="F159" s="131" t="s">
        <v>10</v>
      </c>
      <c r="G159" s="130" t="s">
        <v>11</v>
      </c>
      <c r="H159" s="131" t="s">
        <v>11</v>
      </c>
    </row>
    <row r="160" spans="1:8">
      <c r="A160" s="129" t="s">
        <v>235</v>
      </c>
      <c r="B160" s="130">
        <v>10</v>
      </c>
      <c r="C160" s="134" t="s">
        <v>512</v>
      </c>
      <c r="D160" s="135">
        <v>10121</v>
      </c>
      <c r="E160" s="142">
        <v>2</v>
      </c>
      <c r="F160" s="131" t="s">
        <v>178</v>
      </c>
      <c r="G160" s="130" t="s">
        <v>11</v>
      </c>
      <c r="H160" s="131" t="s">
        <v>11</v>
      </c>
    </row>
    <row r="161" spans="1:8">
      <c r="A161" s="129" t="s">
        <v>235</v>
      </c>
      <c r="B161" s="130">
        <v>10</v>
      </c>
      <c r="C161" s="129" t="s">
        <v>510</v>
      </c>
      <c r="D161" s="130">
        <v>10122</v>
      </c>
      <c r="E161" s="130">
        <v>1</v>
      </c>
      <c r="F161" s="130" t="s">
        <v>178</v>
      </c>
      <c r="G161" s="130" t="s">
        <v>11</v>
      </c>
      <c r="H161" s="130" t="s">
        <v>11</v>
      </c>
    </row>
    <row r="162" spans="1:8">
      <c r="A162" s="129" t="s">
        <v>235</v>
      </c>
      <c r="B162" s="130">
        <v>10</v>
      </c>
      <c r="C162" s="129" t="s">
        <v>511</v>
      </c>
      <c r="D162" s="130">
        <v>10123</v>
      </c>
      <c r="E162" s="130">
        <v>1</v>
      </c>
      <c r="F162" s="130" t="s">
        <v>178</v>
      </c>
      <c r="G162" s="130" t="s">
        <v>11</v>
      </c>
      <c r="H162" s="130" t="s">
        <v>11</v>
      </c>
    </row>
    <row r="163" spans="1:8" s="126" customFormat="1">
      <c r="A163" s="126" t="s">
        <v>246</v>
      </c>
      <c r="B163" s="127">
        <v>11</v>
      </c>
      <c r="C163" s="126" t="s">
        <v>247</v>
      </c>
      <c r="D163" s="140" t="s">
        <v>248</v>
      </c>
      <c r="E163" s="127">
        <v>1</v>
      </c>
      <c r="F163" s="128" t="s">
        <v>178</v>
      </c>
      <c r="G163" s="127" t="s">
        <v>428</v>
      </c>
      <c r="H163" s="128" t="s">
        <v>22</v>
      </c>
    </row>
    <row r="164" spans="1:8">
      <c r="A164" s="129" t="s">
        <v>246</v>
      </c>
      <c r="B164" s="130">
        <v>11</v>
      </c>
      <c r="C164" s="129" t="s">
        <v>249</v>
      </c>
      <c r="D164" s="136" t="s">
        <v>250</v>
      </c>
      <c r="E164" s="130">
        <v>1</v>
      </c>
      <c r="F164" s="131" t="s">
        <v>178</v>
      </c>
      <c r="G164" s="130" t="s">
        <v>427</v>
      </c>
      <c r="H164" s="131" t="s">
        <v>22</v>
      </c>
    </row>
  </sheetData>
  <pageMargins left="0.75" right="0.75" top="1" bottom="1" header="0.5" footer="0.5"/>
  <pageSetup paperSize="9" scale="44" fitToHeight="0" orientation="landscape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K1" workbookViewId="0">
      <pane ySplit="855" topLeftCell="A48" activePane="bottomLeft"/>
      <selection pane="bottomLeft" activeCell="AB95" sqref="AB95"/>
    </sheetView>
  </sheetViews>
  <sheetFormatPr defaultColWidth="11.42578125" defaultRowHeight="15.75"/>
  <cols>
    <col min="1" max="1" width="18" style="2" customWidth="1"/>
    <col min="2" max="2" width="19.85546875" style="38" customWidth="1"/>
    <col min="3" max="3" width="39.28515625" style="2" customWidth="1"/>
    <col min="4" max="4" width="28" style="38" hidden="1" customWidth="1"/>
    <col min="5" max="5" width="15.7109375" style="38" hidden="1" customWidth="1"/>
    <col min="6" max="6" width="15.7109375" style="67" hidden="1" customWidth="1"/>
    <col min="7" max="8" width="10.85546875" style="33" hidden="1" customWidth="1"/>
    <col min="9" max="9" width="10.85546875" hidden="1" customWidth="1"/>
    <col min="10" max="10" width="10.85546875" style="55" customWidth="1"/>
    <col min="11" max="15" width="10.85546875" customWidth="1"/>
    <col min="16" max="16" width="10.85546875" style="51" customWidth="1"/>
    <col min="17" max="21" width="10.85546875" customWidth="1"/>
    <col min="22" max="22" width="10.85546875" style="51" customWidth="1"/>
    <col min="23" max="27" width="10.85546875" customWidth="1"/>
    <col min="28" max="28" width="10.85546875" style="51"/>
    <col min="29" max="36" width="10.85546875" style="62"/>
  </cols>
  <sheetData>
    <row r="1" spans="1:36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H1" s="41" t="s">
        <v>348</v>
      </c>
      <c r="I1" s="100"/>
      <c r="J1" s="61"/>
      <c r="L1" s="105" t="s">
        <v>316</v>
      </c>
      <c r="M1" s="105"/>
      <c r="N1" s="105"/>
      <c r="O1" s="101"/>
      <c r="P1" s="37"/>
      <c r="R1" s="111" t="s">
        <v>317</v>
      </c>
      <c r="S1" s="105"/>
      <c r="T1" s="105"/>
      <c r="U1" s="100"/>
      <c r="V1" s="37"/>
      <c r="X1" s="105" t="s">
        <v>318</v>
      </c>
      <c r="Y1" s="105"/>
      <c r="Z1" s="105"/>
      <c r="AA1" s="101"/>
    </row>
    <row r="2" spans="1:36">
      <c r="A2" s="109"/>
      <c r="B2" s="110"/>
      <c r="C2" s="109"/>
      <c r="D2" s="110">
        <v>1</v>
      </c>
      <c r="E2" s="22"/>
      <c r="F2" s="22"/>
      <c r="G2" s="112" t="s">
        <v>344</v>
      </c>
      <c r="H2" s="6" t="s">
        <v>345</v>
      </c>
      <c r="I2" s="113" t="s">
        <v>349</v>
      </c>
      <c r="J2" s="114" t="s">
        <v>350</v>
      </c>
      <c r="K2" s="106" t="s">
        <v>351</v>
      </c>
      <c r="L2" s="106" t="s">
        <v>352</v>
      </c>
      <c r="M2" s="106" t="s">
        <v>353</v>
      </c>
      <c r="N2" s="106" t="s">
        <v>354</v>
      </c>
      <c r="O2" s="113" t="s">
        <v>349</v>
      </c>
      <c r="P2" s="113" t="s">
        <v>355</v>
      </c>
      <c r="Q2" s="106" t="s">
        <v>344</v>
      </c>
      <c r="R2" s="2" t="s">
        <v>345</v>
      </c>
      <c r="S2" s="106" t="s">
        <v>353</v>
      </c>
      <c r="T2" s="106" t="s">
        <v>354</v>
      </c>
      <c r="U2" s="113" t="s">
        <v>349</v>
      </c>
      <c r="V2" s="113" t="s">
        <v>350</v>
      </c>
      <c r="W2" s="106" t="s">
        <v>344</v>
      </c>
      <c r="X2" s="2" t="s">
        <v>345</v>
      </c>
      <c r="Y2" s="106" t="s">
        <v>353</v>
      </c>
      <c r="Z2" s="106" t="s">
        <v>354</v>
      </c>
      <c r="AA2" s="113" t="s">
        <v>349</v>
      </c>
      <c r="AB2" s="113" t="s">
        <v>350</v>
      </c>
    </row>
    <row r="3" spans="1:36" s="51" customFormat="1">
      <c r="A3" s="113" t="s">
        <v>7</v>
      </c>
      <c r="B3" s="37"/>
      <c r="C3" s="7"/>
      <c r="D3" s="37"/>
      <c r="E3" s="37"/>
      <c r="F3" s="37"/>
      <c r="G3" s="55">
        <f>J3-(J3*0.2)</f>
        <v>786</v>
      </c>
      <c r="H3" s="55">
        <f>J3+(J3*0.2)</f>
        <v>1179</v>
      </c>
      <c r="I3" s="51">
        <f>SUM(I4:I13)</f>
        <v>1965</v>
      </c>
      <c r="J3" s="56">
        <f>I3/2</f>
        <v>982.5</v>
      </c>
      <c r="K3" s="55">
        <f>P3-(P3*0.2)</f>
        <v>898</v>
      </c>
      <c r="L3" s="55">
        <f>P3+(P3*0.2)</f>
        <v>1347</v>
      </c>
      <c r="M3" s="55"/>
      <c r="N3" s="55"/>
      <c r="O3" s="51">
        <f>SUM(O4:O13)</f>
        <v>2245</v>
      </c>
      <c r="P3" s="56">
        <f>O3/2</f>
        <v>1122.5</v>
      </c>
      <c r="Q3" s="55">
        <f>V3-(V3*0.2)</f>
        <v>800</v>
      </c>
      <c r="R3" s="55">
        <f>V3+(V3*0.2)</f>
        <v>1200</v>
      </c>
      <c r="S3" s="55"/>
      <c r="T3" s="55"/>
      <c r="U3" s="51">
        <f>SUM(U4:U13)</f>
        <v>2000</v>
      </c>
      <c r="V3" s="56">
        <f>U3/2</f>
        <v>1000</v>
      </c>
      <c r="W3" s="55">
        <f>AB3-(AB3*0.2)</f>
        <v>1142</v>
      </c>
      <c r="X3" s="55">
        <f>AB3+(AB3*0.2)</f>
        <v>1713</v>
      </c>
      <c r="Y3" s="55"/>
      <c r="Z3" s="55"/>
      <c r="AA3" s="51">
        <f>SUM(AA4:AA13)</f>
        <v>2855</v>
      </c>
      <c r="AB3" s="56">
        <f>AA3/2</f>
        <v>1427.5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J4*0.5</f>
        <v>97.5</v>
      </c>
      <c r="H4" s="33">
        <f>J4*2</f>
        <v>390</v>
      </c>
      <c r="I4" s="39">
        <v>390</v>
      </c>
      <c r="J4" s="56">
        <f>I4/2</f>
        <v>195</v>
      </c>
      <c r="K4" s="33">
        <f>P4*0.5</f>
        <v>65</v>
      </c>
      <c r="L4" s="33">
        <f>P4*2</f>
        <v>260</v>
      </c>
      <c r="M4" s="33">
        <f>K4/7</f>
        <v>9.2857142857142865</v>
      </c>
      <c r="N4" s="33">
        <f>L4/7</f>
        <v>37.142857142857146</v>
      </c>
      <c r="O4" s="39">
        <v>260</v>
      </c>
      <c r="P4" s="45">
        <f>O4/2</f>
        <v>130</v>
      </c>
      <c r="Q4" s="33">
        <f>V4*0.5</f>
        <v>95</v>
      </c>
      <c r="R4" s="33">
        <f>V4*2</f>
        <v>380</v>
      </c>
      <c r="S4" s="33">
        <f>Q4/7</f>
        <v>13.571428571428571</v>
      </c>
      <c r="T4" s="33">
        <f>R4/7</f>
        <v>54.285714285714285</v>
      </c>
      <c r="U4" s="69">
        <v>380</v>
      </c>
      <c r="V4" s="45">
        <f>U4/2</f>
        <v>190</v>
      </c>
      <c r="W4" s="33">
        <f>AB4*0.5</f>
        <v>122.5</v>
      </c>
      <c r="X4" s="33">
        <f>AB4*2</f>
        <v>490</v>
      </c>
      <c r="Y4" s="33">
        <f>W4/7</f>
        <v>17.5</v>
      </c>
      <c r="Z4" s="33">
        <f>X4/7</f>
        <v>70</v>
      </c>
      <c r="AA4" s="69">
        <v>490</v>
      </c>
      <c r="AB4" s="45">
        <f>AA4/2</f>
        <v>245</v>
      </c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72" si="0">J5*0.5</f>
        <v>122.5</v>
      </c>
      <c r="H5" s="33">
        <f t="shared" ref="H5:H72" si="1">J5*2</f>
        <v>490</v>
      </c>
      <c r="I5" s="39">
        <v>490</v>
      </c>
      <c r="J5" s="56">
        <f t="shared" ref="J5:J72" si="2">I5/2</f>
        <v>245</v>
      </c>
      <c r="K5" s="33">
        <f t="shared" ref="K5:K13" si="3">P5*0.5</f>
        <v>117.5</v>
      </c>
      <c r="L5" s="33">
        <f t="shared" ref="L5:L13" si="4">P5*2</f>
        <v>470</v>
      </c>
      <c r="M5" s="33">
        <f t="shared" ref="M5:M13" si="5">K5/7</f>
        <v>16.785714285714285</v>
      </c>
      <c r="N5" s="33">
        <f t="shared" ref="N5:N13" si="6">L5/7</f>
        <v>67.142857142857139</v>
      </c>
      <c r="O5" s="39">
        <v>470</v>
      </c>
      <c r="P5" s="45">
        <f t="shared" ref="P5:P72" si="7">O5/2</f>
        <v>235</v>
      </c>
      <c r="Q5" s="33">
        <f t="shared" ref="Q5:Q13" si="8">V5*0.5</f>
        <v>117.5</v>
      </c>
      <c r="R5" s="33">
        <f t="shared" ref="R5:R13" si="9">V5*2</f>
        <v>470</v>
      </c>
      <c r="S5" s="33">
        <f t="shared" ref="S5:S13" si="10">Q5/7</f>
        <v>16.785714285714285</v>
      </c>
      <c r="T5" s="33">
        <f t="shared" ref="T5:T13" si="11">R5/7</f>
        <v>67.142857142857139</v>
      </c>
      <c r="U5" s="69">
        <v>470</v>
      </c>
      <c r="V5" s="45">
        <f t="shared" ref="V5:V72" si="12">U5/2</f>
        <v>235</v>
      </c>
      <c r="W5" s="33">
        <f t="shared" ref="W5:W13" si="13">AB5*0.5</f>
        <v>120</v>
      </c>
      <c r="X5" s="33">
        <f t="shared" ref="X5:X13" si="14">AB5*2</f>
        <v>480</v>
      </c>
      <c r="Y5" s="33">
        <f t="shared" ref="Y5:Y13" si="15">W5/7</f>
        <v>17.142857142857142</v>
      </c>
      <c r="Z5" s="33">
        <f t="shared" ref="Z5:Z13" si="16">X5/7</f>
        <v>68.571428571428569</v>
      </c>
      <c r="AA5" s="69">
        <v>480</v>
      </c>
      <c r="AB5" s="45">
        <f t="shared" ref="AB5:AB72" si="17">AA5/2</f>
        <v>240</v>
      </c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160</v>
      </c>
      <c r="I6" s="39">
        <v>160</v>
      </c>
      <c r="J6" s="56">
        <f t="shared" si="2"/>
        <v>80</v>
      </c>
      <c r="K6" s="33">
        <f t="shared" si="3"/>
        <v>60</v>
      </c>
      <c r="L6" s="33">
        <f t="shared" si="4"/>
        <v>240</v>
      </c>
      <c r="M6" s="33">
        <f t="shared" si="5"/>
        <v>8.5714285714285712</v>
      </c>
      <c r="N6" s="33">
        <f t="shared" si="6"/>
        <v>34.285714285714285</v>
      </c>
      <c r="O6" s="39">
        <v>240</v>
      </c>
      <c r="P6" s="45">
        <f t="shared" si="7"/>
        <v>120</v>
      </c>
      <c r="Q6" s="33">
        <f t="shared" si="8"/>
        <v>30</v>
      </c>
      <c r="R6" s="33">
        <f t="shared" si="9"/>
        <v>120</v>
      </c>
      <c r="S6" s="33">
        <f t="shared" si="10"/>
        <v>4.2857142857142856</v>
      </c>
      <c r="T6" s="33">
        <f t="shared" si="11"/>
        <v>17.142857142857142</v>
      </c>
      <c r="U6" s="69">
        <v>120</v>
      </c>
      <c r="V6" s="45">
        <f t="shared" si="12"/>
        <v>60</v>
      </c>
      <c r="W6" s="33">
        <f t="shared" si="13"/>
        <v>60</v>
      </c>
      <c r="X6" s="33">
        <f t="shared" si="14"/>
        <v>240</v>
      </c>
      <c r="Y6" s="33">
        <f t="shared" si="15"/>
        <v>8.5714285714285712</v>
      </c>
      <c r="Z6" s="33">
        <f t="shared" si="16"/>
        <v>34.285714285714285</v>
      </c>
      <c r="AA6" s="69">
        <v>240</v>
      </c>
      <c r="AB6" s="45">
        <f t="shared" si="17"/>
        <v>120</v>
      </c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30</v>
      </c>
      <c r="H7" s="33">
        <f t="shared" si="1"/>
        <v>120</v>
      </c>
      <c r="I7" s="39">
        <v>120</v>
      </c>
      <c r="J7" s="56">
        <f t="shared" si="2"/>
        <v>60</v>
      </c>
      <c r="K7" s="33">
        <f t="shared" si="3"/>
        <v>67.5</v>
      </c>
      <c r="L7" s="33">
        <f t="shared" si="4"/>
        <v>270</v>
      </c>
      <c r="M7" s="33">
        <f t="shared" si="5"/>
        <v>9.6428571428571423</v>
      </c>
      <c r="N7" s="33">
        <f t="shared" si="6"/>
        <v>38.571428571428569</v>
      </c>
      <c r="O7" s="40">
        <v>270</v>
      </c>
      <c r="P7" s="45">
        <f t="shared" si="7"/>
        <v>135</v>
      </c>
      <c r="Q7" s="33">
        <f t="shared" si="8"/>
        <v>60</v>
      </c>
      <c r="R7" s="33">
        <f t="shared" si="9"/>
        <v>240</v>
      </c>
      <c r="S7" s="33">
        <f t="shared" si="10"/>
        <v>8.5714285714285712</v>
      </c>
      <c r="T7" s="33">
        <f t="shared" si="11"/>
        <v>34.285714285714285</v>
      </c>
      <c r="U7" s="69">
        <v>240</v>
      </c>
      <c r="V7" s="45">
        <f t="shared" si="12"/>
        <v>120</v>
      </c>
      <c r="W7" s="33">
        <f t="shared" si="13"/>
        <v>67.5</v>
      </c>
      <c r="X7" s="33">
        <f t="shared" si="14"/>
        <v>270</v>
      </c>
      <c r="Y7" s="33">
        <f t="shared" si="15"/>
        <v>9.6428571428571423</v>
      </c>
      <c r="Z7" s="33">
        <f t="shared" si="16"/>
        <v>38.571428571428569</v>
      </c>
      <c r="AA7" s="69">
        <v>270</v>
      </c>
      <c r="AB7" s="45">
        <f t="shared" si="17"/>
        <v>135</v>
      </c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32.5</v>
      </c>
      <c r="H8" s="33">
        <f t="shared" si="1"/>
        <v>130</v>
      </c>
      <c r="I8" s="39">
        <v>130</v>
      </c>
      <c r="J8" s="56">
        <f t="shared" si="2"/>
        <v>65</v>
      </c>
      <c r="K8" s="33">
        <f t="shared" si="3"/>
        <v>41.25</v>
      </c>
      <c r="L8" s="33">
        <f t="shared" si="4"/>
        <v>165</v>
      </c>
      <c r="M8" s="33">
        <f t="shared" si="5"/>
        <v>5.8928571428571432</v>
      </c>
      <c r="N8" s="33">
        <f t="shared" si="6"/>
        <v>23.571428571428573</v>
      </c>
      <c r="O8" s="39">
        <v>165</v>
      </c>
      <c r="P8" s="45">
        <f t="shared" si="7"/>
        <v>82.5</v>
      </c>
      <c r="Q8" s="33">
        <f t="shared" si="8"/>
        <v>32.5</v>
      </c>
      <c r="R8" s="33">
        <f t="shared" si="9"/>
        <v>130</v>
      </c>
      <c r="S8" s="33">
        <f t="shared" si="10"/>
        <v>4.6428571428571432</v>
      </c>
      <c r="T8" s="33">
        <f t="shared" si="11"/>
        <v>18.571428571428573</v>
      </c>
      <c r="U8" s="69">
        <v>130</v>
      </c>
      <c r="V8" s="45">
        <f t="shared" si="12"/>
        <v>65</v>
      </c>
      <c r="W8" s="33">
        <f t="shared" si="13"/>
        <v>93.75</v>
      </c>
      <c r="X8" s="33">
        <f t="shared" si="14"/>
        <v>375</v>
      </c>
      <c r="Y8" s="33">
        <f t="shared" si="15"/>
        <v>13.392857142857142</v>
      </c>
      <c r="Z8" s="33">
        <f t="shared" si="16"/>
        <v>53.571428571428569</v>
      </c>
      <c r="AA8" s="69">
        <v>375</v>
      </c>
      <c r="AB8" s="45">
        <f t="shared" si="17"/>
        <v>187.5</v>
      </c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35</v>
      </c>
      <c r="H9" s="33">
        <f t="shared" si="1"/>
        <v>140</v>
      </c>
      <c r="I9" s="39">
        <v>140</v>
      </c>
      <c r="J9" s="56">
        <f t="shared" si="2"/>
        <v>70</v>
      </c>
      <c r="K9" s="33">
        <f t="shared" si="3"/>
        <v>35</v>
      </c>
      <c r="L9" s="33">
        <f t="shared" si="4"/>
        <v>140</v>
      </c>
      <c r="M9" s="33">
        <f t="shared" si="5"/>
        <v>5</v>
      </c>
      <c r="N9" s="33">
        <f t="shared" si="6"/>
        <v>20</v>
      </c>
      <c r="O9" s="39">
        <v>140</v>
      </c>
      <c r="P9" s="45">
        <f t="shared" si="7"/>
        <v>70</v>
      </c>
      <c r="Q9" s="33">
        <f t="shared" si="8"/>
        <v>17.5</v>
      </c>
      <c r="R9" s="33">
        <f t="shared" si="9"/>
        <v>70</v>
      </c>
      <c r="S9" s="33">
        <f t="shared" si="10"/>
        <v>2.5</v>
      </c>
      <c r="T9" s="33">
        <f t="shared" si="11"/>
        <v>10</v>
      </c>
      <c r="U9" s="69">
        <v>70</v>
      </c>
      <c r="V9" s="45">
        <f t="shared" si="12"/>
        <v>35</v>
      </c>
      <c r="W9" s="33">
        <f t="shared" si="13"/>
        <v>62.5</v>
      </c>
      <c r="X9" s="33">
        <f t="shared" si="14"/>
        <v>250</v>
      </c>
      <c r="Y9" s="33">
        <f t="shared" si="15"/>
        <v>8.9285714285714288</v>
      </c>
      <c r="Z9" s="33">
        <f t="shared" si="16"/>
        <v>35.714285714285715</v>
      </c>
      <c r="AA9" s="69">
        <v>250</v>
      </c>
      <c r="AB9" s="45">
        <f t="shared" si="17"/>
        <v>125</v>
      </c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32.5</v>
      </c>
      <c r="H10" s="33">
        <f t="shared" si="1"/>
        <v>130</v>
      </c>
      <c r="I10" s="39">
        <v>130</v>
      </c>
      <c r="J10" s="56">
        <f t="shared" si="2"/>
        <v>65</v>
      </c>
      <c r="K10" s="33">
        <f t="shared" si="3"/>
        <v>65</v>
      </c>
      <c r="L10" s="33">
        <f t="shared" si="4"/>
        <v>260</v>
      </c>
      <c r="M10" s="33">
        <f t="shared" si="5"/>
        <v>9.2857142857142865</v>
      </c>
      <c r="N10" s="33">
        <f t="shared" si="6"/>
        <v>37.142857142857146</v>
      </c>
      <c r="O10">
        <v>260</v>
      </c>
      <c r="P10" s="45">
        <f t="shared" si="7"/>
        <v>130</v>
      </c>
      <c r="Q10" s="33">
        <f t="shared" si="8"/>
        <v>65</v>
      </c>
      <c r="R10" s="33">
        <f t="shared" si="9"/>
        <v>260</v>
      </c>
      <c r="S10" s="33">
        <f t="shared" si="10"/>
        <v>9.2857142857142865</v>
      </c>
      <c r="T10" s="33">
        <f t="shared" si="11"/>
        <v>37.142857142857146</v>
      </c>
      <c r="U10" s="69">
        <v>260</v>
      </c>
      <c r="V10" s="45">
        <f t="shared" si="12"/>
        <v>130</v>
      </c>
      <c r="W10" s="33">
        <f t="shared" si="13"/>
        <v>130</v>
      </c>
      <c r="X10" s="33">
        <f t="shared" si="14"/>
        <v>520</v>
      </c>
      <c r="Y10" s="33">
        <f t="shared" si="15"/>
        <v>18.571428571428573</v>
      </c>
      <c r="Z10" s="33">
        <f t="shared" si="16"/>
        <v>74.285714285714292</v>
      </c>
      <c r="AA10" s="69">
        <v>520</v>
      </c>
      <c r="AB10" s="45">
        <f t="shared" si="17"/>
        <v>260</v>
      </c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60</v>
      </c>
      <c r="H11" s="33">
        <f t="shared" si="1"/>
        <v>240</v>
      </c>
      <c r="I11" s="39">
        <v>240</v>
      </c>
      <c r="J11" s="56">
        <f t="shared" si="2"/>
        <v>120</v>
      </c>
      <c r="K11" s="33">
        <f t="shared" si="3"/>
        <v>60</v>
      </c>
      <c r="L11" s="33">
        <f t="shared" si="4"/>
        <v>240</v>
      </c>
      <c r="M11" s="33">
        <f t="shared" si="5"/>
        <v>8.5714285714285712</v>
      </c>
      <c r="N11" s="33">
        <f t="shared" si="6"/>
        <v>34.285714285714285</v>
      </c>
      <c r="O11" s="39">
        <v>240</v>
      </c>
      <c r="P11" s="45">
        <f t="shared" si="7"/>
        <v>120</v>
      </c>
      <c r="Q11" s="33">
        <f t="shared" si="8"/>
        <v>45</v>
      </c>
      <c r="R11" s="33">
        <f t="shared" si="9"/>
        <v>180</v>
      </c>
      <c r="S11" s="33">
        <f t="shared" si="10"/>
        <v>6.4285714285714288</v>
      </c>
      <c r="T11" s="33">
        <f t="shared" si="11"/>
        <v>25.714285714285715</v>
      </c>
      <c r="U11" s="69">
        <v>180</v>
      </c>
      <c r="V11" s="45">
        <f t="shared" si="12"/>
        <v>90</v>
      </c>
      <c r="W11" s="33">
        <f t="shared" si="13"/>
        <v>0</v>
      </c>
      <c r="X11" s="33">
        <f t="shared" si="14"/>
        <v>0</v>
      </c>
      <c r="Y11" s="33">
        <f t="shared" si="15"/>
        <v>0</v>
      </c>
      <c r="Z11" s="33">
        <f t="shared" si="16"/>
        <v>0</v>
      </c>
      <c r="AA11" s="69">
        <v>0</v>
      </c>
      <c r="AB11" s="45">
        <f t="shared" si="17"/>
        <v>0</v>
      </c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32.5</v>
      </c>
      <c r="H12" s="33">
        <f t="shared" si="1"/>
        <v>130</v>
      </c>
      <c r="I12" s="39">
        <v>130</v>
      </c>
      <c r="J12" s="56">
        <f t="shared" si="2"/>
        <v>65</v>
      </c>
      <c r="K12" s="33">
        <f t="shared" si="3"/>
        <v>37.5</v>
      </c>
      <c r="L12" s="33">
        <f t="shared" si="4"/>
        <v>150</v>
      </c>
      <c r="M12" s="33">
        <f t="shared" si="5"/>
        <v>5.3571428571428568</v>
      </c>
      <c r="N12" s="33">
        <f t="shared" si="6"/>
        <v>21.428571428571427</v>
      </c>
      <c r="O12" s="39">
        <v>150</v>
      </c>
      <c r="P12" s="45">
        <f t="shared" si="7"/>
        <v>75</v>
      </c>
      <c r="Q12" s="33">
        <f t="shared" si="8"/>
        <v>32.5</v>
      </c>
      <c r="R12" s="33">
        <f t="shared" si="9"/>
        <v>130</v>
      </c>
      <c r="S12" s="33">
        <f t="shared" si="10"/>
        <v>4.6428571428571432</v>
      </c>
      <c r="T12" s="33">
        <f t="shared" si="11"/>
        <v>18.571428571428573</v>
      </c>
      <c r="U12" s="69">
        <v>130</v>
      </c>
      <c r="V12" s="45">
        <f t="shared" si="12"/>
        <v>65</v>
      </c>
      <c r="W12" s="33">
        <f t="shared" si="13"/>
        <v>57.5</v>
      </c>
      <c r="X12" s="33">
        <f t="shared" si="14"/>
        <v>230</v>
      </c>
      <c r="Y12" s="33">
        <f t="shared" si="15"/>
        <v>8.2142857142857135</v>
      </c>
      <c r="Z12" s="33">
        <f t="shared" si="16"/>
        <v>32.857142857142854</v>
      </c>
      <c r="AA12" s="69">
        <v>230</v>
      </c>
      <c r="AB12" s="45">
        <f t="shared" si="17"/>
        <v>115</v>
      </c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8.75</v>
      </c>
      <c r="H13" s="33">
        <f t="shared" si="1"/>
        <v>35</v>
      </c>
      <c r="I13" s="39">
        <v>35</v>
      </c>
      <c r="J13" s="56">
        <f t="shared" si="2"/>
        <v>17.5</v>
      </c>
      <c r="K13" s="33">
        <f t="shared" si="3"/>
        <v>12.5</v>
      </c>
      <c r="L13" s="33">
        <f t="shared" si="4"/>
        <v>50</v>
      </c>
      <c r="M13" s="33">
        <f t="shared" si="5"/>
        <v>1.7857142857142858</v>
      </c>
      <c r="N13" s="33">
        <f t="shared" si="6"/>
        <v>7.1428571428571432</v>
      </c>
      <c r="O13" s="40">
        <v>50</v>
      </c>
      <c r="P13" s="45">
        <f t="shared" si="7"/>
        <v>25</v>
      </c>
      <c r="Q13" s="33">
        <f t="shared" si="8"/>
        <v>5</v>
      </c>
      <c r="R13" s="33">
        <f t="shared" si="9"/>
        <v>20</v>
      </c>
      <c r="S13" s="33">
        <f t="shared" si="10"/>
        <v>0.7142857142857143</v>
      </c>
      <c r="T13" s="33">
        <f t="shared" si="11"/>
        <v>2.8571428571428572</v>
      </c>
      <c r="U13" s="69">
        <v>20</v>
      </c>
      <c r="V13" s="45">
        <f t="shared" si="12"/>
        <v>10</v>
      </c>
      <c r="W13" s="33">
        <f t="shared" si="13"/>
        <v>0</v>
      </c>
      <c r="X13" s="33">
        <f t="shared" si="14"/>
        <v>0</v>
      </c>
      <c r="Y13" s="33">
        <f t="shared" si="15"/>
        <v>0</v>
      </c>
      <c r="Z13" s="33">
        <f t="shared" si="16"/>
        <v>0</v>
      </c>
      <c r="AA13" s="40">
        <v>0</v>
      </c>
      <c r="AB13" s="45">
        <f t="shared" si="17"/>
        <v>0</v>
      </c>
    </row>
    <row r="14" spans="1:36" s="51" customFormat="1">
      <c r="A14" s="113" t="s">
        <v>31</v>
      </c>
      <c r="B14" s="37"/>
      <c r="C14" s="52"/>
      <c r="D14" s="53"/>
      <c r="E14" s="54"/>
      <c r="F14" s="36"/>
      <c r="G14" s="55">
        <f>J14-(J14*0.2)</f>
        <v>1810</v>
      </c>
      <c r="H14" s="55">
        <f>J14+(J14*0.2)</f>
        <v>2715</v>
      </c>
      <c r="I14" s="51">
        <f>SUM(I15:I35)</f>
        <v>4525</v>
      </c>
      <c r="J14" s="56">
        <f>I14/2</f>
        <v>2262.5</v>
      </c>
      <c r="K14" s="55">
        <f>P14-(P14*0.2)</f>
        <v>1788</v>
      </c>
      <c r="L14" s="55">
        <f>P14+(P14*0.2)</f>
        <v>2682</v>
      </c>
      <c r="M14" s="55"/>
      <c r="N14" s="55"/>
      <c r="O14" s="51">
        <f>SUM(O15:O35)</f>
        <v>4470</v>
      </c>
      <c r="P14" s="56">
        <f>O14/2</f>
        <v>2235</v>
      </c>
      <c r="Q14" s="55">
        <f>V14-(V14*0.2)</f>
        <v>1674</v>
      </c>
      <c r="R14" s="55">
        <f>V14+(V14*0.2)</f>
        <v>2511</v>
      </c>
      <c r="S14" s="55"/>
      <c r="T14" s="55"/>
      <c r="U14" s="71">
        <f>SUM(U15:U35)</f>
        <v>4185</v>
      </c>
      <c r="V14" s="56">
        <f>U14/2</f>
        <v>2092.5</v>
      </c>
      <c r="W14" s="55">
        <f>AB14-(AB14*0.2)</f>
        <v>1266</v>
      </c>
      <c r="X14" s="55">
        <f>AB14+(AB14*0.2)</f>
        <v>1899</v>
      </c>
      <c r="Y14" s="55"/>
      <c r="Z14" s="55"/>
      <c r="AA14" s="51">
        <f>SUM(AA15:AA35)</f>
        <v>3165</v>
      </c>
      <c r="AB14" s="56">
        <f>AA14/2</f>
        <v>1582.5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6">
        <v>75</v>
      </c>
      <c r="G15" s="33">
        <f t="shared" si="0"/>
        <v>10</v>
      </c>
      <c r="H15" s="33">
        <f t="shared" si="1"/>
        <v>40</v>
      </c>
      <c r="I15" s="39">
        <v>40</v>
      </c>
      <c r="J15" s="56">
        <f t="shared" si="2"/>
        <v>20</v>
      </c>
      <c r="K15" s="33">
        <f t="shared" ref="K15:K20" si="18">P15*0.5</f>
        <v>12.5</v>
      </c>
      <c r="L15" s="33">
        <f t="shared" ref="L15:L20" si="19">P15*2</f>
        <v>50</v>
      </c>
      <c r="M15" s="33">
        <f t="shared" ref="M15:M35" si="20">K15/7</f>
        <v>1.7857142857142858</v>
      </c>
      <c r="N15" s="33">
        <f t="shared" ref="N15:N35" si="21">L15/7</f>
        <v>7.1428571428571432</v>
      </c>
      <c r="O15" s="40">
        <v>50</v>
      </c>
      <c r="P15" s="45">
        <f t="shared" si="7"/>
        <v>25</v>
      </c>
      <c r="Q15" s="33">
        <f t="shared" ref="Q15:Q35" si="22">V15*0.5</f>
        <v>6.25</v>
      </c>
      <c r="R15" s="33">
        <f t="shared" ref="R15:R35" si="23">V15*2</f>
        <v>25</v>
      </c>
      <c r="S15" s="33">
        <f t="shared" ref="S15:S35" si="24">Q15/7</f>
        <v>0.8928571428571429</v>
      </c>
      <c r="T15" s="33">
        <f t="shared" ref="T15:T35" si="25">R15/7</f>
        <v>3.5714285714285716</v>
      </c>
      <c r="U15" s="69">
        <v>25</v>
      </c>
      <c r="V15" s="45">
        <f t="shared" si="12"/>
        <v>12.5</v>
      </c>
      <c r="W15" s="33">
        <f t="shared" ref="W15:W35" si="26">AB15*0.5</f>
        <v>5</v>
      </c>
      <c r="X15" s="33">
        <f t="shared" ref="X15:X35" si="27">AB15*2</f>
        <v>20</v>
      </c>
      <c r="Y15" s="33">
        <f t="shared" ref="Y15:Y35" si="28">W15/7</f>
        <v>0.7142857142857143</v>
      </c>
      <c r="Z15" s="33">
        <f t="shared" ref="Z15:Z35" si="29">X15/7</f>
        <v>2.8571428571428572</v>
      </c>
      <c r="AA15" s="69">
        <v>20</v>
      </c>
      <c r="AB15" s="45">
        <f t="shared" si="17"/>
        <v>10</v>
      </c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si="0"/>
        <v>75</v>
      </c>
      <c r="H16" s="33">
        <f t="shared" si="1"/>
        <v>300</v>
      </c>
      <c r="I16" s="39">
        <v>300</v>
      </c>
      <c r="J16" s="56">
        <f t="shared" si="2"/>
        <v>150</v>
      </c>
      <c r="K16" s="33">
        <f t="shared" si="18"/>
        <v>56.25</v>
      </c>
      <c r="L16" s="33">
        <f t="shared" si="19"/>
        <v>225</v>
      </c>
      <c r="M16" s="33">
        <f t="shared" si="20"/>
        <v>8.0357142857142865</v>
      </c>
      <c r="N16" s="33">
        <f t="shared" si="21"/>
        <v>32.142857142857146</v>
      </c>
      <c r="O16" s="39">
        <v>225</v>
      </c>
      <c r="P16" s="45">
        <f t="shared" si="7"/>
        <v>112.5</v>
      </c>
      <c r="Q16" s="33">
        <f t="shared" si="22"/>
        <v>66.25</v>
      </c>
      <c r="R16" s="33">
        <f t="shared" si="23"/>
        <v>265</v>
      </c>
      <c r="S16" s="33">
        <f t="shared" si="24"/>
        <v>9.4642857142857135</v>
      </c>
      <c r="T16" s="33">
        <f t="shared" si="25"/>
        <v>37.857142857142854</v>
      </c>
      <c r="U16" s="69">
        <v>265</v>
      </c>
      <c r="V16" s="45">
        <f t="shared" si="12"/>
        <v>132.5</v>
      </c>
      <c r="W16" s="33">
        <f t="shared" si="26"/>
        <v>56.25</v>
      </c>
      <c r="X16" s="33">
        <f t="shared" si="27"/>
        <v>225</v>
      </c>
      <c r="Y16" s="33">
        <f t="shared" si="28"/>
        <v>8.0357142857142865</v>
      </c>
      <c r="Z16" s="33">
        <f t="shared" si="29"/>
        <v>32.142857142857146</v>
      </c>
      <c r="AA16" s="69">
        <v>225</v>
      </c>
      <c r="AB16" s="45">
        <f t="shared" si="17"/>
        <v>112.5</v>
      </c>
    </row>
    <row r="17" spans="1:28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0"/>
        <v>37.5</v>
      </c>
      <c r="H17" s="33">
        <f t="shared" si="1"/>
        <v>150</v>
      </c>
      <c r="I17" s="39">
        <v>150</v>
      </c>
      <c r="J17" s="56">
        <f t="shared" si="2"/>
        <v>75</v>
      </c>
      <c r="K17" s="33">
        <f t="shared" si="18"/>
        <v>37.5</v>
      </c>
      <c r="L17" s="33">
        <f t="shared" si="19"/>
        <v>150</v>
      </c>
      <c r="M17" s="33">
        <f t="shared" si="20"/>
        <v>5.3571428571428568</v>
      </c>
      <c r="N17" s="33">
        <f t="shared" si="21"/>
        <v>21.428571428571427</v>
      </c>
      <c r="O17" s="40">
        <v>150</v>
      </c>
      <c r="P17" s="45">
        <f t="shared" si="7"/>
        <v>75</v>
      </c>
      <c r="Q17" s="33">
        <f t="shared" si="22"/>
        <v>37.5</v>
      </c>
      <c r="R17" s="33">
        <f t="shared" si="23"/>
        <v>150</v>
      </c>
      <c r="S17" s="33">
        <f t="shared" si="24"/>
        <v>5.3571428571428568</v>
      </c>
      <c r="T17" s="33">
        <f t="shared" si="25"/>
        <v>21.428571428571427</v>
      </c>
      <c r="U17" s="69">
        <v>150</v>
      </c>
      <c r="V17" s="45">
        <f t="shared" si="12"/>
        <v>75</v>
      </c>
      <c r="W17" s="33">
        <f t="shared" si="26"/>
        <v>37.5</v>
      </c>
      <c r="X17" s="33">
        <f t="shared" si="27"/>
        <v>150</v>
      </c>
      <c r="Y17" s="33">
        <f t="shared" si="28"/>
        <v>5.3571428571428568</v>
      </c>
      <c r="Z17" s="33">
        <f t="shared" si="29"/>
        <v>21.428571428571427</v>
      </c>
      <c r="AA17" s="69">
        <v>150</v>
      </c>
      <c r="AB17" s="45">
        <f t="shared" si="17"/>
        <v>75</v>
      </c>
    </row>
    <row r="18" spans="1:28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0"/>
        <v>37.5</v>
      </c>
      <c r="H18" s="33">
        <f t="shared" si="1"/>
        <v>150</v>
      </c>
      <c r="I18" s="39">
        <v>150</v>
      </c>
      <c r="J18" s="56">
        <f t="shared" si="2"/>
        <v>75</v>
      </c>
      <c r="K18" s="33">
        <f t="shared" si="18"/>
        <v>25</v>
      </c>
      <c r="L18" s="33">
        <f t="shared" si="19"/>
        <v>100</v>
      </c>
      <c r="M18" s="33">
        <f t="shared" si="20"/>
        <v>3.5714285714285716</v>
      </c>
      <c r="N18" s="33">
        <f t="shared" si="21"/>
        <v>14.285714285714286</v>
      </c>
      <c r="O18">
        <v>100</v>
      </c>
      <c r="P18" s="45">
        <f t="shared" si="7"/>
        <v>50</v>
      </c>
      <c r="Q18" s="33">
        <f t="shared" si="22"/>
        <v>27.5</v>
      </c>
      <c r="R18" s="33">
        <f t="shared" si="23"/>
        <v>110</v>
      </c>
      <c r="S18" s="33">
        <f t="shared" si="24"/>
        <v>3.9285714285714284</v>
      </c>
      <c r="T18" s="33">
        <f t="shared" si="25"/>
        <v>15.714285714285714</v>
      </c>
      <c r="U18" s="69">
        <v>110</v>
      </c>
      <c r="V18" s="45">
        <f t="shared" si="12"/>
        <v>55</v>
      </c>
      <c r="W18" s="33">
        <f t="shared" si="26"/>
        <v>0</v>
      </c>
      <c r="X18" s="33">
        <f t="shared" si="27"/>
        <v>0</v>
      </c>
      <c r="Y18" s="33">
        <f t="shared" si="28"/>
        <v>0</v>
      </c>
      <c r="Z18" s="33">
        <f t="shared" si="29"/>
        <v>0</v>
      </c>
      <c r="AA18" s="69">
        <v>0</v>
      </c>
      <c r="AB18" s="45">
        <f t="shared" si="17"/>
        <v>0</v>
      </c>
    </row>
    <row r="19" spans="1:28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0"/>
        <v>37.5</v>
      </c>
      <c r="H19" s="33">
        <f t="shared" si="1"/>
        <v>150</v>
      </c>
      <c r="I19" s="39">
        <v>150</v>
      </c>
      <c r="J19" s="56">
        <f t="shared" si="2"/>
        <v>75</v>
      </c>
      <c r="K19" s="33">
        <f t="shared" si="18"/>
        <v>56.25</v>
      </c>
      <c r="L19" s="33">
        <f t="shared" si="19"/>
        <v>225</v>
      </c>
      <c r="M19" s="33">
        <f t="shared" si="20"/>
        <v>8.0357142857142865</v>
      </c>
      <c r="N19" s="33">
        <f t="shared" si="21"/>
        <v>32.142857142857146</v>
      </c>
      <c r="O19">
        <v>225</v>
      </c>
      <c r="P19" s="45">
        <f t="shared" si="7"/>
        <v>112.5</v>
      </c>
      <c r="Q19" s="33">
        <f t="shared" si="22"/>
        <v>31.25</v>
      </c>
      <c r="R19" s="33">
        <f t="shared" si="23"/>
        <v>125</v>
      </c>
      <c r="S19" s="33">
        <f t="shared" si="24"/>
        <v>4.4642857142857144</v>
      </c>
      <c r="T19" s="33">
        <f t="shared" si="25"/>
        <v>17.857142857142858</v>
      </c>
      <c r="U19" s="69">
        <v>125</v>
      </c>
      <c r="V19" s="45">
        <f t="shared" si="12"/>
        <v>62.5</v>
      </c>
      <c r="W19" s="33">
        <f t="shared" si="26"/>
        <v>63.75</v>
      </c>
      <c r="X19" s="33">
        <f t="shared" si="27"/>
        <v>255</v>
      </c>
      <c r="Y19" s="33">
        <f t="shared" si="28"/>
        <v>9.1071428571428577</v>
      </c>
      <c r="Z19" s="33">
        <f t="shared" si="29"/>
        <v>36.428571428571431</v>
      </c>
      <c r="AA19" s="69">
        <v>255</v>
      </c>
      <c r="AB19" s="45">
        <f t="shared" si="17"/>
        <v>127.5</v>
      </c>
    </row>
    <row r="20" spans="1:28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0"/>
        <v>37.5</v>
      </c>
      <c r="H20" s="33">
        <f t="shared" si="1"/>
        <v>150</v>
      </c>
      <c r="I20" s="39">
        <v>150</v>
      </c>
      <c r="J20" s="56">
        <f t="shared" si="2"/>
        <v>75</v>
      </c>
      <c r="K20" s="33">
        <f t="shared" si="18"/>
        <v>37.5</v>
      </c>
      <c r="L20" s="33">
        <f t="shared" si="19"/>
        <v>150</v>
      </c>
      <c r="M20" s="33">
        <f t="shared" si="20"/>
        <v>5.3571428571428568</v>
      </c>
      <c r="N20" s="33">
        <f t="shared" si="21"/>
        <v>21.428571428571427</v>
      </c>
      <c r="O20" s="40">
        <v>150</v>
      </c>
      <c r="P20" s="45">
        <f t="shared" si="7"/>
        <v>75</v>
      </c>
      <c r="Q20" s="33">
        <f t="shared" si="22"/>
        <v>25</v>
      </c>
      <c r="R20" s="33">
        <f t="shared" si="23"/>
        <v>100</v>
      </c>
      <c r="S20" s="33">
        <f t="shared" si="24"/>
        <v>3.5714285714285716</v>
      </c>
      <c r="T20" s="33">
        <f t="shared" si="25"/>
        <v>14.285714285714286</v>
      </c>
      <c r="U20" s="69">
        <v>100</v>
      </c>
      <c r="V20" s="45">
        <f t="shared" si="12"/>
        <v>50</v>
      </c>
      <c r="W20" s="33">
        <f t="shared" si="26"/>
        <v>37.5</v>
      </c>
      <c r="X20" s="33">
        <f t="shared" si="27"/>
        <v>150</v>
      </c>
      <c r="Y20" s="33">
        <f t="shared" si="28"/>
        <v>5.3571428571428568</v>
      </c>
      <c r="Z20" s="33">
        <f t="shared" si="29"/>
        <v>21.428571428571427</v>
      </c>
      <c r="AA20" s="69">
        <v>150</v>
      </c>
      <c r="AB20" s="45">
        <f t="shared" si="17"/>
        <v>75</v>
      </c>
    </row>
    <row r="21" spans="1:28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0"/>
        <v>0</v>
      </c>
      <c r="H21" s="33">
        <f t="shared" si="1"/>
        <v>0</v>
      </c>
      <c r="I21" s="40">
        <v>0</v>
      </c>
      <c r="J21" s="56">
        <f t="shared" si="2"/>
        <v>0</v>
      </c>
      <c r="K21" s="33">
        <v>0</v>
      </c>
      <c r="L21" s="33">
        <v>0</v>
      </c>
      <c r="M21" s="33">
        <f t="shared" si="20"/>
        <v>0</v>
      </c>
      <c r="N21" s="33">
        <f t="shared" si="21"/>
        <v>0</v>
      </c>
      <c r="O21" s="39">
        <v>0</v>
      </c>
      <c r="P21" s="45">
        <f t="shared" si="7"/>
        <v>0</v>
      </c>
      <c r="Q21" s="33">
        <f t="shared" si="22"/>
        <v>0</v>
      </c>
      <c r="R21" s="33">
        <f t="shared" si="23"/>
        <v>0</v>
      </c>
      <c r="S21" s="33">
        <f t="shared" si="24"/>
        <v>0</v>
      </c>
      <c r="T21" s="33">
        <f t="shared" si="25"/>
        <v>0</v>
      </c>
      <c r="U21" s="69">
        <v>0</v>
      </c>
      <c r="V21" s="45">
        <f t="shared" si="12"/>
        <v>0</v>
      </c>
      <c r="W21" s="33">
        <f t="shared" si="26"/>
        <v>45</v>
      </c>
      <c r="X21" s="33">
        <f t="shared" si="27"/>
        <v>180</v>
      </c>
      <c r="Y21" s="33">
        <f t="shared" si="28"/>
        <v>6.4285714285714288</v>
      </c>
      <c r="Z21" s="33">
        <f t="shared" si="29"/>
        <v>25.714285714285715</v>
      </c>
      <c r="AA21" s="69">
        <v>180</v>
      </c>
      <c r="AB21" s="45">
        <f t="shared" si="17"/>
        <v>90</v>
      </c>
    </row>
    <row r="22" spans="1:28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0"/>
        <v>37.5</v>
      </c>
      <c r="H22" s="33">
        <f t="shared" si="1"/>
        <v>150</v>
      </c>
      <c r="I22" s="39">
        <v>150</v>
      </c>
      <c r="J22" s="56">
        <f t="shared" si="2"/>
        <v>75</v>
      </c>
      <c r="K22" s="33">
        <f t="shared" ref="K22:K35" si="30">P22*0.5</f>
        <v>37.5</v>
      </c>
      <c r="L22" s="33">
        <f t="shared" ref="L22:L35" si="31">P22*2</f>
        <v>150</v>
      </c>
      <c r="M22" s="33">
        <f t="shared" si="20"/>
        <v>5.3571428571428568</v>
      </c>
      <c r="N22" s="33">
        <f t="shared" si="21"/>
        <v>21.428571428571427</v>
      </c>
      <c r="O22" s="39">
        <v>150</v>
      </c>
      <c r="P22" s="45">
        <f t="shared" si="7"/>
        <v>75</v>
      </c>
      <c r="Q22" s="33">
        <f t="shared" si="22"/>
        <v>25</v>
      </c>
      <c r="R22" s="33">
        <f t="shared" si="23"/>
        <v>100</v>
      </c>
      <c r="S22" s="33">
        <f t="shared" si="24"/>
        <v>3.5714285714285716</v>
      </c>
      <c r="T22" s="33">
        <f t="shared" si="25"/>
        <v>14.285714285714286</v>
      </c>
      <c r="U22" s="69">
        <v>100</v>
      </c>
      <c r="V22" s="45">
        <f t="shared" si="12"/>
        <v>50</v>
      </c>
      <c r="W22" s="33">
        <f t="shared" si="26"/>
        <v>0</v>
      </c>
      <c r="X22" s="33">
        <f t="shared" si="27"/>
        <v>0</v>
      </c>
      <c r="Y22" s="33">
        <f t="shared" si="28"/>
        <v>0</v>
      </c>
      <c r="Z22" s="33">
        <f t="shared" si="29"/>
        <v>0</v>
      </c>
      <c r="AA22" s="69">
        <v>0</v>
      </c>
      <c r="AB22" s="45">
        <f t="shared" si="17"/>
        <v>0</v>
      </c>
    </row>
    <row r="23" spans="1:28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0"/>
        <v>16.25</v>
      </c>
      <c r="H23" s="33">
        <f t="shared" si="1"/>
        <v>65</v>
      </c>
      <c r="I23" s="39">
        <v>65</v>
      </c>
      <c r="J23" s="56">
        <f t="shared" si="2"/>
        <v>32.5</v>
      </c>
      <c r="K23" s="33">
        <f t="shared" si="30"/>
        <v>26.25</v>
      </c>
      <c r="L23" s="33">
        <f t="shared" si="31"/>
        <v>105</v>
      </c>
      <c r="M23" s="33">
        <f t="shared" si="20"/>
        <v>3.75</v>
      </c>
      <c r="N23" s="33">
        <f t="shared" si="21"/>
        <v>15</v>
      </c>
      <c r="O23" s="39">
        <v>105</v>
      </c>
      <c r="P23" s="45">
        <f t="shared" si="7"/>
        <v>52.5</v>
      </c>
      <c r="Q23" s="33">
        <f t="shared" si="22"/>
        <v>7.5</v>
      </c>
      <c r="R23" s="33">
        <f t="shared" si="23"/>
        <v>30</v>
      </c>
      <c r="S23" s="33">
        <f t="shared" si="24"/>
        <v>1.0714285714285714</v>
      </c>
      <c r="T23" s="33">
        <f t="shared" si="25"/>
        <v>4.2857142857142856</v>
      </c>
      <c r="U23" s="69">
        <v>30</v>
      </c>
      <c r="V23" s="45">
        <f t="shared" si="12"/>
        <v>15</v>
      </c>
      <c r="W23" s="33">
        <f t="shared" si="26"/>
        <v>0</v>
      </c>
      <c r="X23" s="33">
        <f t="shared" si="27"/>
        <v>0</v>
      </c>
      <c r="Y23" s="33">
        <f t="shared" si="28"/>
        <v>0</v>
      </c>
      <c r="Z23" s="33">
        <f t="shared" si="29"/>
        <v>0</v>
      </c>
      <c r="AA23" s="69">
        <v>0</v>
      </c>
      <c r="AB23" s="45">
        <f t="shared" si="17"/>
        <v>0</v>
      </c>
    </row>
    <row r="24" spans="1:28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0"/>
        <v>75</v>
      </c>
      <c r="H24" s="33">
        <f t="shared" si="1"/>
        <v>300</v>
      </c>
      <c r="I24" s="39">
        <v>300</v>
      </c>
      <c r="J24" s="56">
        <f t="shared" si="2"/>
        <v>150</v>
      </c>
      <c r="K24" s="33">
        <f t="shared" si="30"/>
        <v>63.75</v>
      </c>
      <c r="L24" s="33">
        <f t="shared" si="31"/>
        <v>255</v>
      </c>
      <c r="M24" s="33">
        <f t="shared" si="20"/>
        <v>9.1071428571428577</v>
      </c>
      <c r="N24" s="33">
        <f t="shared" si="21"/>
        <v>36.428571428571431</v>
      </c>
      <c r="O24" s="40">
        <v>255</v>
      </c>
      <c r="P24" s="45">
        <f t="shared" si="7"/>
        <v>127.5</v>
      </c>
      <c r="Q24" s="33">
        <f t="shared" si="22"/>
        <v>25</v>
      </c>
      <c r="R24" s="33">
        <f t="shared" si="23"/>
        <v>100</v>
      </c>
      <c r="S24" s="33">
        <f t="shared" si="24"/>
        <v>3.5714285714285716</v>
      </c>
      <c r="T24" s="33">
        <f t="shared" si="25"/>
        <v>14.285714285714286</v>
      </c>
      <c r="U24" s="70">
        <v>100</v>
      </c>
      <c r="V24" s="45">
        <f t="shared" si="12"/>
        <v>50</v>
      </c>
      <c r="W24" s="33">
        <f t="shared" si="26"/>
        <v>56.25</v>
      </c>
      <c r="X24" s="33">
        <f t="shared" si="27"/>
        <v>225</v>
      </c>
      <c r="Y24" s="33">
        <f t="shared" si="28"/>
        <v>8.0357142857142865</v>
      </c>
      <c r="Z24" s="33">
        <f t="shared" si="29"/>
        <v>32.142857142857146</v>
      </c>
      <c r="AA24" s="69">
        <v>225</v>
      </c>
      <c r="AB24" s="45">
        <f t="shared" si="17"/>
        <v>112.5</v>
      </c>
    </row>
    <row r="25" spans="1:28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0"/>
        <v>62.5</v>
      </c>
      <c r="H25" s="33">
        <f t="shared" si="1"/>
        <v>250</v>
      </c>
      <c r="I25" s="39">
        <v>250</v>
      </c>
      <c r="J25" s="56">
        <f t="shared" si="2"/>
        <v>125</v>
      </c>
      <c r="K25" s="33">
        <f t="shared" si="30"/>
        <v>75</v>
      </c>
      <c r="L25" s="33">
        <f t="shared" si="31"/>
        <v>300</v>
      </c>
      <c r="M25" s="33">
        <f t="shared" si="20"/>
        <v>10.714285714285714</v>
      </c>
      <c r="N25" s="33">
        <f t="shared" si="21"/>
        <v>42.857142857142854</v>
      </c>
      <c r="O25" s="39">
        <v>300</v>
      </c>
      <c r="P25" s="45">
        <f t="shared" si="7"/>
        <v>150</v>
      </c>
      <c r="Q25" s="33">
        <f t="shared" si="22"/>
        <v>53.75</v>
      </c>
      <c r="R25" s="33">
        <f t="shared" si="23"/>
        <v>215</v>
      </c>
      <c r="S25" s="33">
        <f t="shared" si="24"/>
        <v>7.6785714285714288</v>
      </c>
      <c r="T25" s="33">
        <f t="shared" si="25"/>
        <v>30.714285714285715</v>
      </c>
      <c r="U25" s="39">
        <v>215</v>
      </c>
      <c r="V25" s="45">
        <f t="shared" si="12"/>
        <v>107.5</v>
      </c>
      <c r="W25" s="33">
        <f t="shared" si="26"/>
        <v>37.5</v>
      </c>
      <c r="X25" s="33">
        <f t="shared" si="27"/>
        <v>150</v>
      </c>
      <c r="Y25" s="33">
        <f t="shared" si="28"/>
        <v>5.3571428571428568</v>
      </c>
      <c r="Z25" s="33">
        <f t="shared" si="29"/>
        <v>21.428571428571427</v>
      </c>
      <c r="AA25" s="69">
        <v>150</v>
      </c>
      <c r="AB25" s="45">
        <f t="shared" si="17"/>
        <v>75</v>
      </c>
    </row>
    <row r="26" spans="1:28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0"/>
        <v>37.5</v>
      </c>
      <c r="H26" s="33">
        <f t="shared" si="1"/>
        <v>150</v>
      </c>
      <c r="I26" s="39">
        <v>150</v>
      </c>
      <c r="J26" s="56">
        <f t="shared" si="2"/>
        <v>75</v>
      </c>
      <c r="K26" s="33">
        <f t="shared" si="30"/>
        <v>37.5</v>
      </c>
      <c r="L26" s="33">
        <f t="shared" si="31"/>
        <v>150</v>
      </c>
      <c r="M26" s="33">
        <f t="shared" si="20"/>
        <v>5.3571428571428568</v>
      </c>
      <c r="N26" s="33">
        <f t="shared" si="21"/>
        <v>21.428571428571427</v>
      </c>
      <c r="O26" s="39">
        <v>150</v>
      </c>
      <c r="P26" s="45">
        <f t="shared" si="7"/>
        <v>75</v>
      </c>
      <c r="Q26" s="33">
        <f t="shared" si="22"/>
        <v>27.5</v>
      </c>
      <c r="R26" s="33">
        <f t="shared" si="23"/>
        <v>110</v>
      </c>
      <c r="S26" s="33">
        <f t="shared" si="24"/>
        <v>3.9285714285714284</v>
      </c>
      <c r="T26" s="33">
        <f t="shared" si="25"/>
        <v>15.714285714285714</v>
      </c>
      <c r="U26" s="39">
        <v>110</v>
      </c>
      <c r="V26" s="45">
        <f t="shared" si="12"/>
        <v>55</v>
      </c>
      <c r="W26" s="33">
        <f t="shared" si="26"/>
        <v>30</v>
      </c>
      <c r="X26" s="33">
        <f t="shared" si="27"/>
        <v>120</v>
      </c>
      <c r="Y26" s="33">
        <f t="shared" si="28"/>
        <v>4.2857142857142856</v>
      </c>
      <c r="Z26" s="33">
        <f t="shared" si="29"/>
        <v>17.142857142857142</v>
      </c>
      <c r="AA26" s="69">
        <v>120</v>
      </c>
      <c r="AB26" s="45">
        <f t="shared" si="17"/>
        <v>60</v>
      </c>
    </row>
    <row r="27" spans="1:28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0"/>
        <v>35</v>
      </c>
      <c r="H27" s="33">
        <f t="shared" si="1"/>
        <v>140</v>
      </c>
      <c r="I27" s="39">
        <v>140</v>
      </c>
      <c r="J27" s="56">
        <f t="shared" si="2"/>
        <v>70</v>
      </c>
      <c r="K27" s="33">
        <f t="shared" si="30"/>
        <v>20</v>
      </c>
      <c r="L27" s="33">
        <f t="shared" si="31"/>
        <v>80</v>
      </c>
      <c r="M27" s="33">
        <f t="shared" si="20"/>
        <v>2.8571428571428572</v>
      </c>
      <c r="N27" s="33">
        <f t="shared" si="21"/>
        <v>11.428571428571429</v>
      </c>
      <c r="O27" s="40">
        <v>80</v>
      </c>
      <c r="P27" s="45">
        <f t="shared" si="7"/>
        <v>40</v>
      </c>
      <c r="Q27" s="33">
        <f t="shared" si="22"/>
        <v>20</v>
      </c>
      <c r="R27" s="33">
        <f t="shared" si="23"/>
        <v>80</v>
      </c>
      <c r="S27" s="33">
        <f t="shared" si="24"/>
        <v>2.8571428571428572</v>
      </c>
      <c r="T27" s="33">
        <f t="shared" si="25"/>
        <v>11.428571428571429</v>
      </c>
      <c r="U27" s="40">
        <v>80</v>
      </c>
      <c r="V27" s="45">
        <f t="shared" si="12"/>
        <v>40</v>
      </c>
      <c r="W27" s="33">
        <f t="shared" si="26"/>
        <v>0</v>
      </c>
      <c r="X27" s="33">
        <f t="shared" si="27"/>
        <v>0</v>
      </c>
      <c r="Y27" s="33">
        <f t="shared" si="28"/>
        <v>0</v>
      </c>
      <c r="Z27" s="33">
        <f t="shared" si="29"/>
        <v>0</v>
      </c>
      <c r="AA27" s="40">
        <v>0</v>
      </c>
      <c r="AB27" s="45">
        <f t="shared" si="17"/>
        <v>0</v>
      </c>
    </row>
    <row r="28" spans="1:28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0"/>
        <v>56.25</v>
      </c>
      <c r="H28" s="33">
        <f t="shared" si="1"/>
        <v>225</v>
      </c>
      <c r="I28" s="39">
        <v>225</v>
      </c>
      <c r="J28" s="56">
        <f t="shared" si="2"/>
        <v>112.5</v>
      </c>
      <c r="K28" s="33">
        <f t="shared" si="30"/>
        <v>56.25</v>
      </c>
      <c r="L28" s="33">
        <f t="shared" si="31"/>
        <v>225</v>
      </c>
      <c r="M28" s="33">
        <f t="shared" si="20"/>
        <v>8.0357142857142865</v>
      </c>
      <c r="N28" s="33">
        <f t="shared" si="21"/>
        <v>32.142857142857146</v>
      </c>
      <c r="O28" s="39">
        <v>225</v>
      </c>
      <c r="P28" s="45">
        <f t="shared" si="7"/>
        <v>112.5</v>
      </c>
      <c r="Q28" s="33">
        <f t="shared" si="22"/>
        <v>50</v>
      </c>
      <c r="R28" s="33">
        <f t="shared" si="23"/>
        <v>200</v>
      </c>
      <c r="S28" s="33">
        <f t="shared" si="24"/>
        <v>7.1428571428571432</v>
      </c>
      <c r="T28" s="33">
        <f t="shared" si="25"/>
        <v>28.571428571428573</v>
      </c>
      <c r="U28" s="39">
        <v>200</v>
      </c>
      <c r="V28" s="45">
        <f t="shared" si="12"/>
        <v>100</v>
      </c>
      <c r="W28" s="33">
        <f t="shared" si="26"/>
        <v>75</v>
      </c>
      <c r="X28" s="33">
        <f t="shared" si="27"/>
        <v>300</v>
      </c>
      <c r="Y28" s="33">
        <f t="shared" si="28"/>
        <v>10.714285714285714</v>
      </c>
      <c r="Z28" s="33">
        <f t="shared" si="29"/>
        <v>42.857142857142854</v>
      </c>
      <c r="AA28" s="40">
        <v>300</v>
      </c>
      <c r="AB28" s="45">
        <f t="shared" si="17"/>
        <v>150</v>
      </c>
    </row>
    <row r="29" spans="1:28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0"/>
        <v>37.5</v>
      </c>
      <c r="H29" s="33">
        <f t="shared" si="1"/>
        <v>150</v>
      </c>
      <c r="I29" s="39">
        <v>150</v>
      </c>
      <c r="J29" s="56">
        <f t="shared" si="2"/>
        <v>75</v>
      </c>
      <c r="K29" s="33">
        <f t="shared" si="30"/>
        <v>37.5</v>
      </c>
      <c r="L29" s="33">
        <f t="shared" si="31"/>
        <v>150</v>
      </c>
      <c r="M29" s="33">
        <f t="shared" si="20"/>
        <v>5.3571428571428568</v>
      </c>
      <c r="N29" s="33">
        <f t="shared" si="21"/>
        <v>21.428571428571427</v>
      </c>
      <c r="O29" s="39">
        <v>150</v>
      </c>
      <c r="P29" s="45">
        <f t="shared" si="7"/>
        <v>75</v>
      </c>
      <c r="Q29" s="33">
        <f t="shared" si="22"/>
        <v>25</v>
      </c>
      <c r="R29" s="33">
        <f t="shared" si="23"/>
        <v>100</v>
      </c>
      <c r="S29" s="33">
        <f t="shared" si="24"/>
        <v>3.5714285714285716</v>
      </c>
      <c r="T29" s="33">
        <f t="shared" si="25"/>
        <v>14.285714285714286</v>
      </c>
      <c r="U29" s="39">
        <v>100</v>
      </c>
      <c r="V29" s="45">
        <f t="shared" si="12"/>
        <v>50</v>
      </c>
      <c r="W29" s="33">
        <f t="shared" si="26"/>
        <v>37.5</v>
      </c>
      <c r="X29" s="33">
        <f t="shared" si="27"/>
        <v>150</v>
      </c>
      <c r="Y29" s="33">
        <f t="shared" si="28"/>
        <v>5.3571428571428568</v>
      </c>
      <c r="Z29" s="33">
        <f t="shared" si="29"/>
        <v>21.428571428571427</v>
      </c>
      <c r="AA29" s="40">
        <v>150</v>
      </c>
      <c r="AB29" s="45">
        <f t="shared" si="17"/>
        <v>75</v>
      </c>
    </row>
    <row r="30" spans="1:28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0"/>
        <v>51.25</v>
      </c>
      <c r="H30" s="33">
        <f t="shared" si="1"/>
        <v>205</v>
      </c>
      <c r="I30" s="39">
        <v>205</v>
      </c>
      <c r="J30" s="56">
        <f t="shared" si="2"/>
        <v>102.5</v>
      </c>
      <c r="K30" s="33">
        <f t="shared" si="30"/>
        <v>63.75</v>
      </c>
      <c r="L30" s="33">
        <f t="shared" si="31"/>
        <v>255</v>
      </c>
      <c r="M30" s="33">
        <f t="shared" si="20"/>
        <v>9.1071428571428577</v>
      </c>
      <c r="N30" s="33">
        <f t="shared" si="21"/>
        <v>36.428571428571431</v>
      </c>
      <c r="O30" s="39">
        <v>255</v>
      </c>
      <c r="P30" s="45">
        <f t="shared" si="7"/>
        <v>127.5</v>
      </c>
      <c r="Q30" s="33">
        <f t="shared" si="22"/>
        <v>37.5</v>
      </c>
      <c r="R30" s="33">
        <f t="shared" si="23"/>
        <v>150</v>
      </c>
      <c r="S30" s="33">
        <f t="shared" si="24"/>
        <v>5.3571428571428568</v>
      </c>
      <c r="T30" s="33">
        <f t="shared" si="25"/>
        <v>21.428571428571427</v>
      </c>
      <c r="U30" s="39">
        <v>150</v>
      </c>
      <c r="V30" s="45">
        <f t="shared" si="12"/>
        <v>75</v>
      </c>
      <c r="W30" s="33">
        <f t="shared" si="26"/>
        <v>30</v>
      </c>
      <c r="X30" s="33">
        <f t="shared" si="27"/>
        <v>120</v>
      </c>
      <c r="Y30" s="33">
        <f t="shared" si="28"/>
        <v>4.2857142857142856</v>
      </c>
      <c r="Z30" s="33">
        <f t="shared" si="29"/>
        <v>17.142857142857142</v>
      </c>
      <c r="AA30" s="39">
        <v>120</v>
      </c>
      <c r="AB30" s="45">
        <f t="shared" si="17"/>
        <v>60</v>
      </c>
    </row>
    <row r="31" spans="1:28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0"/>
        <v>37.5</v>
      </c>
      <c r="H31" s="33">
        <f t="shared" si="1"/>
        <v>150</v>
      </c>
      <c r="I31" s="39">
        <v>150</v>
      </c>
      <c r="J31" s="56">
        <f t="shared" si="2"/>
        <v>75</v>
      </c>
      <c r="K31" s="33">
        <f t="shared" si="30"/>
        <v>37.5</v>
      </c>
      <c r="L31" s="33">
        <f t="shared" si="31"/>
        <v>150</v>
      </c>
      <c r="M31" s="33">
        <f t="shared" si="20"/>
        <v>5.3571428571428568</v>
      </c>
      <c r="N31" s="33">
        <f t="shared" si="21"/>
        <v>21.428571428571427</v>
      </c>
      <c r="O31" s="39">
        <v>150</v>
      </c>
      <c r="P31" s="45">
        <f t="shared" si="7"/>
        <v>75</v>
      </c>
      <c r="Q31" s="33">
        <f t="shared" si="22"/>
        <v>31.25</v>
      </c>
      <c r="R31" s="33">
        <f t="shared" si="23"/>
        <v>125</v>
      </c>
      <c r="S31" s="33">
        <f t="shared" si="24"/>
        <v>4.4642857142857144</v>
      </c>
      <c r="T31" s="33">
        <f t="shared" si="25"/>
        <v>17.857142857142858</v>
      </c>
      <c r="U31" s="39">
        <v>125</v>
      </c>
      <c r="V31" s="45">
        <f t="shared" si="12"/>
        <v>62.5</v>
      </c>
      <c r="W31" s="33">
        <f t="shared" si="26"/>
        <v>17.5</v>
      </c>
      <c r="X31" s="33">
        <f t="shared" si="27"/>
        <v>70</v>
      </c>
      <c r="Y31" s="33">
        <f t="shared" si="28"/>
        <v>2.5</v>
      </c>
      <c r="Z31" s="33">
        <f t="shared" si="29"/>
        <v>10</v>
      </c>
      <c r="AA31" s="39">
        <v>70</v>
      </c>
      <c r="AB31" s="45">
        <f t="shared" si="17"/>
        <v>35</v>
      </c>
    </row>
    <row r="32" spans="1:28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0"/>
        <v>62.5</v>
      </c>
      <c r="H32" s="33">
        <f t="shared" si="1"/>
        <v>250</v>
      </c>
      <c r="I32" s="39">
        <v>250</v>
      </c>
      <c r="J32" s="56">
        <f t="shared" si="2"/>
        <v>125</v>
      </c>
      <c r="K32" s="33">
        <f t="shared" si="30"/>
        <v>87.5</v>
      </c>
      <c r="L32" s="33">
        <f t="shared" si="31"/>
        <v>350</v>
      </c>
      <c r="M32" s="33">
        <f t="shared" si="20"/>
        <v>12.5</v>
      </c>
      <c r="N32" s="33">
        <f t="shared" si="21"/>
        <v>50</v>
      </c>
      <c r="O32" s="39">
        <v>350</v>
      </c>
      <c r="P32" s="45">
        <f t="shared" si="7"/>
        <v>175</v>
      </c>
      <c r="Q32" s="33">
        <f t="shared" si="22"/>
        <v>100</v>
      </c>
      <c r="R32" s="33">
        <f t="shared" si="23"/>
        <v>400</v>
      </c>
      <c r="S32" s="33">
        <f t="shared" si="24"/>
        <v>14.285714285714286</v>
      </c>
      <c r="T32" s="33">
        <f t="shared" si="25"/>
        <v>57.142857142857146</v>
      </c>
      <c r="U32" s="39">
        <v>400</v>
      </c>
      <c r="V32" s="45">
        <f t="shared" si="12"/>
        <v>200</v>
      </c>
      <c r="W32" s="33">
        <f t="shared" si="26"/>
        <v>37.5</v>
      </c>
      <c r="X32" s="33">
        <f t="shared" si="27"/>
        <v>150</v>
      </c>
      <c r="Y32" s="33">
        <f t="shared" si="28"/>
        <v>5.3571428571428568</v>
      </c>
      <c r="Z32" s="33">
        <f t="shared" si="29"/>
        <v>21.428571428571427</v>
      </c>
      <c r="AA32" s="39">
        <v>150</v>
      </c>
      <c r="AB32" s="45">
        <f t="shared" si="17"/>
        <v>75</v>
      </c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0"/>
        <v>300</v>
      </c>
      <c r="H33" s="33">
        <f t="shared" si="1"/>
        <v>1200</v>
      </c>
      <c r="I33" s="39">
        <v>1200</v>
      </c>
      <c r="J33" s="56">
        <f t="shared" si="2"/>
        <v>600</v>
      </c>
      <c r="K33" s="33">
        <f t="shared" si="30"/>
        <v>262.5</v>
      </c>
      <c r="L33" s="33">
        <f t="shared" si="31"/>
        <v>1050</v>
      </c>
      <c r="M33" s="33">
        <f t="shared" si="20"/>
        <v>37.5</v>
      </c>
      <c r="N33" s="33">
        <f t="shared" si="21"/>
        <v>150</v>
      </c>
      <c r="O33" s="39">
        <v>1050</v>
      </c>
      <c r="P33" s="45">
        <f t="shared" si="7"/>
        <v>525</v>
      </c>
      <c r="Q33" s="33">
        <f t="shared" si="22"/>
        <v>287.5</v>
      </c>
      <c r="R33" s="33">
        <f t="shared" si="23"/>
        <v>1150</v>
      </c>
      <c r="S33" s="33">
        <f t="shared" si="24"/>
        <v>41.071428571428569</v>
      </c>
      <c r="T33" s="33">
        <f t="shared" si="25"/>
        <v>164.28571428571428</v>
      </c>
      <c r="U33" s="39">
        <v>1150</v>
      </c>
      <c r="V33" s="45">
        <f t="shared" si="12"/>
        <v>575</v>
      </c>
      <c r="W33" s="33">
        <f t="shared" si="26"/>
        <v>120</v>
      </c>
      <c r="X33" s="33">
        <f t="shared" si="27"/>
        <v>480</v>
      </c>
      <c r="Y33" s="33">
        <f t="shared" si="28"/>
        <v>17.142857142857142</v>
      </c>
      <c r="Z33" s="33">
        <f t="shared" si="29"/>
        <v>68.571428571428569</v>
      </c>
      <c r="AA33" s="39">
        <v>480</v>
      </c>
      <c r="AB33" s="45">
        <f t="shared" si="17"/>
        <v>240</v>
      </c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0"/>
        <v>50</v>
      </c>
      <c r="H34" s="33">
        <f t="shared" si="1"/>
        <v>200</v>
      </c>
      <c r="I34" s="39">
        <v>200</v>
      </c>
      <c r="J34" s="56">
        <f t="shared" si="2"/>
        <v>100</v>
      </c>
      <c r="K34" s="33">
        <f t="shared" si="30"/>
        <v>50</v>
      </c>
      <c r="L34" s="33">
        <f t="shared" si="31"/>
        <v>200</v>
      </c>
      <c r="M34" s="33">
        <f t="shared" si="20"/>
        <v>7.1428571428571432</v>
      </c>
      <c r="N34" s="33">
        <f t="shared" si="21"/>
        <v>28.571428571428573</v>
      </c>
      <c r="O34" s="39">
        <v>200</v>
      </c>
      <c r="P34" s="45">
        <f t="shared" si="7"/>
        <v>100</v>
      </c>
      <c r="Q34" s="33">
        <f t="shared" si="22"/>
        <v>137.5</v>
      </c>
      <c r="R34" s="33">
        <f t="shared" si="23"/>
        <v>550</v>
      </c>
      <c r="S34" s="33">
        <f t="shared" si="24"/>
        <v>19.642857142857142</v>
      </c>
      <c r="T34" s="33">
        <f t="shared" si="25"/>
        <v>78.571428571428569</v>
      </c>
      <c r="U34" s="39">
        <v>550</v>
      </c>
      <c r="V34" s="45">
        <f t="shared" si="12"/>
        <v>275</v>
      </c>
      <c r="W34" s="33">
        <f t="shared" si="26"/>
        <v>67.5</v>
      </c>
      <c r="X34" s="33">
        <f t="shared" si="27"/>
        <v>270</v>
      </c>
      <c r="Y34" s="33">
        <f t="shared" si="28"/>
        <v>9.6428571428571423</v>
      </c>
      <c r="Z34" s="33">
        <f t="shared" si="29"/>
        <v>38.571428571428569</v>
      </c>
      <c r="AA34" s="39">
        <v>270</v>
      </c>
      <c r="AB34" s="45">
        <f t="shared" si="17"/>
        <v>135</v>
      </c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0"/>
        <v>37.5</v>
      </c>
      <c r="H35" s="33">
        <f t="shared" si="1"/>
        <v>150</v>
      </c>
      <c r="I35" s="39">
        <v>150</v>
      </c>
      <c r="J35" s="56">
        <f t="shared" si="2"/>
        <v>75</v>
      </c>
      <c r="K35" s="33">
        <f t="shared" si="30"/>
        <v>37.5</v>
      </c>
      <c r="L35" s="33">
        <f t="shared" si="31"/>
        <v>150</v>
      </c>
      <c r="M35" s="33">
        <f t="shared" si="20"/>
        <v>5.3571428571428568</v>
      </c>
      <c r="N35" s="33">
        <f t="shared" si="21"/>
        <v>21.428571428571427</v>
      </c>
      <c r="O35" s="39">
        <v>150</v>
      </c>
      <c r="P35" s="45">
        <f t="shared" si="7"/>
        <v>75</v>
      </c>
      <c r="Q35" s="33">
        <f t="shared" si="22"/>
        <v>25</v>
      </c>
      <c r="R35" s="33">
        <f t="shared" si="23"/>
        <v>100</v>
      </c>
      <c r="S35" s="33">
        <f t="shared" si="24"/>
        <v>3.5714285714285716</v>
      </c>
      <c r="T35" s="33">
        <f t="shared" si="25"/>
        <v>14.285714285714286</v>
      </c>
      <c r="U35" s="39">
        <v>100</v>
      </c>
      <c r="V35" s="45">
        <f t="shared" si="12"/>
        <v>50</v>
      </c>
      <c r="W35" s="33">
        <f t="shared" si="26"/>
        <v>37.5</v>
      </c>
      <c r="X35" s="33">
        <f t="shared" si="27"/>
        <v>150</v>
      </c>
      <c r="Y35" s="33">
        <f t="shared" si="28"/>
        <v>5.3571428571428568</v>
      </c>
      <c r="Z35" s="33">
        <f t="shared" si="29"/>
        <v>21.428571428571427</v>
      </c>
      <c r="AA35" s="39">
        <v>150</v>
      </c>
      <c r="AB35" s="45">
        <f t="shared" si="17"/>
        <v>75</v>
      </c>
    </row>
    <row r="36" spans="1:36" s="51" customFormat="1">
      <c r="A36" s="113" t="s">
        <v>75</v>
      </c>
      <c r="B36" s="115"/>
      <c r="C36" s="57"/>
      <c r="D36" s="58"/>
      <c r="E36" s="54"/>
      <c r="F36" s="54"/>
      <c r="G36" s="55">
        <f>J36-(J36*0.2)</f>
        <v>2816</v>
      </c>
      <c r="H36" s="55">
        <f>J36+(J36*0.2)</f>
        <v>4224</v>
      </c>
      <c r="I36" s="51">
        <f>SUM(I37:I54)</f>
        <v>7040</v>
      </c>
      <c r="J36" s="56">
        <f>I36/2</f>
        <v>3520</v>
      </c>
      <c r="K36" s="55">
        <f>P36-(P36*0.2)</f>
        <v>2018</v>
      </c>
      <c r="L36" s="55">
        <f>P36+(P36*0.2)</f>
        <v>3027</v>
      </c>
      <c r="M36" s="55"/>
      <c r="N36" s="55"/>
      <c r="O36" s="51">
        <f>SUM(O37:O54)</f>
        <v>5045</v>
      </c>
      <c r="P36" s="56">
        <f>O36/2</f>
        <v>2522.5</v>
      </c>
      <c r="Q36" s="55">
        <f>V36-(V36*0.2)</f>
        <v>2922</v>
      </c>
      <c r="R36" s="55">
        <f>V36+(V36*0.2)</f>
        <v>4383</v>
      </c>
      <c r="S36" s="55"/>
      <c r="T36" s="55"/>
      <c r="U36" s="51">
        <f>SUM(U37:U54)</f>
        <v>7305</v>
      </c>
      <c r="V36" s="56">
        <f>U36/2</f>
        <v>3652.5</v>
      </c>
      <c r="W36" s="55">
        <f>AB36-(AB36*0.2)</f>
        <v>1860</v>
      </c>
      <c r="X36" s="55">
        <f>AB36+(AB36*0.2)</f>
        <v>2790</v>
      </c>
      <c r="Y36" s="55"/>
      <c r="Z36" s="55"/>
      <c r="AA36" s="51">
        <f>SUM(AA37:AA54)</f>
        <v>4650</v>
      </c>
      <c r="AB36" s="56">
        <f>AA36/2</f>
        <v>2325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si="0"/>
        <v>280</v>
      </c>
      <c r="H37" s="33">
        <f t="shared" si="1"/>
        <v>1120</v>
      </c>
      <c r="I37" s="40">
        <v>1120</v>
      </c>
      <c r="J37" s="56">
        <f t="shared" si="2"/>
        <v>560</v>
      </c>
      <c r="K37" s="33">
        <f t="shared" ref="K37:K54" si="32">P37*0.5</f>
        <v>175</v>
      </c>
      <c r="L37" s="33">
        <f t="shared" ref="L37:L54" si="33">P37*2</f>
        <v>700</v>
      </c>
      <c r="M37" s="33">
        <f t="shared" ref="M37:M54" si="34">K37/7</f>
        <v>25</v>
      </c>
      <c r="N37" s="33">
        <f t="shared" ref="N37:N54" si="35">L37/7</f>
        <v>100</v>
      </c>
      <c r="O37" s="40">
        <v>700</v>
      </c>
      <c r="P37" s="45">
        <f t="shared" si="7"/>
        <v>350</v>
      </c>
      <c r="Q37" s="33">
        <f t="shared" ref="Q37:Q54" si="36">V37*0.5</f>
        <v>367.5</v>
      </c>
      <c r="R37" s="33">
        <f t="shared" ref="R37:R54" si="37">V37*2</f>
        <v>1470</v>
      </c>
      <c r="S37" s="33">
        <f t="shared" ref="S37:S54" si="38">Q37/7</f>
        <v>52.5</v>
      </c>
      <c r="T37" s="33">
        <f t="shared" ref="T37:T54" si="39">R37/7</f>
        <v>210</v>
      </c>
      <c r="U37" s="40">
        <v>1470</v>
      </c>
      <c r="V37" s="45">
        <f t="shared" si="12"/>
        <v>735</v>
      </c>
      <c r="W37" s="33">
        <f t="shared" ref="W37:W54" si="40">AB37*0.5</f>
        <v>207.5</v>
      </c>
      <c r="X37" s="33">
        <f t="shared" ref="X37:X54" si="41">AB37*2</f>
        <v>830</v>
      </c>
      <c r="Y37" s="33">
        <f t="shared" ref="Y37:Y54" si="42">W37/7</f>
        <v>29.642857142857142</v>
      </c>
      <c r="Z37" s="33">
        <f t="shared" ref="Z37:Z54" si="43">X37/7</f>
        <v>118.57142857142857</v>
      </c>
      <c r="AA37" s="40">
        <v>830</v>
      </c>
      <c r="AB37" s="45">
        <f t="shared" si="17"/>
        <v>415</v>
      </c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0"/>
        <v>105</v>
      </c>
      <c r="H38" s="33">
        <f t="shared" si="1"/>
        <v>420</v>
      </c>
      <c r="I38" s="40">
        <v>420</v>
      </c>
      <c r="J38" s="56">
        <f t="shared" si="2"/>
        <v>210</v>
      </c>
      <c r="K38" s="33">
        <f t="shared" si="32"/>
        <v>47.5</v>
      </c>
      <c r="L38" s="33">
        <f t="shared" si="33"/>
        <v>190</v>
      </c>
      <c r="M38" s="33">
        <f t="shared" si="34"/>
        <v>6.7857142857142856</v>
      </c>
      <c r="N38" s="33">
        <f t="shared" si="35"/>
        <v>27.142857142857142</v>
      </c>
      <c r="O38" s="39">
        <v>190</v>
      </c>
      <c r="P38" s="45">
        <f t="shared" si="7"/>
        <v>95</v>
      </c>
      <c r="Q38" s="33">
        <f t="shared" si="36"/>
        <v>50</v>
      </c>
      <c r="R38" s="33">
        <f t="shared" si="37"/>
        <v>200</v>
      </c>
      <c r="S38" s="33">
        <f t="shared" si="38"/>
        <v>7.1428571428571432</v>
      </c>
      <c r="T38" s="33">
        <f t="shared" si="39"/>
        <v>28.571428571428573</v>
      </c>
      <c r="U38" s="40">
        <v>200</v>
      </c>
      <c r="V38" s="45">
        <f t="shared" si="12"/>
        <v>100</v>
      </c>
      <c r="W38" s="33">
        <f t="shared" si="40"/>
        <v>37.5</v>
      </c>
      <c r="X38" s="33">
        <f t="shared" si="41"/>
        <v>150</v>
      </c>
      <c r="Y38" s="33">
        <f t="shared" si="42"/>
        <v>5.3571428571428568</v>
      </c>
      <c r="Z38" s="33">
        <f t="shared" si="43"/>
        <v>21.428571428571427</v>
      </c>
      <c r="AA38" s="40">
        <v>150</v>
      </c>
      <c r="AB38" s="45">
        <f t="shared" si="17"/>
        <v>75</v>
      </c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0"/>
        <v>140</v>
      </c>
      <c r="H39" s="33">
        <f t="shared" si="1"/>
        <v>560</v>
      </c>
      <c r="I39" s="40">
        <v>560</v>
      </c>
      <c r="J39" s="56">
        <f t="shared" si="2"/>
        <v>280</v>
      </c>
      <c r="K39" s="33">
        <f t="shared" si="32"/>
        <v>92.5</v>
      </c>
      <c r="L39" s="33">
        <f t="shared" si="33"/>
        <v>370</v>
      </c>
      <c r="M39" s="33">
        <f t="shared" si="34"/>
        <v>13.214285714285714</v>
      </c>
      <c r="N39" s="33">
        <f t="shared" si="35"/>
        <v>52.857142857142854</v>
      </c>
      <c r="O39" s="39">
        <v>370</v>
      </c>
      <c r="P39" s="45">
        <f t="shared" si="7"/>
        <v>185</v>
      </c>
      <c r="Q39" s="33">
        <f t="shared" si="36"/>
        <v>175</v>
      </c>
      <c r="R39" s="33">
        <f t="shared" si="37"/>
        <v>700</v>
      </c>
      <c r="S39" s="33">
        <f t="shared" si="38"/>
        <v>25</v>
      </c>
      <c r="T39" s="33">
        <f t="shared" si="39"/>
        <v>100</v>
      </c>
      <c r="U39">
        <v>700</v>
      </c>
      <c r="V39" s="45">
        <f t="shared" si="12"/>
        <v>350</v>
      </c>
      <c r="W39" s="33">
        <f t="shared" si="40"/>
        <v>62.5</v>
      </c>
      <c r="X39" s="33">
        <f t="shared" si="41"/>
        <v>250</v>
      </c>
      <c r="Y39" s="33">
        <f t="shared" si="42"/>
        <v>8.9285714285714288</v>
      </c>
      <c r="Z39" s="33">
        <f t="shared" si="43"/>
        <v>35.714285714285715</v>
      </c>
      <c r="AA39" s="40">
        <v>250</v>
      </c>
      <c r="AB39" s="45">
        <f t="shared" si="17"/>
        <v>125</v>
      </c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0"/>
        <v>50</v>
      </c>
      <c r="H40" s="33">
        <f t="shared" si="1"/>
        <v>200</v>
      </c>
      <c r="I40" s="40">
        <v>200</v>
      </c>
      <c r="J40" s="56">
        <f t="shared" si="2"/>
        <v>100</v>
      </c>
      <c r="K40" s="33">
        <f t="shared" si="32"/>
        <v>70</v>
      </c>
      <c r="L40" s="33">
        <f t="shared" si="33"/>
        <v>280</v>
      </c>
      <c r="M40" s="33">
        <f t="shared" si="34"/>
        <v>10</v>
      </c>
      <c r="N40" s="33">
        <f t="shared" si="35"/>
        <v>40</v>
      </c>
      <c r="O40" s="39">
        <v>280</v>
      </c>
      <c r="P40" s="45">
        <f t="shared" si="7"/>
        <v>140</v>
      </c>
      <c r="Q40" s="33">
        <f t="shared" si="36"/>
        <v>50</v>
      </c>
      <c r="R40" s="33">
        <f t="shared" si="37"/>
        <v>200</v>
      </c>
      <c r="S40" s="33">
        <f t="shared" si="38"/>
        <v>7.1428571428571432</v>
      </c>
      <c r="T40" s="33">
        <f t="shared" si="39"/>
        <v>28.571428571428573</v>
      </c>
      <c r="U40">
        <v>200</v>
      </c>
      <c r="V40" s="45">
        <f t="shared" si="12"/>
        <v>100</v>
      </c>
      <c r="W40" s="33">
        <f t="shared" si="40"/>
        <v>0</v>
      </c>
      <c r="X40" s="33">
        <f t="shared" si="41"/>
        <v>0</v>
      </c>
      <c r="Y40" s="33">
        <f t="shared" si="42"/>
        <v>0</v>
      </c>
      <c r="Z40" s="33">
        <f t="shared" si="43"/>
        <v>0</v>
      </c>
      <c r="AA40" s="39">
        <v>0</v>
      </c>
      <c r="AB40" s="45">
        <f t="shared" si="17"/>
        <v>0</v>
      </c>
    </row>
    <row r="41" spans="1:36">
      <c r="A41" s="106" t="s">
        <v>356</v>
      </c>
      <c r="B41" s="105">
        <v>3</v>
      </c>
      <c r="C41" s="1" t="s">
        <v>195</v>
      </c>
      <c r="D41" s="18" t="s">
        <v>196</v>
      </c>
      <c r="E41" s="24">
        <v>1</v>
      </c>
      <c r="F41" s="37">
        <v>65</v>
      </c>
      <c r="G41" s="33">
        <f t="shared" si="0"/>
        <v>42.5</v>
      </c>
      <c r="H41" s="33">
        <f t="shared" si="1"/>
        <v>170</v>
      </c>
      <c r="I41" s="40">
        <v>170</v>
      </c>
      <c r="J41" s="56">
        <f t="shared" si="2"/>
        <v>85</v>
      </c>
      <c r="K41" s="33">
        <f t="shared" si="32"/>
        <v>21.25</v>
      </c>
      <c r="L41" s="33">
        <f t="shared" si="33"/>
        <v>85</v>
      </c>
      <c r="M41" s="33">
        <f t="shared" si="34"/>
        <v>3.0357142857142856</v>
      </c>
      <c r="N41" s="33">
        <f t="shared" si="35"/>
        <v>12.142857142857142</v>
      </c>
      <c r="O41" s="40">
        <v>85</v>
      </c>
      <c r="P41" s="45">
        <f t="shared" si="7"/>
        <v>42.5</v>
      </c>
      <c r="Q41" s="33">
        <f t="shared" si="36"/>
        <v>17.5</v>
      </c>
      <c r="R41" s="33">
        <f t="shared" si="37"/>
        <v>70</v>
      </c>
      <c r="S41" s="33">
        <f t="shared" si="38"/>
        <v>2.5</v>
      </c>
      <c r="T41" s="33">
        <f t="shared" si="39"/>
        <v>10</v>
      </c>
      <c r="U41">
        <v>70</v>
      </c>
      <c r="V41" s="45">
        <f t="shared" si="12"/>
        <v>35</v>
      </c>
      <c r="W41" s="33">
        <f t="shared" si="40"/>
        <v>0</v>
      </c>
      <c r="X41" s="33">
        <f t="shared" si="41"/>
        <v>0</v>
      </c>
      <c r="Y41" s="33">
        <f t="shared" si="42"/>
        <v>0</v>
      </c>
      <c r="Z41" s="33">
        <f t="shared" si="43"/>
        <v>0</v>
      </c>
      <c r="AA41" s="39">
        <v>0</v>
      </c>
      <c r="AB41" s="45">
        <f t="shared" si="17"/>
        <v>0</v>
      </c>
    </row>
    <row r="42" spans="1:36">
      <c r="A42" s="106" t="s">
        <v>356</v>
      </c>
      <c r="B42" s="101">
        <v>3</v>
      </c>
      <c r="C42" s="1" t="s">
        <v>197</v>
      </c>
      <c r="D42" s="18" t="s">
        <v>198</v>
      </c>
      <c r="E42" s="24">
        <v>1</v>
      </c>
      <c r="F42" s="37">
        <v>30</v>
      </c>
      <c r="G42" s="33">
        <f t="shared" si="0"/>
        <v>32.5</v>
      </c>
      <c r="H42" s="33">
        <f t="shared" si="1"/>
        <v>130</v>
      </c>
      <c r="I42" s="39">
        <v>130</v>
      </c>
      <c r="J42" s="56">
        <f t="shared" si="2"/>
        <v>65</v>
      </c>
      <c r="K42" s="33">
        <f t="shared" si="32"/>
        <v>15</v>
      </c>
      <c r="L42" s="33">
        <f t="shared" si="33"/>
        <v>60</v>
      </c>
      <c r="M42" s="33">
        <f t="shared" si="34"/>
        <v>2.1428571428571428</v>
      </c>
      <c r="N42" s="33">
        <f t="shared" si="35"/>
        <v>8.5714285714285712</v>
      </c>
      <c r="O42">
        <v>60</v>
      </c>
      <c r="P42" s="45">
        <f t="shared" si="7"/>
        <v>30</v>
      </c>
      <c r="Q42" s="33">
        <f t="shared" si="36"/>
        <v>37.5</v>
      </c>
      <c r="R42" s="33">
        <f t="shared" si="37"/>
        <v>150</v>
      </c>
      <c r="S42" s="33">
        <f t="shared" si="38"/>
        <v>5.3571428571428568</v>
      </c>
      <c r="T42" s="33">
        <f t="shared" si="39"/>
        <v>21.428571428571427</v>
      </c>
      <c r="U42" s="39">
        <v>150</v>
      </c>
      <c r="V42" s="45">
        <f t="shared" si="12"/>
        <v>75</v>
      </c>
      <c r="W42" s="33">
        <f t="shared" si="40"/>
        <v>37.5</v>
      </c>
      <c r="X42" s="33">
        <f t="shared" si="41"/>
        <v>150</v>
      </c>
      <c r="Y42" s="33">
        <f t="shared" si="42"/>
        <v>5.3571428571428568</v>
      </c>
      <c r="Z42" s="33">
        <f t="shared" si="43"/>
        <v>21.428571428571427</v>
      </c>
      <c r="AA42" s="39">
        <v>150</v>
      </c>
      <c r="AB42" s="45">
        <f t="shared" si="17"/>
        <v>75</v>
      </c>
    </row>
    <row r="43" spans="1:36">
      <c r="A43" s="106" t="s">
        <v>356</v>
      </c>
      <c r="B43" s="105">
        <v>3</v>
      </c>
      <c r="C43" s="1" t="s">
        <v>199</v>
      </c>
      <c r="D43" s="18" t="s">
        <v>200</v>
      </c>
      <c r="E43" s="24">
        <v>1</v>
      </c>
      <c r="F43" s="37">
        <v>30</v>
      </c>
      <c r="G43" s="33">
        <f t="shared" si="0"/>
        <v>20</v>
      </c>
      <c r="H43" s="33">
        <f t="shared" si="1"/>
        <v>80</v>
      </c>
      <c r="I43" s="39">
        <v>80</v>
      </c>
      <c r="J43" s="56">
        <f t="shared" si="2"/>
        <v>40</v>
      </c>
      <c r="K43" s="33">
        <f t="shared" si="32"/>
        <v>30</v>
      </c>
      <c r="L43" s="33">
        <f t="shared" si="33"/>
        <v>120</v>
      </c>
      <c r="M43" s="33">
        <f t="shared" si="34"/>
        <v>4.2857142857142856</v>
      </c>
      <c r="N43" s="33">
        <f t="shared" si="35"/>
        <v>17.142857142857142</v>
      </c>
      <c r="O43">
        <v>120</v>
      </c>
      <c r="P43" s="45">
        <f t="shared" si="7"/>
        <v>60</v>
      </c>
      <c r="Q43" s="33">
        <f t="shared" si="36"/>
        <v>17.5</v>
      </c>
      <c r="R43" s="33">
        <f t="shared" si="37"/>
        <v>70</v>
      </c>
      <c r="S43" s="33">
        <f t="shared" si="38"/>
        <v>2.5</v>
      </c>
      <c r="T43" s="33">
        <f t="shared" si="39"/>
        <v>10</v>
      </c>
      <c r="U43" s="39">
        <v>70</v>
      </c>
      <c r="V43" s="45">
        <f t="shared" si="12"/>
        <v>35</v>
      </c>
      <c r="W43" s="33">
        <f t="shared" si="40"/>
        <v>20</v>
      </c>
      <c r="X43" s="33">
        <f t="shared" si="41"/>
        <v>80</v>
      </c>
      <c r="Y43" s="33">
        <f t="shared" si="42"/>
        <v>2.8571428571428572</v>
      </c>
      <c r="Z43" s="33">
        <f t="shared" si="43"/>
        <v>11.428571428571429</v>
      </c>
      <c r="AA43" s="40">
        <v>80</v>
      </c>
      <c r="AB43" s="45">
        <f t="shared" si="17"/>
        <v>40</v>
      </c>
    </row>
    <row r="44" spans="1:36">
      <c r="A44" s="106" t="s">
        <v>356</v>
      </c>
      <c r="B44" s="101">
        <v>3</v>
      </c>
      <c r="C44" s="1" t="s">
        <v>201</v>
      </c>
      <c r="D44" s="18" t="s">
        <v>202</v>
      </c>
      <c r="E44" s="24">
        <v>1</v>
      </c>
      <c r="F44" s="37">
        <v>30</v>
      </c>
      <c r="G44" s="33">
        <f t="shared" si="0"/>
        <v>15</v>
      </c>
      <c r="H44" s="33">
        <f t="shared" si="1"/>
        <v>60</v>
      </c>
      <c r="I44" s="40">
        <v>60</v>
      </c>
      <c r="J44" s="56">
        <f t="shared" si="2"/>
        <v>30</v>
      </c>
      <c r="K44" s="33">
        <f t="shared" si="32"/>
        <v>20</v>
      </c>
      <c r="L44" s="33">
        <f t="shared" si="33"/>
        <v>80</v>
      </c>
      <c r="M44" s="33">
        <f t="shared" si="34"/>
        <v>2.8571428571428572</v>
      </c>
      <c r="N44" s="33">
        <f t="shared" si="35"/>
        <v>11.428571428571429</v>
      </c>
      <c r="O44" s="39">
        <v>80</v>
      </c>
      <c r="P44" s="45">
        <f t="shared" si="7"/>
        <v>40</v>
      </c>
      <c r="Q44" s="33">
        <f t="shared" si="36"/>
        <v>30</v>
      </c>
      <c r="R44" s="33">
        <f t="shared" si="37"/>
        <v>120</v>
      </c>
      <c r="S44" s="33">
        <f t="shared" si="38"/>
        <v>4.2857142857142856</v>
      </c>
      <c r="T44" s="33">
        <f t="shared" si="39"/>
        <v>17.142857142857142</v>
      </c>
      <c r="U44" s="40">
        <v>120</v>
      </c>
      <c r="V44" s="45">
        <f t="shared" si="12"/>
        <v>60</v>
      </c>
      <c r="W44" s="33">
        <f t="shared" si="40"/>
        <v>37.5</v>
      </c>
      <c r="X44" s="33">
        <f t="shared" si="41"/>
        <v>150</v>
      </c>
      <c r="Y44" s="33">
        <f t="shared" si="42"/>
        <v>5.3571428571428568</v>
      </c>
      <c r="Z44" s="33">
        <f t="shared" si="43"/>
        <v>21.428571428571427</v>
      </c>
      <c r="AA44" s="40">
        <v>150</v>
      </c>
      <c r="AB44" s="45">
        <f t="shared" si="17"/>
        <v>75</v>
      </c>
    </row>
    <row r="45" spans="1:36">
      <c r="A45" s="106" t="s">
        <v>356</v>
      </c>
      <c r="B45" s="105">
        <v>3</v>
      </c>
      <c r="C45" s="1" t="s">
        <v>203</v>
      </c>
      <c r="D45" s="18" t="s">
        <v>204</v>
      </c>
      <c r="E45" s="24">
        <v>2</v>
      </c>
      <c r="F45" s="37">
        <v>65</v>
      </c>
      <c r="G45" s="33">
        <f t="shared" si="0"/>
        <v>70</v>
      </c>
      <c r="H45" s="33">
        <f t="shared" si="1"/>
        <v>280</v>
      </c>
      <c r="I45" s="40">
        <v>280</v>
      </c>
      <c r="J45" s="56">
        <f t="shared" si="2"/>
        <v>140</v>
      </c>
      <c r="K45" s="33">
        <f t="shared" si="32"/>
        <v>30</v>
      </c>
      <c r="L45" s="33">
        <f t="shared" si="33"/>
        <v>120</v>
      </c>
      <c r="M45" s="33">
        <f t="shared" si="34"/>
        <v>4.2857142857142856</v>
      </c>
      <c r="N45" s="33">
        <f t="shared" si="35"/>
        <v>17.142857142857142</v>
      </c>
      <c r="O45" s="39">
        <v>120</v>
      </c>
      <c r="P45" s="45">
        <f t="shared" si="7"/>
        <v>60</v>
      </c>
      <c r="Q45" s="33">
        <f t="shared" si="36"/>
        <v>20</v>
      </c>
      <c r="R45" s="33">
        <f t="shared" si="37"/>
        <v>80</v>
      </c>
      <c r="S45" s="33">
        <f t="shared" si="38"/>
        <v>2.8571428571428572</v>
      </c>
      <c r="T45" s="33">
        <f t="shared" si="39"/>
        <v>11.428571428571429</v>
      </c>
      <c r="U45" s="40">
        <v>80</v>
      </c>
      <c r="V45" s="45">
        <f t="shared" si="12"/>
        <v>40</v>
      </c>
      <c r="W45" s="33">
        <f t="shared" si="40"/>
        <v>0</v>
      </c>
      <c r="X45" s="33">
        <f t="shared" si="41"/>
        <v>0</v>
      </c>
      <c r="Y45" s="33">
        <f t="shared" si="42"/>
        <v>0</v>
      </c>
      <c r="Z45" s="33">
        <f t="shared" si="43"/>
        <v>0</v>
      </c>
      <c r="AA45" s="40">
        <v>0</v>
      </c>
      <c r="AB45" s="45">
        <f t="shared" si="17"/>
        <v>0</v>
      </c>
    </row>
    <row r="46" spans="1:36">
      <c r="A46" s="107" t="s">
        <v>75</v>
      </c>
      <c r="B46" s="101">
        <v>3</v>
      </c>
      <c r="C46" s="1" t="s">
        <v>86</v>
      </c>
      <c r="D46" s="18" t="s">
        <v>87</v>
      </c>
      <c r="E46" s="24">
        <v>1</v>
      </c>
      <c r="F46" s="37">
        <v>65</v>
      </c>
      <c r="G46" s="33">
        <f t="shared" si="0"/>
        <v>20</v>
      </c>
      <c r="H46" s="33">
        <f t="shared" si="1"/>
        <v>80</v>
      </c>
      <c r="I46" s="40">
        <v>80</v>
      </c>
      <c r="J46" s="56">
        <f t="shared" si="2"/>
        <v>40</v>
      </c>
      <c r="K46" s="33">
        <f t="shared" si="32"/>
        <v>0</v>
      </c>
      <c r="L46" s="33">
        <f t="shared" si="33"/>
        <v>0</v>
      </c>
      <c r="M46" s="33">
        <f t="shared" si="34"/>
        <v>0</v>
      </c>
      <c r="N46" s="33">
        <f t="shared" si="35"/>
        <v>0</v>
      </c>
      <c r="O46" s="40">
        <v>0</v>
      </c>
      <c r="P46" s="45">
        <f t="shared" si="7"/>
        <v>0</v>
      </c>
      <c r="Q46" s="33">
        <f t="shared" si="36"/>
        <v>71.25</v>
      </c>
      <c r="R46" s="33">
        <f t="shared" si="37"/>
        <v>285</v>
      </c>
      <c r="S46" s="33">
        <f t="shared" si="38"/>
        <v>10.178571428571429</v>
      </c>
      <c r="T46" s="33">
        <f t="shared" si="39"/>
        <v>40.714285714285715</v>
      </c>
      <c r="U46">
        <v>285</v>
      </c>
      <c r="V46" s="45">
        <f t="shared" si="12"/>
        <v>142.5</v>
      </c>
      <c r="W46" s="33">
        <f t="shared" si="40"/>
        <v>53.75</v>
      </c>
      <c r="X46" s="33">
        <f t="shared" si="41"/>
        <v>215</v>
      </c>
      <c r="Y46" s="33">
        <f t="shared" si="42"/>
        <v>7.6785714285714288</v>
      </c>
      <c r="Z46" s="33">
        <f t="shared" si="43"/>
        <v>30.714285714285715</v>
      </c>
      <c r="AA46" s="40">
        <v>215</v>
      </c>
      <c r="AB46" s="45">
        <f t="shared" si="17"/>
        <v>107.5</v>
      </c>
    </row>
    <row r="47" spans="1:36">
      <c r="A47" s="107" t="s">
        <v>75</v>
      </c>
      <c r="B47" s="105">
        <v>3</v>
      </c>
      <c r="C47" s="1" t="s">
        <v>88</v>
      </c>
      <c r="D47" s="18" t="s">
        <v>89</v>
      </c>
      <c r="E47" s="24">
        <v>2</v>
      </c>
      <c r="F47" s="37">
        <v>65</v>
      </c>
      <c r="G47" s="33">
        <f t="shared" si="0"/>
        <v>40</v>
      </c>
      <c r="H47" s="33">
        <f t="shared" si="1"/>
        <v>160</v>
      </c>
      <c r="I47" s="40">
        <v>160</v>
      </c>
      <c r="J47" s="56">
        <f t="shared" si="2"/>
        <v>80</v>
      </c>
      <c r="K47" s="33">
        <f t="shared" si="32"/>
        <v>47.5</v>
      </c>
      <c r="L47" s="33">
        <f t="shared" si="33"/>
        <v>190</v>
      </c>
      <c r="M47" s="33">
        <f t="shared" si="34"/>
        <v>6.7857142857142856</v>
      </c>
      <c r="N47" s="33">
        <f t="shared" si="35"/>
        <v>27.142857142857142</v>
      </c>
      <c r="O47" s="40">
        <v>190</v>
      </c>
      <c r="P47" s="45">
        <f t="shared" si="7"/>
        <v>95</v>
      </c>
      <c r="Q47" s="33">
        <f t="shared" si="36"/>
        <v>15</v>
      </c>
      <c r="R47" s="33">
        <f t="shared" si="37"/>
        <v>60</v>
      </c>
      <c r="S47" s="33">
        <f t="shared" si="38"/>
        <v>2.1428571428571428</v>
      </c>
      <c r="T47" s="33">
        <f t="shared" si="39"/>
        <v>8.5714285714285712</v>
      </c>
      <c r="U47">
        <v>60</v>
      </c>
      <c r="V47" s="45">
        <f t="shared" si="12"/>
        <v>30</v>
      </c>
      <c r="W47" s="33">
        <f t="shared" si="40"/>
        <v>0</v>
      </c>
      <c r="X47" s="33">
        <f t="shared" si="41"/>
        <v>0</v>
      </c>
      <c r="Y47" s="33">
        <f t="shared" si="42"/>
        <v>0</v>
      </c>
      <c r="Z47" s="33">
        <f t="shared" si="43"/>
        <v>0</v>
      </c>
      <c r="AA47" s="40">
        <v>0</v>
      </c>
      <c r="AB47" s="45">
        <f t="shared" si="17"/>
        <v>0</v>
      </c>
    </row>
    <row r="48" spans="1:36">
      <c r="A48" s="107" t="s">
        <v>75</v>
      </c>
      <c r="B48" s="101">
        <v>3</v>
      </c>
      <c r="C48" s="1" t="s">
        <v>90</v>
      </c>
      <c r="D48" s="18" t="s">
        <v>91</v>
      </c>
      <c r="E48" s="24">
        <v>1</v>
      </c>
      <c r="F48" s="37">
        <v>65</v>
      </c>
      <c r="G48" s="33">
        <f t="shared" si="0"/>
        <v>20</v>
      </c>
      <c r="H48" s="33">
        <f t="shared" si="1"/>
        <v>80</v>
      </c>
      <c r="I48" s="40">
        <v>80</v>
      </c>
      <c r="J48" s="56">
        <f t="shared" si="2"/>
        <v>40</v>
      </c>
      <c r="K48" s="33">
        <f t="shared" si="32"/>
        <v>55</v>
      </c>
      <c r="L48" s="33">
        <f t="shared" si="33"/>
        <v>220</v>
      </c>
      <c r="M48" s="33">
        <f t="shared" si="34"/>
        <v>7.8571428571428568</v>
      </c>
      <c r="N48" s="33">
        <f t="shared" si="35"/>
        <v>31.428571428571427</v>
      </c>
      <c r="O48" s="40">
        <v>220</v>
      </c>
      <c r="P48" s="45">
        <f t="shared" si="7"/>
        <v>110</v>
      </c>
      <c r="Q48" s="33">
        <f t="shared" si="36"/>
        <v>87.5</v>
      </c>
      <c r="R48" s="33">
        <f t="shared" si="37"/>
        <v>350</v>
      </c>
      <c r="S48" s="33">
        <f t="shared" si="38"/>
        <v>12.5</v>
      </c>
      <c r="T48" s="33">
        <f t="shared" si="39"/>
        <v>50</v>
      </c>
      <c r="U48">
        <v>350</v>
      </c>
      <c r="V48" s="45">
        <f t="shared" si="12"/>
        <v>175</v>
      </c>
      <c r="W48" s="33">
        <f t="shared" si="40"/>
        <v>78.75</v>
      </c>
      <c r="X48" s="33">
        <f t="shared" si="41"/>
        <v>315</v>
      </c>
      <c r="Y48" s="33">
        <f t="shared" si="42"/>
        <v>11.25</v>
      </c>
      <c r="Z48" s="33">
        <f t="shared" si="43"/>
        <v>45</v>
      </c>
      <c r="AA48" s="40">
        <v>315</v>
      </c>
      <c r="AB48" s="45">
        <f t="shared" si="17"/>
        <v>157.5</v>
      </c>
    </row>
    <row r="49" spans="1:36">
      <c r="A49" s="107" t="s">
        <v>75</v>
      </c>
      <c r="B49" s="105">
        <v>3</v>
      </c>
      <c r="C49" s="1" t="s">
        <v>92</v>
      </c>
      <c r="D49" s="18" t="s">
        <v>93</v>
      </c>
      <c r="E49" s="24">
        <v>1</v>
      </c>
      <c r="F49" s="37">
        <v>65</v>
      </c>
      <c r="G49" s="33">
        <f t="shared" si="0"/>
        <v>100</v>
      </c>
      <c r="H49" s="33">
        <f t="shared" si="1"/>
        <v>400</v>
      </c>
      <c r="I49" s="40">
        <v>400</v>
      </c>
      <c r="J49" s="56">
        <f t="shared" si="2"/>
        <v>200</v>
      </c>
      <c r="K49" s="33">
        <f t="shared" si="32"/>
        <v>225</v>
      </c>
      <c r="L49" s="33">
        <f t="shared" si="33"/>
        <v>900</v>
      </c>
      <c r="M49" s="33">
        <f t="shared" si="34"/>
        <v>32.142857142857146</v>
      </c>
      <c r="N49" s="33">
        <f t="shared" si="35"/>
        <v>128.57142857142858</v>
      </c>
      <c r="O49" s="40">
        <v>900</v>
      </c>
      <c r="P49" s="45">
        <f t="shared" si="7"/>
        <v>450</v>
      </c>
      <c r="Q49" s="33">
        <f t="shared" si="36"/>
        <v>0</v>
      </c>
      <c r="R49" s="33">
        <f t="shared" si="37"/>
        <v>0</v>
      </c>
      <c r="S49" s="33">
        <f t="shared" si="38"/>
        <v>0</v>
      </c>
      <c r="T49" s="33">
        <f t="shared" si="39"/>
        <v>0</v>
      </c>
      <c r="U49">
        <v>0</v>
      </c>
      <c r="V49" s="45">
        <f t="shared" si="12"/>
        <v>0</v>
      </c>
      <c r="W49" s="33">
        <f t="shared" si="40"/>
        <v>100</v>
      </c>
      <c r="X49" s="33">
        <f t="shared" si="41"/>
        <v>400</v>
      </c>
      <c r="Y49" s="33">
        <f t="shared" si="42"/>
        <v>14.285714285714286</v>
      </c>
      <c r="Z49" s="33">
        <f t="shared" si="43"/>
        <v>57.142857142857146</v>
      </c>
      <c r="AA49" s="40">
        <v>400</v>
      </c>
      <c r="AB49" s="45">
        <f t="shared" si="17"/>
        <v>200</v>
      </c>
    </row>
    <row r="50" spans="1:36">
      <c r="A50" s="107" t="s">
        <v>75</v>
      </c>
      <c r="B50" s="105">
        <v>3</v>
      </c>
      <c r="C50" s="1" t="s">
        <v>94</v>
      </c>
      <c r="D50" s="18" t="s">
        <v>95</v>
      </c>
      <c r="E50" s="24">
        <v>3</v>
      </c>
      <c r="F50" s="37">
        <v>65</v>
      </c>
      <c r="G50" s="33">
        <f t="shared" si="0"/>
        <v>0</v>
      </c>
      <c r="H50" s="33">
        <f t="shared" si="1"/>
        <v>0</v>
      </c>
      <c r="I50" s="40">
        <v>0</v>
      </c>
      <c r="J50" s="56">
        <f t="shared" si="2"/>
        <v>0</v>
      </c>
      <c r="K50" s="33">
        <f t="shared" si="32"/>
        <v>0</v>
      </c>
      <c r="L50" s="33">
        <f t="shared" si="33"/>
        <v>0</v>
      </c>
      <c r="M50" s="33">
        <f t="shared" si="34"/>
        <v>0</v>
      </c>
      <c r="N50" s="33">
        <f t="shared" si="35"/>
        <v>0</v>
      </c>
      <c r="O50" s="40">
        <v>0</v>
      </c>
      <c r="P50" s="45">
        <f t="shared" si="7"/>
        <v>0</v>
      </c>
      <c r="Q50" s="33">
        <f t="shared" si="36"/>
        <v>0</v>
      </c>
      <c r="R50" s="33">
        <f t="shared" si="37"/>
        <v>0</v>
      </c>
      <c r="S50" s="33">
        <f t="shared" si="38"/>
        <v>0</v>
      </c>
      <c r="T50" s="33">
        <f t="shared" si="39"/>
        <v>0</v>
      </c>
      <c r="U50">
        <v>0</v>
      </c>
      <c r="V50" s="45">
        <f t="shared" si="12"/>
        <v>0</v>
      </c>
      <c r="W50" s="33">
        <f t="shared" si="40"/>
        <v>30</v>
      </c>
      <c r="X50" s="33">
        <f t="shared" si="41"/>
        <v>120</v>
      </c>
      <c r="Y50" s="33">
        <f t="shared" si="42"/>
        <v>4.2857142857142856</v>
      </c>
      <c r="Z50" s="33">
        <f t="shared" si="43"/>
        <v>17.142857142857142</v>
      </c>
      <c r="AA50" s="40">
        <v>120</v>
      </c>
      <c r="AB50" s="45">
        <f t="shared" si="17"/>
        <v>60</v>
      </c>
    </row>
    <row r="51" spans="1:36">
      <c r="A51" s="107" t="s">
        <v>75</v>
      </c>
      <c r="B51" s="101">
        <v>3</v>
      </c>
      <c r="C51" s="1" t="s">
        <v>96</v>
      </c>
      <c r="D51" s="18" t="s">
        <v>97</v>
      </c>
      <c r="E51" s="24">
        <v>1</v>
      </c>
      <c r="F51" s="37">
        <v>65</v>
      </c>
      <c r="G51" s="33">
        <f t="shared" si="0"/>
        <v>262.5</v>
      </c>
      <c r="H51" s="33">
        <f t="shared" si="1"/>
        <v>1050</v>
      </c>
      <c r="I51" s="40">
        <v>1050</v>
      </c>
      <c r="J51" s="56">
        <f t="shared" si="2"/>
        <v>525</v>
      </c>
      <c r="K51" s="33">
        <f t="shared" si="32"/>
        <v>187.5</v>
      </c>
      <c r="L51" s="33">
        <f t="shared" si="33"/>
        <v>750</v>
      </c>
      <c r="M51" s="33">
        <f t="shared" si="34"/>
        <v>26.785714285714285</v>
      </c>
      <c r="N51" s="33">
        <f t="shared" si="35"/>
        <v>107.14285714285714</v>
      </c>
      <c r="O51" s="39">
        <v>750</v>
      </c>
      <c r="P51" s="45">
        <f t="shared" si="7"/>
        <v>375</v>
      </c>
      <c r="Q51" s="33">
        <f t="shared" si="36"/>
        <v>262.5</v>
      </c>
      <c r="R51" s="33">
        <f t="shared" si="37"/>
        <v>1050</v>
      </c>
      <c r="S51" s="33">
        <f t="shared" si="38"/>
        <v>37.5</v>
      </c>
      <c r="T51" s="33">
        <f t="shared" si="39"/>
        <v>150</v>
      </c>
      <c r="U51" s="39">
        <v>1050</v>
      </c>
      <c r="V51" s="45">
        <f t="shared" si="12"/>
        <v>525</v>
      </c>
      <c r="W51" s="33">
        <f t="shared" si="40"/>
        <v>105</v>
      </c>
      <c r="X51" s="33">
        <f t="shared" si="41"/>
        <v>420</v>
      </c>
      <c r="Y51" s="33">
        <f t="shared" si="42"/>
        <v>15</v>
      </c>
      <c r="Z51" s="33">
        <f t="shared" si="43"/>
        <v>60</v>
      </c>
      <c r="AA51" s="39">
        <v>420</v>
      </c>
      <c r="AB51" s="45">
        <f t="shared" si="17"/>
        <v>210</v>
      </c>
    </row>
    <row r="52" spans="1:36">
      <c r="A52" s="106" t="s">
        <v>356</v>
      </c>
      <c r="B52" s="105">
        <v>3</v>
      </c>
      <c r="C52" s="1" t="s">
        <v>205</v>
      </c>
      <c r="D52" s="18" t="s">
        <v>206</v>
      </c>
      <c r="E52" s="24">
        <v>1</v>
      </c>
      <c r="F52" s="37">
        <v>65</v>
      </c>
      <c r="G52" s="33">
        <f t="shared" si="0"/>
        <v>200</v>
      </c>
      <c r="H52" s="33">
        <f t="shared" si="1"/>
        <v>800</v>
      </c>
      <c r="I52" s="40">
        <v>800</v>
      </c>
      <c r="J52" s="56">
        <f t="shared" si="2"/>
        <v>400</v>
      </c>
      <c r="K52" s="33">
        <f t="shared" si="32"/>
        <v>50</v>
      </c>
      <c r="L52" s="33">
        <f t="shared" si="33"/>
        <v>200</v>
      </c>
      <c r="M52" s="33">
        <f t="shared" si="34"/>
        <v>7.1428571428571432</v>
      </c>
      <c r="N52" s="33">
        <f t="shared" si="35"/>
        <v>28.571428571428573</v>
      </c>
      <c r="O52" s="39">
        <v>200</v>
      </c>
      <c r="P52" s="45">
        <f t="shared" si="7"/>
        <v>100</v>
      </c>
      <c r="Q52" s="33">
        <f t="shared" si="36"/>
        <v>287.5</v>
      </c>
      <c r="R52" s="33">
        <f t="shared" si="37"/>
        <v>1150</v>
      </c>
      <c r="S52" s="33">
        <f t="shared" si="38"/>
        <v>41.071428571428569</v>
      </c>
      <c r="T52" s="33">
        <f t="shared" si="39"/>
        <v>164.28571428571428</v>
      </c>
      <c r="U52" s="39">
        <v>1150</v>
      </c>
      <c r="V52" s="45">
        <f t="shared" si="12"/>
        <v>575</v>
      </c>
      <c r="W52" s="33">
        <f t="shared" si="40"/>
        <v>287.5</v>
      </c>
      <c r="X52" s="33">
        <f t="shared" si="41"/>
        <v>1150</v>
      </c>
      <c r="Y52" s="33">
        <f t="shared" si="42"/>
        <v>41.071428571428569</v>
      </c>
      <c r="Z52" s="33">
        <f t="shared" si="43"/>
        <v>164.28571428571428</v>
      </c>
      <c r="AA52" s="39">
        <v>1150</v>
      </c>
      <c r="AB52" s="45">
        <f t="shared" si="17"/>
        <v>575</v>
      </c>
    </row>
    <row r="53" spans="1:36">
      <c r="A53" s="107" t="s">
        <v>75</v>
      </c>
      <c r="B53" s="105">
        <v>3</v>
      </c>
      <c r="C53" s="1" t="s">
        <v>100</v>
      </c>
      <c r="D53" s="18" t="s">
        <v>101</v>
      </c>
      <c r="E53" s="24">
        <v>2</v>
      </c>
      <c r="F53" s="37">
        <v>65</v>
      </c>
      <c r="G53" s="33">
        <f t="shared" si="0"/>
        <v>287.5</v>
      </c>
      <c r="H53" s="33">
        <f t="shared" si="1"/>
        <v>1150</v>
      </c>
      <c r="I53" s="40">
        <v>1150</v>
      </c>
      <c r="J53" s="56">
        <f t="shared" si="2"/>
        <v>575</v>
      </c>
      <c r="K53" s="33">
        <f t="shared" si="32"/>
        <v>140</v>
      </c>
      <c r="L53" s="33">
        <f t="shared" si="33"/>
        <v>560</v>
      </c>
      <c r="M53" s="33">
        <f t="shared" si="34"/>
        <v>20</v>
      </c>
      <c r="N53" s="33">
        <f t="shared" si="35"/>
        <v>80</v>
      </c>
      <c r="O53" s="40">
        <v>560</v>
      </c>
      <c r="P53" s="45">
        <f t="shared" si="7"/>
        <v>280</v>
      </c>
      <c r="Q53" s="33">
        <f t="shared" si="36"/>
        <v>275</v>
      </c>
      <c r="R53" s="33">
        <f t="shared" si="37"/>
        <v>1100</v>
      </c>
      <c r="S53" s="33">
        <f t="shared" si="38"/>
        <v>39.285714285714285</v>
      </c>
      <c r="T53" s="33">
        <f t="shared" si="39"/>
        <v>157.14285714285714</v>
      </c>
      <c r="U53" s="40">
        <v>1100</v>
      </c>
      <c r="V53" s="45">
        <f t="shared" si="12"/>
        <v>550</v>
      </c>
      <c r="W53" s="33">
        <f t="shared" si="40"/>
        <v>67.5</v>
      </c>
      <c r="X53" s="33">
        <f t="shared" si="41"/>
        <v>270</v>
      </c>
      <c r="Y53" s="33">
        <f t="shared" si="42"/>
        <v>9.6428571428571423</v>
      </c>
      <c r="Z53" s="33">
        <f t="shared" si="43"/>
        <v>38.571428571428569</v>
      </c>
      <c r="AA53" s="40">
        <v>270</v>
      </c>
      <c r="AB53" s="45">
        <f t="shared" si="17"/>
        <v>135</v>
      </c>
    </row>
    <row r="54" spans="1:36">
      <c r="A54" s="107" t="s">
        <v>75</v>
      </c>
      <c r="B54" s="101">
        <v>3</v>
      </c>
      <c r="C54" s="1" t="s">
        <v>104</v>
      </c>
      <c r="D54" s="18" t="s">
        <v>105</v>
      </c>
      <c r="E54" s="24">
        <v>2</v>
      </c>
      <c r="F54" s="37">
        <v>65</v>
      </c>
      <c r="G54" s="33">
        <f t="shared" si="0"/>
        <v>75</v>
      </c>
      <c r="H54" s="33">
        <f t="shared" si="1"/>
        <v>300</v>
      </c>
      <c r="I54" s="40">
        <v>300</v>
      </c>
      <c r="J54" s="56">
        <f t="shared" si="2"/>
        <v>150</v>
      </c>
      <c r="K54" s="33">
        <f t="shared" si="32"/>
        <v>55</v>
      </c>
      <c r="L54" s="33">
        <f t="shared" si="33"/>
        <v>220</v>
      </c>
      <c r="M54" s="33">
        <f t="shared" si="34"/>
        <v>7.8571428571428568</v>
      </c>
      <c r="N54" s="33">
        <f t="shared" si="35"/>
        <v>31.428571428571427</v>
      </c>
      <c r="O54" s="39">
        <v>220</v>
      </c>
      <c r="P54" s="45">
        <f t="shared" si="7"/>
        <v>110</v>
      </c>
      <c r="Q54" s="33">
        <f t="shared" si="36"/>
        <v>62.5</v>
      </c>
      <c r="R54" s="33">
        <f t="shared" si="37"/>
        <v>250</v>
      </c>
      <c r="S54" s="33">
        <f t="shared" si="38"/>
        <v>8.9285714285714288</v>
      </c>
      <c r="T54" s="33">
        <f t="shared" si="39"/>
        <v>35.714285714285715</v>
      </c>
      <c r="U54" s="46">
        <v>250</v>
      </c>
      <c r="V54" s="45">
        <f t="shared" si="12"/>
        <v>125</v>
      </c>
      <c r="W54" s="33">
        <f t="shared" si="40"/>
        <v>37.5</v>
      </c>
      <c r="X54" s="33">
        <f t="shared" si="41"/>
        <v>150</v>
      </c>
      <c r="Y54" s="33">
        <f t="shared" si="42"/>
        <v>5.3571428571428568</v>
      </c>
      <c r="Z54" s="33">
        <f t="shared" si="43"/>
        <v>21.428571428571427</v>
      </c>
      <c r="AA54" s="39">
        <v>150</v>
      </c>
      <c r="AB54" s="45">
        <f t="shared" si="17"/>
        <v>75</v>
      </c>
    </row>
    <row r="55" spans="1:36" s="51" customFormat="1">
      <c r="A55" s="113" t="s">
        <v>106</v>
      </c>
      <c r="B55" s="37"/>
      <c r="C55" s="52"/>
      <c r="D55" s="53"/>
      <c r="E55" s="54"/>
      <c r="F55" s="37"/>
      <c r="G55" s="55">
        <f>J55-(J55*0.2)</f>
        <v>1280</v>
      </c>
      <c r="H55" s="55">
        <f>J55+(J55*0.2)</f>
        <v>1920</v>
      </c>
      <c r="I55" s="51">
        <f>SUM(I56:I61)</f>
        <v>3200</v>
      </c>
      <c r="J55" s="56">
        <f>I55/2</f>
        <v>1600</v>
      </c>
      <c r="K55" s="55">
        <f>P55-(P55*0.2)</f>
        <v>1172</v>
      </c>
      <c r="L55" s="55">
        <f>P55+(P55*0.2)</f>
        <v>1758</v>
      </c>
      <c r="M55" s="55"/>
      <c r="N55" s="55"/>
      <c r="O55" s="51">
        <f>SUM(O56:O61)</f>
        <v>2930</v>
      </c>
      <c r="P55" s="56">
        <f>O55/2</f>
        <v>1465</v>
      </c>
      <c r="Q55" s="55">
        <f>V55-(V55*0.2)</f>
        <v>1592</v>
      </c>
      <c r="R55" s="55">
        <f>V55+(V55*0.2)</f>
        <v>2388</v>
      </c>
      <c r="S55" s="55"/>
      <c r="T55" s="55"/>
      <c r="U55" s="51">
        <f>SUM(U56:U61)</f>
        <v>3980</v>
      </c>
      <c r="V55" s="56">
        <f>U55/2</f>
        <v>1990</v>
      </c>
      <c r="W55" s="55">
        <f>AB55-(AB55*0.2)</f>
        <v>1192</v>
      </c>
      <c r="X55" s="55">
        <f>AB55+(AB55*0.2)</f>
        <v>1788</v>
      </c>
      <c r="Y55" s="55"/>
      <c r="Z55" s="55"/>
      <c r="AA55" s="51">
        <f>SUM(AA56:AA61)</f>
        <v>2980</v>
      </c>
      <c r="AB55" s="56">
        <f>AA55/2</f>
        <v>1490</v>
      </c>
      <c r="AC55" s="62"/>
      <c r="AD55" s="62"/>
      <c r="AE55" s="62"/>
      <c r="AF55" s="62"/>
      <c r="AG55" s="62"/>
      <c r="AH55" s="62"/>
      <c r="AI55" s="62"/>
      <c r="AJ55" s="62"/>
    </row>
    <row r="56" spans="1:36">
      <c r="A56" s="107" t="s">
        <v>106</v>
      </c>
      <c r="B56" s="105">
        <v>4</v>
      </c>
      <c r="C56" s="48" t="s">
        <v>107</v>
      </c>
      <c r="D56" s="21" t="s">
        <v>108</v>
      </c>
      <c r="E56" s="24">
        <v>1</v>
      </c>
      <c r="F56" s="37">
        <v>40</v>
      </c>
      <c r="G56" s="33">
        <f t="shared" si="0"/>
        <v>35</v>
      </c>
      <c r="H56" s="33">
        <f t="shared" si="1"/>
        <v>140</v>
      </c>
      <c r="I56" s="39">
        <v>140</v>
      </c>
      <c r="J56" s="56">
        <f t="shared" si="2"/>
        <v>70</v>
      </c>
      <c r="K56" s="33">
        <f t="shared" ref="K56:K61" si="44">P56*0.5</f>
        <v>50</v>
      </c>
      <c r="L56" s="33">
        <f t="shared" ref="L56:L61" si="45">P56*2</f>
        <v>200</v>
      </c>
      <c r="M56" s="33">
        <f t="shared" ref="M56:M61" si="46">K56/7</f>
        <v>7.1428571428571432</v>
      </c>
      <c r="N56" s="33">
        <f t="shared" ref="N56:N61" si="47">L56/7</f>
        <v>28.571428571428573</v>
      </c>
      <c r="O56" s="39">
        <v>200</v>
      </c>
      <c r="P56" s="45">
        <f t="shared" si="7"/>
        <v>100</v>
      </c>
      <c r="Q56" s="33">
        <f t="shared" ref="Q56:Q61" si="48">V56*0.5</f>
        <v>45</v>
      </c>
      <c r="R56" s="33">
        <f t="shared" ref="R56:R61" si="49">V56*2</f>
        <v>180</v>
      </c>
      <c r="S56" s="33">
        <f t="shared" ref="S56:S61" si="50">Q56/7</f>
        <v>6.4285714285714288</v>
      </c>
      <c r="T56" s="33">
        <f t="shared" ref="T56:T61" si="51">R56/7</f>
        <v>25.714285714285715</v>
      </c>
      <c r="U56" s="39">
        <v>180</v>
      </c>
      <c r="V56" s="45">
        <f t="shared" si="12"/>
        <v>90</v>
      </c>
      <c r="W56" s="33">
        <f t="shared" ref="W56:W61" si="52">AB56*0.5</f>
        <v>57.5</v>
      </c>
      <c r="X56" s="33">
        <f t="shared" ref="X56:X61" si="53">AB56*2</f>
        <v>230</v>
      </c>
      <c r="Y56" s="33">
        <f t="shared" ref="Y56:Y61" si="54">W56/7</f>
        <v>8.2142857142857135</v>
      </c>
      <c r="Z56" s="33">
        <f t="shared" ref="Z56:Z61" si="55">X56/7</f>
        <v>32.857142857142854</v>
      </c>
      <c r="AA56" s="39">
        <v>230</v>
      </c>
      <c r="AB56" s="45">
        <f t="shared" si="17"/>
        <v>115</v>
      </c>
    </row>
    <row r="57" spans="1:36">
      <c r="A57" s="107" t="s">
        <v>106</v>
      </c>
      <c r="B57" s="101">
        <v>4</v>
      </c>
      <c r="C57" s="1" t="s">
        <v>109</v>
      </c>
      <c r="D57" s="18" t="s">
        <v>110</v>
      </c>
      <c r="E57" s="24">
        <v>2</v>
      </c>
      <c r="F57" s="37">
        <v>40</v>
      </c>
      <c r="G57" s="33">
        <f t="shared" si="0"/>
        <v>10</v>
      </c>
      <c r="H57" s="33">
        <f t="shared" si="1"/>
        <v>40</v>
      </c>
      <c r="I57" s="39">
        <v>40</v>
      </c>
      <c r="J57" s="56">
        <f t="shared" si="2"/>
        <v>20</v>
      </c>
      <c r="K57" s="33">
        <f t="shared" si="44"/>
        <v>10</v>
      </c>
      <c r="L57" s="33">
        <f t="shared" si="45"/>
        <v>40</v>
      </c>
      <c r="M57" s="33">
        <f t="shared" si="46"/>
        <v>1.4285714285714286</v>
      </c>
      <c r="N57" s="33">
        <f t="shared" si="47"/>
        <v>5.7142857142857144</v>
      </c>
      <c r="O57" s="39">
        <v>40</v>
      </c>
      <c r="P57" s="45">
        <f t="shared" si="7"/>
        <v>20</v>
      </c>
      <c r="Q57" s="33">
        <f t="shared" si="48"/>
        <v>30</v>
      </c>
      <c r="R57" s="33">
        <f t="shared" si="49"/>
        <v>120</v>
      </c>
      <c r="S57" s="33">
        <f t="shared" si="50"/>
        <v>4.2857142857142856</v>
      </c>
      <c r="T57" s="33">
        <f t="shared" si="51"/>
        <v>17.142857142857142</v>
      </c>
      <c r="U57" s="39">
        <v>120</v>
      </c>
      <c r="V57" s="45">
        <f t="shared" si="12"/>
        <v>60</v>
      </c>
      <c r="W57" s="33">
        <f t="shared" si="52"/>
        <v>25</v>
      </c>
      <c r="X57" s="33">
        <f t="shared" si="53"/>
        <v>100</v>
      </c>
      <c r="Y57" s="33">
        <f t="shared" si="54"/>
        <v>3.5714285714285716</v>
      </c>
      <c r="Z57" s="33">
        <f t="shared" si="55"/>
        <v>14.285714285714286</v>
      </c>
      <c r="AA57" s="39">
        <v>100</v>
      </c>
      <c r="AB57" s="45">
        <f t="shared" si="17"/>
        <v>50</v>
      </c>
    </row>
    <row r="58" spans="1:36">
      <c r="A58" s="107" t="s">
        <v>106</v>
      </c>
      <c r="B58" s="105">
        <v>4</v>
      </c>
      <c r="C58" s="1" t="s">
        <v>111</v>
      </c>
      <c r="D58" s="21" t="s">
        <v>112</v>
      </c>
      <c r="E58" s="24">
        <v>1</v>
      </c>
      <c r="F58" s="37">
        <v>250</v>
      </c>
      <c r="G58" s="33">
        <f t="shared" si="0"/>
        <v>212.5</v>
      </c>
      <c r="H58" s="33">
        <f t="shared" si="1"/>
        <v>850</v>
      </c>
      <c r="I58" s="39">
        <v>850</v>
      </c>
      <c r="J58" s="56">
        <f t="shared" si="2"/>
        <v>425</v>
      </c>
      <c r="K58" s="33">
        <f t="shared" si="44"/>
        <v>280</v>
      </c>
      <c r="L58" s="33">
        <f t="shared" si="45"/>
        <v>1120</v>
      </c>
      <c r="M58" s="33">
        <f t="shared" si="46"/>
        <v>40</v>
      </c>
      <c r="N58" s="33">
        <f t="shared" si="47"/>
        <v>160</v>
      </c>
      <c r="O58" s="39">
        <v>1120</v>
      </c>
      <c r="P58" s="45">
        <f t="shared" si="7"/>
        <v>560</v>
      </c>
      <c r="Q58" s="33">
        <f t="shared" si="48"/>
        <v>175</v>
      </c>
      <c r="R58" s="33">
        <f t="shared" si="49"/>
        <v>700</v>
      </c>
      <c r="S58" s="33">
        <f t="shared" si="50"/>
        <v>25</v>
      </c>
      <c r="T58" s="33">
        <f t="shared" si="51"/>
        <v>100</v>
      </c>
      <c r="U58" s="39">
        <v>700</v>
      </c>
      <c r="V58" s="45">
        <f t="shared" si="12"/>
        <v>350</v>
      </c>
      <c r="W58" s="33">
        <f t="shared" si="52"/>
        <v>235</v>
      </c>
      <c r="X58" s="33">
        <f t="shared" si="53"/>
        <v>940</v>
      </c>
      <c r="Y58" s="33">
        <f t="shared" si="54"/>
        <v>33.571428571428569</v>
      </c>
      <c r="Z58" s="33">
        <f t="shared" si="55"/>
        <v>134.28571428571428</v>
      </c>
      <c r="AA58" s="39">
        <v>940</v>
      </c>
      <c r="AB58" s="45">
        <f t="shared" si="17"/>
        <v>470</v>
      </c>
    </row>
    <row r="59" spans="1:36">
      <c r="A59" s="107" t="s">
        <v>106</v>
      </c>
      <c r="B59" s="101">
        <v>4</v>
      </c>
      <c r="C59" s="1" t="s">
        <v>113</v>
      </c>
      <c r="D59" s="18" t="s">
        <v>114</v>
      </c>
      <c r="E59" s="24">
        <v>2</v>
      </c>
      <c r="F59" s="54">
        <v>250</v>
      </c>
      <c r="G59" s="33">
        <f t="shared" si="0"/>
        <v>455</v>
      </c>
      <c r="H59" s="33">
        <f t="shared" si="1"/>
        <v>1820</v>
      </c>
      <c r="I59" s="39">
        <v>1820</v>
      </c>
      <c r="J59" s="56">
        <f t="shared" si="2"/>
        <v>910</v>
      </c>
      <c r="K59" s="33">
        <f t="shared" si="44"/>
        <v>280</v>
      </c>
      <c r="L59" s="33">
        <f t="shared" si="45"/>
        <v>1120</v>
      </c>
      <c r="M59" s="33">
        <f t="shared" si="46"/>
        <v>40</v>
      </c>
      <c r="N59" s="33">
        <f t="shared" si="47"/>
        <v>160</v>
      </c>
      <c r="O59" s="39">
        <v>1120</v>
      </c>
      <c r="P59" s="45">
        <f t="shared" si="7"/>
        <v>560</v>
      </c>
      <c r="Q59" s="33">
        <f t="shared" si="48"/>
        <v>670</v>
      </c>
      <c r="R59" s="33">
        <f t="shared" si="49"/>
        <v>2680</v>
      </c>
      <c r="S59" s="33">
        <f t="shared" si="50"/>
        <v>95.714285714285708</v>
      </c>
      <c r="T59" s="33">
        <f t="shared" si="51"/>
        <v>382.85714285714283</v>
      </c>
      <c r="U59" s="39">
        <v>2680</v>
      </c>
      <c r="V59" s="45">
        <f t="shared" si="12"/>
        <v>1340</v>
      </c>
      <c r="W59" s="33">
        <f t="shared" si="52"/>
        <v>252.5</v>
      </c>
      <c r="X59" s="33">
        <f t="shared" si="53"/>
        <v>1010</v>
      </c>
      <c r="Y59" s="33">
        <f t="shared" si="54"/>
        <v>36.071428571428569</v>
      </c>
      <c r="Z59" s="33">
        <f t="shared" si="55"/>
        <v>144.28571428571428</v>
      </c>
      <c r="AA59" s="39">
        <v>1010</v>
      </c>
      <c r="AB59" s="45">
        <f t="shared" si="17"/>
        <v>505</v>
      </c>
    </row>
    <row r="60" spans="1:36">
      <c r="A60" s="107" t="s">
        <v>106</v>
      </c>
      <c r="B60" s="105">
        <v>4</v>
      </c>
      <c r="C60" s="1" t="s">
        <v>115</v>
      </c>
      <c r="D60" s="21" t="s">
        <v>116</v>
      </c>
      <c r="E60" s="24">
        <v>1</v>
      </c>
      <c r="F60" s="54">
        <v>150</v>
      </c>
      <c r="G60" s="33">
        <f t="shared" si="0"/>
        <v>87.5</v>
      </c>
      <c r="H60" s="33">
        <f t="shared" si="1"/>
        <v>350</v>
      </c>
      <c r="I60" s="39">
        <v>350</v>
      </c>
      <c r="J60" s="56">
        <f t="shared" si="2"/>
        <v>175</v>
      </c>
      <c r="K60" s="33">
        <f t="shared" si="44"/>
        <v>75</v>
      </c>
      <c r="L60" s="33">
        <f t="shared" si="45"/>
        <v>300</v>
      </c>
      <c r="M60" s="33">
        <f t="shared" si="46"/>
        <v>10.714285714285714</v>
      </c>
      <c r="N60" s="33">
        <f t="shared" si="47"/>
        <v>42.857142857142854</v>
      </c>
      <c r="O60" s="40">
        <v>300</v>
      </c>
      <c r="P60" s="45">
        <f t="shared" si="7"/>
        <v>150</v>
      </c>
      <c r="Q60" s="33">
        <f t="shared" si="48"/>
        <v>75</v>
      </c>
      <c r="R60" s="33">
        <f t="shared" si="49"/>
        <v>300</v>
      </c>
      <c r="S60" s="33">
        <f t="shared" si="50"/>
        <v>10.714285714285714</v>
      </c>
      <c r="T60" s="33">
        <f t="shared" si="51"/>
        <v>42.857142857142854</v>
      </c>
      <c r="U60" s="39">
        <v>300</v>
      </c>
      <c r="V60" s="45">
        <f t="shared" si="12"/>
        <v>150</v>
      </c>
      <c r="W60" s="33">
        <f t="shared" si="52"/>
        <v>175</v>
      </c>
      <c r="X60" s="33">
        <f t="shared" si="53"/>
        <v>700</v>
      </c>
      <c r="Y60" s="33">
        <f t="shared" si="54"/>
        <v>25</v>
      </c>
      <c r="Z60" s="33">
        <f t="shared" si="55"/>
        <v>100</v>
      </c>
      <c r="AA60" s="39">
        <v>700</v>
      </c>
      <c r="AB60" s="45">
        <f t="shared" si="17"/>
        <v>350</v>
      </c>
    </row>
    <row r="61" spans="1:36">
      <c r="A61" s="107" t="s">
        <v>106</v>
      </c>
      <c r="B61" s="101">
        <v>4</v>
      </c>
      <c r="C61" s="1" t="s">
        <v>117</v>
      </c>
      <c r="D61" s="18" t="s">
        <v>118</v>
      </c>
      <c r="E61" s="24">
        <v>2</v>
      </c>
      <c r="F61" s="54">
        <v>150</v>
      </c>
      <c r="G61" s="33">
        <f t="shared" si="0"/>
        <v>0</v>
      </c>
      <c r="H61" s="33">
        <f t="shared" si="1"/>
        <v>0</v>
      </c>
      <c r="I61" s="40">
        <v>0</v>
      </c>
      <c r="J61" s="56">
        <f t="shared" si="2"/>
        <v>0</v>
      </c>
      <c r="K61" s="33">
        <f t="shared" si="44"/>
        <v>37.5</v>
      </c>
      <c r="L61" s="33">
        <f t="shared" si="45"/>
        <v>150</v>
      </c>
      <c r="M61" s="33">
        <f t="shared" si="46"/>
        <v>5.3571428571428568</v>
      </c>
      <c r="N61" s="33">
        <f t="shared" si="47"/>
        <v>21.428571428571427</v>
      </c>
      <c r="O61" s="40">
        <v>150</v>
      </c>
      <c r="P61" s="45">
        <f t="shared" si="7"/>
        <v>75</v>
      </c>
      <c r="Q61" s="33">
        <f t="shared" si="48"/>
        <v>0</v>
      </c>
      <c r="R61" s="33">
        <f t="shared" si="49"/>
        <v>0</v>
      </c>
      <c r="S61" s="33">
        <f t="shared" si="50"/>
        <v>0</v>
      </c>
      <c r="T61" s="33">
        <f t="shared" si="51"/>
        <v>0</v>
      </c>
      <c r="U61" s="40">
        <v>0</v>
      </c>
      <c r="V61" s="45">
        <f t="shared" si="12"/>
        <v>0</v>
      </c>
      <c r="W61" s="33">
        <f t="shared" si="52"/>
        <v>0</v>
      </c>
      <c r="X61" s="33">
        <f t="shared" si="53"/>
        <v>0</v>
      </c>
      <c r="Y61" s="33">
        <f t="shared" si="54"/>
        <v>0</v>
      </c>
      <c r="Z61" s="33">
        <f t="shared" si="55"/>
        <v>0</v>
      </c>
      <c r="AA61" s="39">
        <v>0</v>
      </c>
      <c r="AB61" s="45">
        <f t="shared" si="17"/>
        <v>0</v>
      </c>
    </row>
    <row r="62" spans="1:36" s="51" customFormat="1">
      <c r="A62" s="113" t="s">
        <v>121</v>
      </c>
      <c r="B62" s="37"/>
      <c r="C62" s="52"/>
      <c r="D62" s="53"/>
      <c r="E62" s="54"/>
      <c r="F62" s="54"/>
      <c r="G62" s="55">
        <f>J62-(J62*0.2)</f>
        <v>1616</v>
      </c>
      <c r="H62" s="55">
        <f>J62+(J62*0.2)</f>
        <v>2424</v>
      </c>
      <c r="I62" s="51">
        <f>SUM(I63:I83)</f>
        <v>4040</v>
      </c>
      <c r="J62" s="56">
        <f>I62/2</f>
        <v>2020</v>
      </c>
      <c r="K62" s="55">
        <f>P62-(P62*0.2)</f>
        <v>1150</v>
      </c>
      <c r="L62" s="55">
        <f>P62+(P62*0.2)</f>
        <v>1725</v>
      </c>
      <c r="M62" s="55"/>
      <c r="N62" s="55"/>
      <c r="O62" s="51">
        <f>SUM(O63:O83)</f>
        <v>2875</v>
      </c>
      <c r="P62" s="56">
        <f>O62/2</f>
        <v>1437.5</v>
      </c>
      <c r="Q62" s="55">
        <f>V62-(V62*0.2)</f>
        <v>1328</v>
      </c>
      <c r="R62" s="55">
        <f>V62+(V62*0.2)</f>
        <v>1992</v>
      </c>
      <c r="S62" s="55"/>
      <c r="T62" s="55"/>
      <c r="U62" s="51">
        <f>SUM(U63:U83)</f>
        <v>3320</v>
      </c>
      <c r="V62" s="56">
        <f>U62/2</f>
        <v>1660</v>
      </c>
      <c r="W62" s="55">
        <f>AB62-(AB62*0.2)</f>
        <v>526</v>
      </c>
      <c r="X62" s="55">
        <f>AB62+(AB62*0.2)</f>
        <v>789</v>
      </c>
      <c r="Y62" s="55"/>
      <c r="Z62" s="55"/>
      <c r="AA62" s="51">
        <f>SUM(AA63:AA83)</f>
        <v>1315</v>
      </c>
      <c r="AB62" s="56">
        <f>AA62/2</f>
        <v>657.5</v>
      </c>
      <c r="AC62" s="62"/>
      <c r="AD62" s="62"/>
      <c r="AE62" s="62"/>
      <c r="AF62" s="62"/>
      <c r="AG62" s="62"/>
      <c r="AH62" s="62"/>
      <c r="AI62" s="62"/>
      <c r="AJ62" s="62"/>
    </row>
    <row r="63" spans="1:36">
      <c r="A63" s="107" t="s">
        <v>121</v>
      </c>
      <c r="B63" s="105">
        <v>5</v>
      </c>
      <c r="C63" s="47" t="s">
        <v>122</v>
      </c>
      <c r="D63" s="20" t="s">
        <v>123</v>
      </c>
      <c r="E63" s="24">
        <v>3</v>
      </c>
      <c r="F63" s="37">
        <v>50</v>
      </c>
      <c r="G63" s="33">
        <f t="shared" si="0"/>
        <v>110</v>
      </c>
      <c r="H63" s="33">
        <f t="shared" si="1"/>
        <v>440</v>
      </c>
      <c r="I63" s="40">
        <v>440</v>
      </c>
      <c r="J63" s="56">
        <f t="shared" si="2"/>
        <v>220</v>
      </c>
      <c r="K63" s="33">
        <f t="shared" ref="K63:K83" si="56">P63*0.5</f>
        <v>41.25</v>
      </c>
      <c r="L63" s="33">
        <f t="shared" ref="L63:L83" si="57">P63*2</f>
        <v>165</v>
      </c>
      <c r="M63" s="33">
        <f t="shared" ref="M63:M83" si="58">K63/7</f>
        <v>5.8928571428571432</v>
      </c>
      <c r="N63" s="33">
        <f t="shared" ref="N63:N83" si="59">L63/7</f>
        <v>23.571428571428573</v>
      </c>
      <c r="O63" s="39">
        <v>165</v>
      </c>
      <c r="P63" s="45">
        <f t="shared" si="7"/>
        <v>82.5</v>
      </c>
      <c r="Q63" s="33">
        <f t="shared" ref="Q63:Q83" si="60">V63*0.5</f>
        <v>55</v>
      </c>
      <c r="R63" s="33">
        <f t="shared" ref="R63:R83" si="61">V63*2</f>
        <v>220</v>
      </c>
      <c r="S63" s="33">
        <f t="shared" ref="S63:S83" si="62">Q63/7</f>
        <v>7.8571428571428568</v>
      </c>
      <c r="T63" s="33">
        <f t="shared" ref="T63:T83" si="63">R63/7</f>
        <v>31.428571428571427</v>
      </c>
      <c r="U63" s="39">
        <v>220</v>
      </c>
      <c r="V63" s="45">
        <f t="shared" si="12"/>
        <v>110</v>
      </c>
      <c r="W63" s="33">
        <f t="shared" ref="W63:W83" si="64">AB63*0.5</f>
        <v>30</v>
      </c>
      <c r="X63" s="33">
        <f t="shared" ref="X63:X83" si="65">AB63*2</f>
        <v>120</v>
      </c>
      <c r="Y63" s="33">
        <f t="shared" ref="Y63:Y83" si="66">W63/7</f>
        <v>4.2857142857142856</v>
      </c>
      <c r="Z63" s="33">
        <f t="shared" ref="Z63:Z83" si="67">X63/7</f>
        <v>17.142857142857142</v>
      </c>
      <c r="AA63" s="33">
        <v>120</v>
      </c>
      <c r="AB63" s="45">
        <f t="shared" si="17"/>
        <v>60</v>
      </c>
    </row>
    <row r="64" spans="1:36">
      <c r="A64" s="107" t="s">
        <v>121</v>
      </c>
      <c r="B64" s="105">
        <v>5</v>
      </c>
      <c r="C64" s="47" t="s">
        <v>124</v>
      </c>
      <c r="D64" s="20" t="s">
        <v>125</v>
      </c>
      <c r="E64" s="24">
        <v>2</v>
      </c>
      <c r="F64" s="37">
        <v>100</v>
      </c>
      <c r="G64" s="33">
        <f t="shared" si="0"/>
        <v>25</v>
      </c>
      <c r="H64" s="33">
        <f t="shared" si="1"/>
        <v>100</v>
      </c>
      <c r="I64" s="40">
        <v>100</v>
      </c>
      <c r="J64" s="56">
        <f t="shared" si="2"/>
        <v>50</v>
      </c>
      <c r="K64" s="33">
        <f t="shared" si="56"/>
        <v>30</v>
      </c>
      <c r="L64" s="33">
        <f t="shared" si="57"/>
        <v>120</v>
      </c>
      <c r="M64" s="33">
        <f t="shared" si="58"/>
        <v>4.2857142857142856</v>
      </c>
      <c r="N64" s="33">
        <f t="shared" si="59"/>
        <v>17.142857142857142</v>
      </c>
      <c r="O64" s="39">
        <v>120</v>
      </c>
      <c r="P64" s="45">
        <f t="shared" si="7"/>
        <v>60</v>
      </c>
      <c r="Q64" s="33">
        <f t="shared" si="60"/>
        <v>27.5</v>
      </c>
      <c r="R64" s="33">
        <f t="shared" si="61"/>
        <v>110</v>
      </c>
      <c r="S64" s="33">
        <f t="shared" si="62"/>
        <v>3.9285714285714284</v>
      </c>
      <c r="T64" s="33">
        <f t="shared" si="63"/>
        <v>15.714285714285714</v>
      </c>
      <c r="U64" s="39">
        <v>110</v>
      </c>
      <c r="V64" s="45">
        <f t="shared" si="12"/>
        <v>55</v>
      </c>
      <c r="W64" s="33">
        <f t="shared" si="64"/>
        <v>0</v>
      </c>
      <c r="X64" s="33">
        <f t="shared" si="65"/>
        <v>0</v>
      </c>
      <c r="Y64" s="33">
        <f t="shared" si="66"/>
        <v>0</v>
      </c>
      <c r="Z64" s="33">
        <f t="shared" si="67"/>
        <v>0</v>
      </c>
      <c r="AA64" s="33">
        <f t="shared" ref="AA64:AA74" si="68">AC64*2</f>
        <v>0</v>
      </c>
      <c r="AB64" s="45">
        <f t="shared" si="17"/>
        <v>0</v>
      </c>
    </row>
    <row r="65" spans="1:28">
      <c r="A65" s="107" t="s">
        <v>121</v>
      </c>
      <c r="B65" s="105">
        <v>5</v>
      </c>
      <c r="C65" s="47" t="s">
        <v>126</v>
      </c>
      <c r="D65" s="20" t="s">
        <v>127</v>
      </c>
      <c r="E65" s="24">
        <v>2</v>
      </c>
      <c r="F65" s="37">
        <v>100</v>
      </c>
      <c r="G65" s="33">
        <f t="shared" si="0"/>
        <v>50</v>
      </c>
      <c r="H65" s="33">
        <f t="shared" si="1"/>
        <v>200</v>
      </c>
      <c r="I65" s="40">
        <v>200</v>
      </c>
      <c r="J65" s="56">
        <f t="shared" si="2"/>
        <v>100</v>
      </c>
      <c r="K65" s="33">
        <f t="shared" si="56"/>
        <v>37.5</v>
      </c>
      <c r="L65" s="33">
        <f t="shared" si="57"/>
        <v>150</v>
      </c>
      <c r="M65" s="33">
        <f t="shared" si="58"/>
        <v>5.3571428571428568</v>
      </c>
      <c r="N65" s="33">
        <f t="shared" si="59"/>
        <v>21.428571428571427</v>
      </c>
      <c r="O65" s="39">
        <v>150</v>
      </c>
      <c r="P65" s="45">
        <f t="shared" si="7"/>
        <v>75</v>
      </c>
      <c r="Q65" s="33">
        <f t="shared" si="60"/>
        <v>37.5</v>
      </c>
      <c r="R65" s="33">
        <f t="shared" si="61"/>
        <v>150</v>
      </c>
      <c r="S65" s="33">
        <f t="shared" si="62"/>
        <v>5.3571428571428568</v>
      </c>
      <c r="T65" s="33">
        <f t="shared" si="63"/>
        <v>21.428571428571427</v>
      </c>
      <c r="U65" s="39">
        <v>150</v>
      </c>
      <c r="V65" s="45">
        <f t="shared" si="12"/>
        <v>75</v>
      </c>
      <c r="W65" s="33">
        <f t="shared" si="64"/>
        <v>15</v>
      </c>
      <c r="X65" s="33">
        <f t="shared" si="65"/>
        <v>60</v>
      </c>
      <c r="Y65" s="33">
        <f t="shared" si="66"/>
        <v>2.1428571428571428</v>
      </c>
      <c r="Z65" s="33">
        <f t="shared" si="67"/>
        <v>8.5714285714285712</v>
      </c>
      <c r="AA65" s="33">
        <v>60</v>
      </c>
      <c r="AB65" s="45">
        <f t="shared" si="17"/>
        <v>30</v>
      </c>
    </row>
    <row r="66" spans="1:28">
      <c r="A66" s="107" t="s">
        <v>121</v>
      </c>
      <c r="B66" s="105">
        <v>5</v>
      </c>
      <c r="C66" s="47" t="s">
        <v>128</v>
      </c>
      <c r="D66" s="20" t="s">
        <v>129</v>
      </c>
      <c r="E66" s="24">
        <v>3</v>
      </c>
      <c r="F66" s="37">
        <v>100</v>
      </c>
      <c r="G66" s="33">
        <f t="shared" si="0"/>
        <v>50</v>
      </c>
      <c r="H66" s="33">
        <f t="shared" si="1"/>
        <v>200</v>
      </c>
      <c r="I66" s="40">
        <v>200</v>
      </c>
      <c r="J66" s="56">
        <f t="shared" si="2"/>
        <v>100</v>
      </c>
      <c r="K66" s="33">
        <f t="shared" si="56"/>
        <v>37.5</v>
      </c>
      <c r="L66" s="33">
        <f t="shared" si="57"/>
        <v>150</v>
      </c>
      <c r="M66" s="33">
        <f t="shared" si="58"/>
        <v>5.3571428571428568</v>
      </c>
      <c r="N66" s="33">
        <f t="shared" si="59"/>
        <v>21.428571428571427</v>
      </c>
      <c r="O66" s="40">
        <v>150</v>
      </c>
      <c r="P66" s="45">
        <f t="shared" si="7"/>
        <v>75</v>
      </c>
      <c r="Q66" s="33">
        <f t="shared" si="60"/>
        <v>37.5</v>
      </c>
      <c r="R66" s="33">
        <f t="shared" si="61"/>
        <v>150</v>
      </c>
      <c r="S66" s="33">
        <f t="shared" si="62"/>
        <v>5.3571428571428568</v>
      </c>
      <c r="T66" s="33">
        <f t="shared" si="63"/>
        <v>21.428571428571427</v>
      </c>
      <c r="U66" s="40">
        <v>150</v>
      </c>
      <c r="V66" s="45">
        <f t="shared" si="12"/>
        <v>75</v>
      </c>
      <c r="W66" s="33">
        <f t="shared" si="64"/>
        <v>17.5</v>
      </c>
      <c r="X66" s="33">
        <f t="shared" si="65"/>
        <v>70</v>
      </c>
      <c r="Y66" s="33">
        <f t="shared" si="66"/>
        <v>2.5</v>
      </c>
      <c r="Z66" s="33">
        <f t="shared" si="67"/>
        <v>10</v>
      </c>
      <c r="AA66" s="33">
        <v>70</v>
      </c>
      <c r="AB66" s="45">
        <f t="shared" si="17"/>
        <v>35</v>
      </c>
    </row>
    <row r="67" spans="1:28">
      <c r="A67" s="107" t="s">
        <v>121</v>
      </c>
      <c r="B67" s="105">
        <v>5</v>
      </c>
      <c r="C67" s="47" t="s">
        <v>130</v>
      </c>
      <c r="D67" s="20" t="s">
        <v>131</v>
      </c>
      <c r="E67" s="24">
        <v>1</v>
      </c>
      <c r="F67" s="37">
        <v>100</v>
      </c>
      <c r="G67" s="33">
        <f t="shared" si="0"/>
        <v>100</v>
      </c>
      <c r="H67" s="33">
        <f t="shared" si="1"/>
        <v>400</v>
      </c>
      <c r="I67" s="40">
        <v>400</v>
      </c>
      <c r="J67" s="56">
        <f t="shared" si="2"/>
        <v>200</v>
      </c>
      <c r="K67" s="33">
        <f t="shared" si="56"/>
        <v>75</v>
      </c>
      <c r="L67" s="33">
        <f t="shared" si="57"/>
        <v>300</v>
      </c>
      <c r="M67" s="33">
        <f t="shared" si="58"/>
        <v>10.714285714285714</v>
      </c>
      <c r="N67" s="33">
        <f t="shared" si="59"/>
        <v>42.857142857142854</v>
      </c>
      <c r="O67" s="39">
        <v>300</v>
      </c>
      <c r="P67" s="45">
        <f t="shared" si="7"/>
        <v>150</v>
      </c>
      <c r="Q67" s="33">
        <f t="shared" si="60"/>
        <v>75</v>
      </c>
      <c r="R67" s="33">
        <f t="shared" si="61"/>
        <v>300</v>
      </c>
      <c r="S67" s="33">
        <f t="shared" si="62"/>
        <v>10.714285714285714</v>
      </c>
      <c r="T67" s="33">
        <f t="shared" si="63"/>
        <v>42.857142857142854</v>
      </c>
      <c r="U67">
        <v>300</v>
      </c>
      <c r="V67" s="45">
        <f t="shared" si="12"/>
        <v>150</v>
      </c>
      <c r="W67" s="33">
        <f t="shared" si="64"/>
        <v>32.5</v>
      </c>
      <c r="X67" s="33">
        <f t="shared" si="65"/>
        <v>130</v>
      </c>
      <c r="Y67" s="33">
        <f t="shared" si="66"/>
        <v>4.6428571428571432</v>
      </c>
      <c r="Z67" s="33">
        <f t="shared" si="67"/>
        <v>18.571428571428573</v>
      </c>
      <c r="AA67" s="33">
        <v>130</v>
      </c>
      <c r="AB67" s="45">
        <f t="shared" si="17"/>
        <v>65</v>
      </c>
    </row>
    <row r="68" spans="1:28">
      <c r="A68" s="107" t="s">
        <v>121</v>
      </c>
      <c r="B68" s="105">
        <v>5</v>
      </c>
      <c r="C68" s="47" t="s">
        <v>132</v>
      </c>
      <c r="D68" s="20" t="s">
        <v>133</v>
      </c>
      <c r="E68" s="24">
        <v>3</v>
      </c>
      <c r="F68" s="37">
        <v>100</v>
      </c>
      <c r="G68" s="33">
        <f t="shared" si="0"/>
        <v>55</v>
      </c>
      <c r="H68" s="33">
        <f t="shared" si="1"/>
        <v>220</v>
      </c>
      <c r="I68" s="40">
        <v>220</v>
      </c>
      <c r="J68" s="56">
        <f t="shared" si="2"/>
        <v>110</v>
      </c>
      <c r="K68" s="33">
        <f t="shared" si="56"/>
        <v>55</v>
      </c>
      <c r="L68" s="33">
        <f t="shared" si="57"/>
        <v>220</v>
      </c>
      <c r="M68" s="33">
        <f t="shared" si="58"/>
        <v>7.8571428571428568</v>
      </c>
      <c r="N68" s="33">
        <f t="shared" si="59"/>
        <v>31.428571428571427</v>
      </c>
      <c r="O68" s="39">
        <v>220</v>
      </c>
      <c r="P68" s="45">
        <f t="shared" si="7"/>
        <v>110</v>
      </c>
      <c r="Q68" s="33">
        <f t="shared" si="60"/>
        <v>37.5</v>
      </c>
      <c r="R68" s="33">
        <f t="shared" si="61"/>
        <v>150</v>
      </c>
      <c r="S68" s="33">
        <f t="shared" si="62"/>
        <v>5.3571428571428568</v>
      </c>
      <c r="T68" s="33">
        <f t="shared" si="63"/>
        <v>21.428571428571427</v>
      </c>
      <c r="U68">
        <v>150</v>
      </c>
      <c r="V68" s="45">
        <f t="shared" si="12"/>
        <v>75</v>
      </c>
      <c r="W68" s="33">
        <f t="shared" si="64"/>
        <v>17.5</v>
      </c>
      <c r="X68" s="33">
        <f t="shared" si="65"/>
        <v>70</v>
      </c>
      <c r="Y68" s="33">
        <f t="shared" si="66"/>
        <v>2.5</v>
      </c>
      <c r="Z68" s="33">
        <f t="shared" si="67"/>
        <v>10</v>
      </c>
      <c r="AA68" s="33">
        <v>70</v>
      </c>
      <c r="AB68" s="45">
        <f t="shared" si="17"/>
        <v>35</v>
      </c>
    </row>
    <row r="69" spans="1:28">
      <c r="A69" s="107" t="s">
        <v>121</v>
      </c>
      <c r="B69" s="105">
        <v>5</v>
      </c>
      <c r="C69" s="75" t="s">
        <v>134</v>
      </c>
      <c r="D69" s="20" t="s">
        <v>135</v>
      </c>
      <c r="E69" s="24">
        <v>2</v>
      </c>
      <c r="F69" s="37">
        <v>100</v>
      </c>
      <c r="G69" s="33">
        <f t="shared" si="0"/>
        <v>0</v>
      </c>
      <c r="H69" s="33">
        <f t="shared" si="1"/>
        <v>0</v>
      </c>
      <c r="I69" s="40">
        <v>0</v>
      </c>
      <c r="J69" s="56">
        <v>0</v>
      </c>
      <c r="K69" s="33">
        <f t="shared" si="56"/>
        <v>0</v>
      </c>
      <c r="L69" s="33">
        <f t="shared" si="57"/>
        <v>0</v>
      </c>
      <c r="M69" s="33">
        <f t="shared" si="58"/>
        <v>0</v>
      </c>
      <c r="N69" s="33">
        <f t="shared" si="59"/>
        <v>0</v>
      </c>
      <c r="O69" s="40">
        <v>0</v>
      </c>
      <c r="P69" s="45">
        <v>0</v>
      </c>
      <c r="Q69" s="33">
        <f t="shared" si="60"/>
        <v>0</v>
      </c>
      <c r="R69" s="33">
        <f t="shared" si="61"/>
        <v>0</v>
      </c>
      <c r="S69" s="33">
        <f t="shared" si="62"/>
        <v>0</v>
      </c>
      <c r="T69" s="33">
        <f t="shared" si="63"/>
        <v>0</v>
      </c>
      <c r="U69">
        <v>0</v>
      </c>
      <c r="V69" s="45">
        <f t="shared" si="12"/>
        <v>0</v>
      </c>
      <c r="W69" s="33">
        <f t="shared" si="64"/>
        <v>0</v>
      </c>
      <c r="X69" s="33">
        <f t="shared" si="65"/>
        <v>0</v>
      </c>
      <c r="Y69" s="33">
        <f t="shared" si="66"/>
        <v>0</v>
      </c>
      <c r="Z69" s="33">
        <f t="shared" si="67"/>
        <v>0</v>
      </c>
      <c r="AA69" s="33">
        <v>0</v>
      </c>
      <c r="AB69" s="45">
        <f t="shared" si="17"/>
        <v>0</v>
      </c>
    </row>
    <row r="70" spans="1:28">
      <c r="A70" s="107" t="s">
        <v>121</v>
      </c>
      <c r="B70" s="105">
        <v>5</v>
      </c>
      <c r="C70" s="47" t="s">
        <v>136</v>
      </c>
      <c r="D70" s="20" t="s">
        <v>137</v>
      </c>
      <c r="E70" s="24">
        <v>3</v>
      </c>
      <c r="F70" s="37">
        <v>100</v>
      </c>
      <c r="G70" s="33">
        <f t="shared" si="0"/>
        <v>110</v>
      </c>
      <c r="H70" s="33">
        <f t="shared" si="1"/>
        <v>440</v>
      </c>
      <c r="I70" s="40">
        <v>440</v>
      </c>
      <c r="J70" s="56">
        <f t="shared" si="2"/>
        <v>220</v>
      </c>
      <c r="K70" s="33">
        <f t="shared" si="56"/>
        <v>75</v>
      </c>
      <c r="L70" s="33">
        <f t="shared" si="57"/>
        <v>300</v>
      </c>
      <c r="M70" s="33">
        <f t="shared" si="58"/>
        <v>10.714285714285714</v>
      </c>
      <c r="N70" s="33">
        <f t="shared" si="59"/>
        <v>42.857142857142854</v>
      </c>
      <c r="O70" s="40">
        <v>300</v>
      </c>
      <c r="P70" s="45">
        <f t="shared" si="7"/>
        <v>150</v>
      </c>
      <c r="Q70" s="33">
        <f t="shared" si="60"/>
        <v>90</v>
      </c>
      <c r="R70" s="33">
        <f t="shared" si="61"/>
        <v>360</v>
      </c>
      <c r="S70" s="33">
        <f t="shared" si="62"/>
        <v>12.857142857142858</v>
      </c>
      <c r="T70" s="33">
        <f t="shared" si="63"/>
        <v>51.428571428571431</v>
      </c>
      <c r="U70">
        <v>360</v>
      </c>
      <c r="V70" s="45">
        <f t="shared" si="12"/>
        <v>180</v>
      </c>
      <c r="W70" s="33">
        <f t="shared" si="64"/>
        <v>30</v>
      </c>
      <c r="X70" s="33">
        <f t="shared" si="65"/>
        <v>120</v>
      </c>
      <c r="Y70" s="33">
        <f t="shared" si="66"/>
        <v>4.2857142857142856</v>
      </c>
      <c r="Z70" s="33">
        <f t="shared" si="67"/>
        <v>17.142857142857142</v>
      </c>
      <c r="AA70" s="33">
        <v>120</v>
      </c>
      <c r="AB70" s="45">
        <f t="shared" si="17"/>
        <v>60</v>
      </c>
    </row>
    <row r="71" spans="1:28">
      <c r="A71" s="107" t="s">
        <v>121</v>
      </c>
      <c r="B71" s="105">
        <v>5</v>
      </c>
      <c r="C71" s="47" t="s">
        <v>138</v>
      </c>
      <c r="D71" s="20" t="s">
        <v>139</v>
      </c>
      <c r="E71" s="24">
        <v>1</v>
      </c>
      <c r="F71" s="37">
        <v>100</v>
      </c>
      <c r="G71" s="33">
        <f t="shared" si="0"/>
        <v>27.5</v>
      </c>
      <c r="H71" s="33">
        <f t="shared" si="1"/>
        <v>110</v>
      </c>
      <c r="I71">
        <v>110</v>
      </c>
      <c r="J71" s="56">
        <f t="shared" si="2"/>
        <v>55</v>
      </c>
      <c r="K71" s="33">
        <f t="shared" si="56"/>
        <v>37.5</v>
      </c>
      <c r="L71" s="33">
        <f t="shared" si="57"/>
        <v>150</v>
      </c>
      <c r="M71" s="33">
        <f t="shared" si="58"/>
        <v>5.3571428571428568</v>
      </c>
      <c r="N71" s="33">
        <f t="shared" si="59"/>
        <v>21.428571428571427</v>
      </c>
      <c r="O71" s="40">
        <v>150</v>
      </c>
      <c r="P71" s="45">
        <f t="shared" si="7"/>
        <v>75</v>
      </c>
      <c r="Q71" s="33">
        <f t="shared" si="60"/>
        <v>50</v>
      </c>
      <c r="R71" s="33">
        <f t="shared" si="61"/>
        <v>200</v>
      </c>
      <c r="S71" s="33">
        <f t="shared" si="62"/>
        <v>7.1428571428571432</v>
      </c>
      <c r="T71" s="33">
        <f t="shared" si="63"/>
        <v>28.571428571428573</v>
      </c>
      <c r="U71">
        <v>200</v>
      </c>
      <c r="V71" s="45">
        <f t="shared" si="12"/>
        <v>100</v>
      </c>
      <c r="W71" s="33">
        <f t="shared" si="64"/>
        <v>15</v>
      </c>
      <c r="X71" s="33">
        <f t="shared" si="65"/>
        <v>60</v>
      </c>
      <c r="Y71" s="33">
        <f t="shared" si="66"/>
        <v>2.1428571428571428</v>
      </c>
      <c r="Z71" s="33">
        <f t="shared" si="67"/>
        <v>8.5714285714285712</v>
      </c>
      <c r="AA71" s="33">
        <v>60</v>
      </c>
      <c r="AB71" s="45">
        <f t="shared" si="17"/>
        <v>30</v>
      </c>
    </row>
    <row r="72" spans="1:28">
      <c r="A72" s="107" t="s">
        <v>121</v>
      </c>
      <c r="B72" s="105">
        <v>5</v>
      </c>
      <c r="C72" s="47" t="s">
        <v>140</v>
      </c>
      <c r="D72" s="20" t="s">
        <v>141</v>
      </c>
      <c r="E72" s="24">
        <v>2</v>
      </c>
      <c r="F72" s="37">
        <v>100</v>
      </c>
      <c r="G72" s="33">
        <f t="shared" si="0"/>
        <v>37.5</v>
      </c>
      <c r="H72" s="33">
        <f t="shared" si="1"/>
        <v>150</v>
      </c>
      <c r="I72">
        <v>150</v>
      </c>
      <c r="J72" s="56">
        <f t="shared" si="2"/>
        <v>75</v>
      </c>
      <c r="K72" s="33">
        <f t="shared" si="56"/>
        <v>37.5</v>
      </c>
      <c r="L72" s="33">
        <f t="shared" si="57"/>
        <v>150</v>
      </c>
      <c r="M72" s="33">
        <f t="shared" si="58"/>
        <v>5.3571428571428568</v>
      </c>
      <c r="N72" s="33">
        <f t="shared" si="59"/>
        <v>21.428571428571427</v>
      </c>
      <c r="O72" s="40">
        <v>150</v>
      </c>
      <c r="P72" s="45">
        <f t="shared" si="7"/>
        <v>75</v>
      </c>
      <c r="Q72" s="33">
        <f t="shared" si="60"/>
        <v>37.5</v>
      </c>
      <c r="R72" s="33">
        <f t="shared" si="61"/>
        <v>150</v>
      </c>
      <c r="S72" s="33">
        <f t="shared" si="62"/>
        <v>5.3571428571428568</v>
      </c>
      <c r="T72" s="33">
        <f t="shared" si="63"/>
        <v>21.428571428571427</v>
      </c>
      <c r="U72">
        <v>150</v>
      </c>
      <c r="V72" s="45">
        <f t="shared" si="12"/>
        <v>75</v>
      </c>
      <c r="W72" s="33">
        <f t="shared" si="64"/>
        <v>17.5</v>
      </c>
      <c r="X72" s="33">
        <f t="shared" si="65"/>
        <v>70</v>
      </c>
      <c r="Y72" s="33">
        <f t="shared" si="66"/>
        <v>2.5</v>
      </c>
      <c r="Z72" s="33">
        <f t="shared" si="67"/>
        <v>10</v>
      </c>
      <c r="AA72" s="33">
        <v>70</v>
      </c>
      <c r="AB72" s="45">
        <f t="shared" si="17"/>
        <v>35</v>
      </c>
    </row>
    <row r="73" spans="1:28">
      <c r="A73" s="107" t="s">
        <v>121</v>
      </c>
      <c r="B73" s="105">
        <v>5</v>
      </c>
      <c r="C73" s="47" t="s">
        <v>142</v>
      </c>
      <c r="D73" s="20" t="s">
        <v>143</v>
      </c>
      <c r="E73" s="24">
        <v>1</v>
      </c>
      <c r="F73" s="37">
        <v>100</v>
      </c>
      <c r="G73" s="33">
        <f t="shared" ref="G73:G118" si="69">J73*0.5</f>
        <v>37.5</v>
      </c>
      <c r="H73" s="33">
        <f t="shared" ref="H73:H118" si="70">J73*2</f>
        <v>150</v>
      </c>
      <c r="I73">
        <v>150</v>
      </c>
      <c r="J73" s="56">
        <f t="shared" ref="J73:J118" si="71">I73/2</f>
        <v>75</v>
      </c>
      <c r="K73" s="33">
        <f t="shared" si="56"/>
        <v>37.5</v>
      </c>
      <c r="L73" s="33">
        <f t="shared" si="57"/>
        <v>150</v>
      </c>
      <c r="M73" s="33">
        <f t="shared" si="58"/>
        <v>5.3571428571428568</v>
      </c>
      <c r="N73" s="33">
        <f t="shared" si="59"/>
        <v>21.428571428571427</v>
      </c>
      <c r="O73" s="40">
        <v>150</v>
      </c>
      <c r="P73" s="45">
        <f t="shared" ref="P73:P118" si="72">O73/2</f>
        <v>75</v>
      </c>
      <c r="Q73" s="33">
        <f t="shared" si="60"/>
        <v>50</v>
      </c>
      <c r="R73" s="33">
        <f t="shared" si="61"/>
        <v>200</v>
      </c>
      <c r="S73" s="33">
        <f t="shared" si="62"/>
        <v>7.1428571428571432</v>
      </c>
      <c r="T73" s="33">
        <f t="shared" si="63"/>
        <v>28.571428571428573</v>
      </c>
      <c r="U73">
        <v>200</v>
      </c>
      <c r="V73" s="45">
        <f t="shared" ref="V73:V118" si="73">U73/2</f>
        <v>100</v>
      </c>
      <c r="W73" s="33">
        <f t="shared" si="64"/>
        <v>15</v>
      </c>
      <c r="X73" s="33">
        <f t="shared" si="65"/>
        <v>60</v>
      </c>
      <c r="Y73" s="33">
        <f t="shared" si="66"/>
        <v>2.1428571428571428</v>
      </c>
      <c r="Z73" s="33">
        <f t="shared" si="67"/>
        <v>8.5714285714285712</v>
      </c>
      <c r="AA73" s="33">
        <v>60</v>
      </c>
      <c r="AB73" s="45">
        <f t="shared" ref="AB73:AB118" si="74">AA73/2</f>
        <v>30</v>
      </c>
    </row>
    <row r="74" spans="1:28">
      <c r="A74" s="107" t="s">
        <v>121</v>
      </c>
      <c r="B74" s="105">
        <v>5</v>
      </c>
      <c r="C74" s="47" t="s">
        <v>187</v>
      </c>
      <c r="D74" s="20" t="s">
        <v>188</v>
      </c>
      <c r="E74" s="24">
        <v>3</v>
      </c>
      <c r="F74" s="37">
        <v>50</v>
      </c>
      <c r="G74" s="33">
        <f t="shared" si="69"/>
        <v>22.5</v>
      </c>
      <c r="H74" s="33">
        <f t="shared" si="70"/>
        <v>90</v>
      </c>
      <c r="I74" s="39">
        <v>90</v>
      </c>
      <c r="J74" s="56">
        <f t="shared" si="71"/>
        <v>45</v>
      </c>
      <c r="K74" s="33">
        <f t="shared" si="56"/>
        <v>0</v>
      </c>
      <c r="L74" s="33">
        <f t="shared" si="57"/>
        <v>0</v>
      </c>
      <c r="M74" s="33">
        <f t="shared" si="58"/>
        <v>0</v>
      </c>
      <c r="N74" s="33">
        <f t="shared" si="59"/>
        <v>0</v>
      </c>
      <c r="O74" s="39">
        <v>0</v>
      </c>
      <c r="P74" s="45">
        <f t="shared" si="72"/>
        <v>0</v>
      </c>
      <c r="Q74" s="33">
        <f t="shared" si="60"/>
        <v>20</v>
      </c>
      <c r="R74" s="33">
        <f t="shared" si="61"/>
        <v>80</v>
      </c>
      <c r="S74" s="33">
        <f t="shared" si="62"/>
        <v>2.8571428571428572</v>
      </c>
      <c r="T74" s="33">
        <f t="shared" si="63"/>
        <v>11.428571428571429</v>
      </c>
      <c r="U74" s="39">
        <v>80</v>
      </c>
      <c r="V74" s="45">
        <f t="shared" si="73"/>
        <v>40</v>
      </c>
      <c r="W74" s="33">
        <f t="shared" si="64"/>
        <v>0</v>
      </c>
      <c r="X74" s="33">
        <f t="shared" si="65"/>
        <v>0</v>
      </c>
      <c r="Y74" s="33">
        <f t="shared" si="66"/>
        <v>0</v>
      </c>
      <c r="Z74" s="33">
        <f t="shared" si="67"/>
        <v>0</v>
      </c>
      <c r="AA74" s="33">
        <f t="shared" si="68"/>
        <v>0</v>
      </c>
      <c r="AB74" s="45">
        <f t="shared" si="74"/>
        <v>0</v>
      </c>
    </row>
    <row r="75" spans="1:28">
      <c r="A75" s="107" t="s">
        <v>121</v>
      </c>
      <c r="B75" s="105">
        <v>5</v>
      </c>
      <c r="C75" s="47" t="s">
        <v>189</v>
      </c>
      <c r="D75" s="20" t="s">
        <v>190</v>
      </c>
      <c r="E75" s="24">
        <v>2</v>
      </c>
      <c r="F75" s="37">
        <v>50</v>
      </c>
      <c r="G75" s="33">
        <f t="shared" si="69"/>
        <v>32.5</v>
      </c>
      <c r="H75" s="33">
        <f t="shared" si="70"/>
        <v>130</v>
      </c>
      <c r="I75" s="39">
        <v>130</v>
      </c>
      <c r="J75" s="56">
        <f t="shared" si="71"/>
        <v>65</v>
      </c>
      <c r="K75" s="33">
        <f t="shared" si="56"/>
        <v>15</v>
      </c>
      <c r="L75" s="33">
        <f t="shared" si="57"/>
        <v>60</v>
      </c>
      <c r="M75" s="33">
        <f t="shared" si="58"/>
        <v>2.1428571428571428</v>
      </c>
      <c r="N75" s="33">
        <f t="shared" si="59"/>
        <v>8.5714285714285712</v>
      </c>
      <c r="O75" s="39">
        <v>60</v>
      </c>
      <c r="P75" s="45">
        <f t="shared" si="72"/>
        <v>30</v>
      </c>
      <c r="Q75" s="33">
        <f t="shared" si="60"/>
        <v>25</v>
      </c>
      <c r="R75" s="33">
        <f t="shared" si="61"/>
        <v>100</v>
      </c>
      <c r="S75" s="33">
        <f t="shared" si="62"/>
        <v>3.5714285714285716</v>
      </c>
      <c r="T75" s="33">
        <f t="shared" si="63"/>
        <v>14.285714285714286</v>
      </c>
      <c r="U75" s="39">
        <v>100</v>
      </c>
      <c r="V75" s="45">
        <f t="shared" si="73"/>
        <v>50</v>
      </c>
      <c r="W75" s="33">
        <f t="shared" si="64"/>
        <v>22.5</v>
      </c>
      <c r="X75" s="33">
        <f t="shared" si="65"/>
        <v>90</v>
      </c>
      <c r="Y75" s="33">
        <f t="shared" si="66"/>
        <v>3.2142857142857144</v>
      </c>
      <c r="Z75" s="33">
        <f t="shared" si="67"/>
        <v>12.857142857142858</v>
      </c>
      <c r="AA75" s="33">
        <v>90</v>
      </c>
      <c r="AB75" s="45">
        <f t="shared" si="74"/>
        <v>45</v>
      </c>
    </row>
    <row r="76" spans="1:28">
      <c r="A76" s="107" t="s">
        <v>121</v>
      </c>
      <c r="B76" s="105">
        <v>5</v>
      </c>
      <c r="C76" s="47" t="s">
        <v>191</v>
      </c>
      <c r="D76" s="20" t="s">
        <v>192</v>
      </c>
      <c r="E76" s="24">
        <v>3</v>
      </c>
      <c r="F76" s="37">
        <v>100</v>
      </c>
      <c r="G76" s="33">
        <f t="shared" si="69"/>
        <v>125</v>
      </c>
      <c r="H76" s="33">
        <f t="shared" si="70"/>
        <v>500</v>
      </c>
      <c r="I76" s="39">
        <v>500</v>
      </c>
      <c r="J76" s="56">
        <f t="shared" si="71"/>
        <v>250</v>
      </c>
      <c r="K76" s="33">
        <f t="shared" si="56"/>
        <v>75</v>
      </c>
      <c r="L76" s="33">
        <f t="shared" si="57"/>
        <v>300</v>
      </c>
      <c r="M76" s="33">
        <f t="shared" si="58"/>
        <v>10.714285714285714</v>
      </c>
      <c r="N76" s="33">
        <f t="shared" si="59"/>
        <v>42.857142857142854</v>
      </c>
      <c r="O76" s="39">
        <v>300</v>
      </c>
      <c r="P76" s="45">
        <f t="shared" si="72"/>
        <v>150</v>
      </c>
      <c r="Q76" s="33">
        <f t="shared" si="60"/>
        <v>105</v>
      </c>
      <c r="R76" s="33">
        <f t="shared" si="61"/>
        <v>420</v>
      </c>
      <c r="S76" s="33">
        <f t="shared" si="62"/>
        <v>15</v>
      </c>
      <c r="T76" s="33">
        <f t="shared" si="63"/>
        <v>60</v>
      </c>
      <c r="U76" s="39">
        <v>420</v>
      </c>
      <c r="V76" s="45">
        <f t="shared" si="73"/>
        <v>210</v>
      </c>
      <c r="W76" s="33">
        <f t="shared" si="64"/>
        <v>42.5</v>
      </c>
      <c r="X76" s="33">
        <f t="shared" si="65"/>
        <v>170</v>
      </c>
      <c r="Y76" s="33">
        <f t="shared" si="66"/>
        <v>6.0714285714285712</v>
      </c>
      <c r="Z76" s="33">
        <f t="shared" si="67"/>
        <v>24.285714285714285</v>
      </c>
      <c r="AA76" s="33">
        <v>170</v>
      </c>
      <c r="AB76" s="45">
        <f t="shared" si="74"/>
        <v>85</v>
      </c>
    </row>
    <row r="77" spans="1:28">
      <c r="A77" s="107" t="s">
        <v>121</v>
      </c>
      <c r="B77" s="105">
        <v>5</v>
      </c>
      <c r="C77" s="47" t="s">
        <v>193</v>
      </c>
      <c r="D77" s="20" t="s">
        <v>194</v>
      </c>
      <c r="E77" s="24">
        <v>3</v>
      </c>
      <c r="F77" s="37">
        <v>100</v>
      </c>
      <c r="G77" s="33">
        <f t="shared" si="69"/>
        <v>0</v>
      </c>
      <c r="H77" s="33">
        <f t="shared" si="70"/>
        <v>0</v>
      </c>
      <c r="I77" s="40">
        <v>0</v>
      </c>
      <c r="J77" s="56">
        <f t="shared" si="71"/>
        <v>0</v>
      </c>
      <c r="K77" s="33">
        <f t="shared" si="56"/>
        <v>0</v>
      </c>
      <c r="L77" s="33">
        <f t="shared" si="57"/>
        <v>0</v>
      </c>
      <c r="M77" s="33">
        <f t="shared" si="58"/>
        <v>0</v>
      </c>
      <c r="N77" s="33">
        <f t="shared" si="59"/>
        <v>0</v>
      </c>
      <c r="O77" s="39">
        <v>0</v>
      </c>
      <c r="P77" s="45">
        <f t="shared" si="72"/>
        <v>0</v>
      </c>
      <c r="Q77" s="33">
        <f t="shared" si="60"/>
        <v>0</v>
      </c>
      <c r="R77" s="33">
        <f t="shared" si="61"/>
        <v>0</v>
      </c>
      <c r="S77" s="33">
        <f t="shared" si="62"/>
        <v>0</v>
      </c>
      <c r="T77" s="33">
        <f t="shared" si="63"/>
        <v>0</v>
      </c>
      <c r="U77" s="39">
        <v>0</v>
      </c>
      <c r="V77" s="45">
        <f t="shared" si="73"/>
        <v>0</v>
      </c>
      <c r="W77" s="33">
        <f t="shared" si="64"/>
        <v>17.5</v>
      </c>
      <c r="X77" s="33">
        <f t="shared" si="65"/>
        <v>70</v>
      </c>
      <c r="Y77" s="33">
        <f t="shared" si="66"/>
        <v>2.5</v>
      </c>
      <c r="Z77" s="33">
        <f t="shared" si="67"/>
        <v>10</v>
      </c>
      <c r="AA77" s="33">
        <v>70</v>
      </c>
      <c r="AB77" s="45">
        <f t="shared" si="74"/>
        <v>35</v>
      </c>
    </row>
    <row r="78" spans="1:28">
      <c r="A78" s="107" t="s">
        <v>121</v>
      </c>
      <c r="B78" s="105">
        <v>5</v>
      </c>
      <c r="C78" s="47" t="s">
        <v>144</v>
      </c>
      <c r="D78" s="20" t="s">
        <v>145</v>
      </c>
      <c r="E78" s="24">
        <v>1</v>
      </c>
      <c r="F78" s="37">
        <v>100</v>
      </c>
      <c r="G78" s="33">
        <f t="shared" si="69"/>
        <v>50</v>
      </c>
      <c r="H78" s="33">
        <f t="shared" si="70"/>
        <v>200</v>
      </c>
      <c r="I78" s="40">
        <v>200</v>
      </c>
      <c r="J78" s="56">
        <f t="shared" si="71"/>
        <v>100</v>
      </c>
      <c r="K78" s="33">
        <f t="shared" si="56"/>
        <v>18.75</v>
      </c>
      <c r="L78" s="33">
        <f t="shared" si="57"/>
        <v>75</v>
      </c>
      <c r="M78" s="33">
        <f t="shared" si="58"/>
        <v>2.6785714285714284</v>
      </c>
      <c r="N78" s="33">
        <f t="shared" si="59"/>
        <v>10.714285714285714</v>
      </c>
      <c r="O78" s="40">
        <v>75</v>
      </c>
      <c r="P78" s="45">
        <f t="shared" si="72"/>
        <v>37.5</v>
      </c>
      <c r="Q78" s="33">
        <f t="shared" si="60"/>
        <v>15</v>
      </c>
      <c r="R78" s="33">
        <f t="shared" si="61"/>
        <v>60</v>
      </c>
      <c r="S78" s="33">
        <f t="shared" si="62"/>
        <v>2.1428571428571428</v>
      </c>
      <c r="T78" s="33">
        <f t="shared" si="63"/>
        <v>8.5714285714285712</v>
      </c>
      <c r="U78" s="40">
        <v>60</v>
      </c>
      <c r="V78" s="45">
        <f t="shared" si="73"/>
        <v>30</v>
      </c>
      <c r="W78" s="33">
        <f t="shared" si="64"/>
        <v>7.5</v>
      </c>
      <c r="X78" s="33">
        <f t="shared" si="65"/>
        <v>30</v>
      </c>
      <c r="Y78" s="33">
        <f t="shared" si="66"/>
        <v>1.0714285714285714</v>
      </c>
      <c r="Z78" s="33">
        <f t="shared" si="67"/>
        <v>4.2857142857142856</v>
      </c>
      <c r="AA78" s="33">
        <v>30</v>
      </c>
      <c r="AB78" s="45">
        <f t="shared" si="74"/>
        <v>15</v>
      </c>
    </row>
    <row r="79" spans="1:28">
      <c r="A79" s="107" t="s">
        <v>121</v>
      </c>
      <c r="B79" s="105">
        <v>5</v>
      </c>
      <c r="C79" s="47" t="s">
        <v>146</v>
      </c>
      <c r="D79" s="20" t="s">
        <v>147</v>
      </c>
      <c r="E79" s="24">
        <v>1</v>
      </c>
      <c r="F79" s="37">
        <v>100</v>
      </c>
      <c r="G79" s="33">
        <f t="shared" si="69"/>
        <v>20</v>
      </c>
      <c r="H79" s="33">
        <f t="shared" si="70"/>
        <v>80</v>
      </c>
      <c r="I79" s="40">
        <v>80</v>
      </c>
      <c r="J79" s="56">
        <f t="shared" si="71"/>
        <v>40</v>
      </c>
      <c r="K79" s="33">
        <f t="shared" si="56"/>
        <v>45</v>
      </c>
      <c r="L79" s="33">
        <f t="shared" si="57"/>
        <v>180</v>
      </c>
      <c r="M79" s="33">
        <f t="shared" si="58"/>
        <v>6.4285714285714288</v>
      </c>
      <c r="N79" s="33">
        <f t="shared" si="59"/>
        <v>25.714285714285715</v>
      </c>
      <c r="O79" s="40">
        <v>180</v>
      </c>
      <c r="P79" s="45">
        <f t="shared" si="72"/>
        <v>90</v>
      </c>
      <c r="Q79" s="33">
        <f t="shared" si="60"/>
        <v>25</v>
      </c>
      <c r="R79" s="33">
        <f t="shared" si="61"/>
        <v>100</v>
      </c>
      <c r="S79" s="33">
        <f t="shared" si="62"/>
        <v>3.5714285714285716</v>
      </c>
      <c r="T79" s="33">
        <f t="shared" si="63"/>
        <v>14.285714285714286</v>
      </c>
      <c r="U79" s="40">
        <v>100</v>
      </c>
      <c r="V79" s="45">
        <f t="shared" si="73"/>
        <v>50</v>
      </c>
      <c r="W79" s="33">
        <f t="shared" si="64"/>
        <v>0</v>
      </c>
      <c r="X79" s="33">
        <f t="shared" si="65"/>
        <v>0</v>
      </c>
      <c r="Y79" s="33">
        <f t="shared" si="66"/>
        <v>0</v>
      </c>
      <c r="Z79" s="33">
        <f t="shared" si="67"/>
        <v>0</v>
      </c>
      <c r="AA79" s="33">
        <v>0</v>
      </c>
      <c r="AB79" s="45">
        <f t="shared" si="74"/>
        <v>0</v>
      </c>
    </row>
    <row r="80" spans="1:28">
      <c r="A80" s="107" t="s">
        <v>121</v>
      </c>
      <c r="B80" s="105">
        <v>5</v>
      </c>
      <c r="C80" s="47" t="s">
        <v>264</v>
      </c>
      <c r="D80" s="20" t="s">
        <v>149</v>
      </c>
      <c r="E80" s="24">
        <v>1</v>
      </c>
      <c r="F80" s="37">
        <v>100</v>
      </c>
      <c r="G80" s="33">
        <f t="shared" si="69"/>
        <v>50</v>
      </c>
      <c r="H80" s="33">
        <f t="shared" si="70"/>
        <v>200</v>
      </c>
      <c r="I80">
        <v>200</v>
      </c>
      <c r="J80" s="56">
        <f t="shared" si="71"/>
        <v>100</v>
      </c>
      <c r="K80" s="33">
        <f t="shared" si="56"/>
        <v>18.75</v>
      </c>
      <c r="L80" s="33">
        <f t="shared" si="57"/>
        <v>75</v>
      </c>
      <c r="M80" s="33">
        <f t="shared" si="58"/>
        <v>2.6785714285714284</v>
      </c>
      <c r="N80" s="33">
        <f t="shared" si="59"/>
        <v>10.714285714285714</v>
      </c>
      <c r="O80" s="39">
        <v>75</v>
      </c>
      <c r="P80" s="45">
        <f t="shared" si="72"/>
        <v>37.5</v>
      </c>
      <c r="Q80" s="33">
        <f t="shared" si="60"/>
        <v>15</v>
      </c>
      <c r="R80" s="33">
        <f t="shared" si="61"/>
        <v>60</v>
      </c>
      <c r="S80" s="33">
        <f t="shared" si="62"/>
        <v>2.1428571428571428</v>
      </c>
      <c r="T80" s="33">
        <f t="shared" si="63"/>
        <v>8.5714285714285712</v>
      </c>
      <c r="U80" s="39">
        <v>60</v>
      </c>
      <c r="V80" s="45">
        <f t="shared" si="73"/>
        <v>30</v>
      </c>
      <c r="W80" s="33">
        <f t="shared" si="64"/>
        <v>7.5</v>
      </c>
      <c r="X80" s="33">
        <f t="shared" si="65"/>
        <v>30</v>
      </c>
      <c r="Y80" s="33">
        <f t="shared" si="66"/>
        <v>1.0714285714285714</v>
      </c>
      <c r="Z80" s="33">
        <f t="shared" si="67"/>
        <v>4.2857142857142856</v>
      </c>
      <c r="AA80" s="33">
        <v>30</v>
      </c>
      <c r="AB80" s="45">
        <f t="shared" si="74"/>
        <v>15</v>
      </c>
    </row>
    <row r="81" spans="1:36">
      <c r="A81" s="107" t="s">
        <v>121</v>
      </c>
      <c r="B81" s="105">
        <v>5</v>
      </c>
      <c r="C81" s="47" t="s">
        <v>150</v>
      </c>
      <c r="D81" s="20" t="s">
        <v>151</v>
      </c>
      <c r="E81" s="24">
        <v>2</v>
      </c>
      <c r="F81" s="37">
        <v>135</v>
      </c>
      <c r="G81" s="33">
        <f t="shared" si="69"/>
        <v>75</v>
      </c>
      <c r="H81" s="33">
        <f t="shared" si="70"/>
        <v>300</v>
      </c>
      <c r="I81">
        <v>300</v>
      </c>
      <c r="J81" s="56">
        <f t="shared" si="71"/>
        <v>150</v>
      </c>
      <c r="K81" s="33">
        <f t="shared" si="56"/>
        <v>55</v>
      </c>
      <c r="L81" s="33">
        <f t="shared" si="57"/>
        <v>220</v>
      </c>
      <c r="M81" s="33">
        <f t="shared" si="58"/>
        <v>7.8571428571428568</v>
      </c>
      <c r="N81" s="33">
        <f t="shared" si="59"/>
        <v>31.428571428571427</v>
      </c>
      <c r="O81" s="39">
        <v>220</v>
      </c>
      <c r="P81" s="45">
        <f t="shared" si="72"/>
        <v>110</v>
      </c>
      <c r="Q81" s="33">
        <f t="shared" si="60"/>
        <v>100</v>
      </c>
      <c r="R81" s="33">
        <f t="shared" si="61"/>
        <v>400</v>
      </c>
      <c r="S81" s="33">
        <f t="shared" si="62"/>
        <v>14.285714285714286</v>
      </c>
      <c r="T81" s="33">
        <f t="shared" si="63"/>
        <v>57.142857142857146</v>
      </c>
      <c r="U81" s="39">
        <v>400</v>
      </c>
      <c r="V81" s="45">
        <f t="shared" si="73"/>
        <v>200</v>
      </c>
      <c r="W81" s="33">
        <f t="shared" si="64"/>
        <v>25</v>
      </c>
      <c r="X81" s="33">
        <f t="shared" si="65"/>
        <v>100</v>
      </c>
      <c r="Y81" s="33">
        <f t="shared" si="66"/>
        <v>3.5714285714285716</v>
      </c>
      <c r="Z81" s="33">
        <f t="shared" si="67"/>
        <v>14.285714285714286</v>
      </c>
      <c r="AA81" s="33">
        <v>100</v>
      </c>
      <c r="AB81" s="45">
        <f t="shared" si="74"/>
        <v>50</v>
      </c>
    </row>
    <row r="82" spans="1:36">
      <c r="A82" s="107" t="s">
        <v>121</v>
      </c>
      <c r="B82" s="105">
        <v>5</v>
      </c>
      <c r="C82" s="47" t="s">
        <v>357</v>
      </c>
      <c r="D82" s="20" t="s">
        <v>157</v>
      </c>
      <c r="E82" s="49">
        <v>1</v>
      </c>
      <c r="F82" s="37">
        <v>50</v>
      </c>
      <c r="G82" s="33">
        <f t="shared" si="69"/>
        <v>20</v>
      </c>
      <c r="H82" s="33">
        <f t="shared" si="70"/>
        <v>80</v>
      </c>
      <c r="I82" s="39">
        <v>80</v>
      </c>
      <c r="J82" s="56">
        <f t="shared" si="71"/>
        <v>40</v>
      </c>
      <c r="K82" s="33">
        <f t="shared" si="56"/>
        <v>15</v>
      </c>
      <c r="L82" s="33">
        <f t="shared" si="57"/>
        <v>60</v>
      </c>
      <c r="M82" s="33">
        <f t="shared" si="58"/>
        <v>2.1428571428571428</v>
      </c>
      <c r="N82" s="33">
        <f t="shared" si="59"/>
        <v>8.5714285714285712</v>
      </c>
      <c r="O82" s="39">
        <v>60</v>
      </c>
      <c r="P82" s="45">
        <f t="shared" si="72"/>
        <v>30</v>
      </c>
      <c r="Q82" s="33">
        <f t="shared" si="60"/>
        <v>22.5</v>
      </c>
      <c r="R82" s="33">
        <f t="shared" si="61"/>
        <v>90</v>
      </c>
      <c r="S82" s="33">
        <f t="shared" si="62"/>
        <v>3.2142857142857144</v>
      </c>
      <c r="T82" s="33">
        <f t="shared" si="63"/>
        <v>12.857142857142858</v>
      </c>
      <c r="U82" s="39">
        <v>90</v>
      </c>
      <c r="V82" s="45">
        <f t="shared" si="73"/>
        <v>45</v>
      </c>
      <c r="W82" s="33">
        <f t="shared" si="64"/>
        <v>16.25</v>
      </c>
      <c r="X82" s="33">
        <f t="shared" si="65"/>
        <v>65</v>
      </c>
      <c r="Y82" s="33">
        <f t="shared" si="66"/>
        <v>2.3214285714285716</v>
      </c>
      <c r="Z82" s="33">
        <f t="shared" si="67"/>
        <v>9.2857142857142865</v>
      </c>
      <c r="AA82" s="33">
        <v>65</v>
      </c>
      <c r="AB82" s="45">
        <f t="shared" si="74"/>
        <v>32.5</v>
      </c>
    </row>
    <row r="83" spans="1:36">
      <c r="A83" s="107" t="s">
        <v>121</v>
      </c>
      <c r="B83" s="105">
        <v>5</v>
      </c>
      <c r="C83" s="47" t="s">
        <v>158</v>
      </c>
      <c r="D83" s="20" t="s">
        <v>159</v>
      </c>
      <c r="E83" s="49">
        <v>3</v>
      </c>
      <c r="F83" s="37">
        <v>50</v>
      </c>
      <c r="G83" s="33">
        <f t="shared" si="69"/>
        <v>12.5</v>
      </c>
      <c r="H83" s="33">
        <f t="shared" si="70"/>
        <v>50</v>
      </c>
      <c r="I83">
        <v>50</v>
      </c>
      <c r="J83" s="56">
        <f t="shared" si="71"/>
        <v>25</v>
      </c>
      <c r="K83" s="33">
        <f t="shared" si="56"/>
        <v>12.5</v>
      </c>
      <c r="L83" s="33">
        <f t="shared" si="57"/>
        <v>50</v>
      </c>
      <c r="M83" s="33">
        <f t="shared" si="58"/>
        <v>1.7857142857142858</v>
      </c>
      <c r="N83" s="33">
        <f t="shared" si="59"/>
        <v>7.1428571428571432</v>
      </c>
      <c r="O83" s="39">
        <v>50</v>
      </c>
      <c r="P83" s="45">
        <f t="shared" si="72"/>
        <v>25</v>
      </c>
      <c r="Q83" s="33">
        <f t="shared" si="60"/>
        <v>5</v>
      </c>
      <c r="R83" s="33">
        <f t="shared" si="61"/>
        <v>20</v>
      </c>
      <c r="S83" s="33">
        <f t="shared" si="62"/>
        <v>0.7142857142857143</v>
      </c>
      <c r="T83" s="33">
        <f t="shared" si="63"/>
        <v>2.8571428571428572</v>
      </c>
      <c r="U83" s="39">
        <v>20</v>
      </c>
      <c r="V83" s="45">
        <f t="shared" si="73"/>
        <v>10</v>
      </c>
      <c r="W83" s="33">
        <f t="shared" si="64"/>
        <v>0</v>
      </c>
      <c r="X83" s="33">
        <f t="shared" si="65"/>
        <v>0</v>
      </c>
      <c r="Y83" s="33">
        <f t="shared" si="66"/>
        <v>0</v>
      </c>
      <c r="Z83" s="33">
        <f t="shared" si="67"/>
        <v>0</v>
      </c>
      <c r="AA83" s="33">
        <v>0</v>
      </c>
      <c r="AB83" s="45">
        <f t="shared" si="74"/>
        <v>0</v>
      </c>
    </row>
    <row r="84" spans="1:36" s="51" customFormat="1">
      <c r="A84" s="113" t="s">
        <v>166</v>
      </c>
      <c r="B84" s="115"/>
      <c r="C84" s="57"/>
      <c r="D84" s="58"/>
      <c r="E84" s="59"/>
      <c r="F84" s="59"/>
      <c r="G84" s="55">
        <f>J84-(J84*0.2)</f>
        <v>168</v>
      </c>
      <c r="H84" s="55">
        <f>J84+(J84*0.2)</f>
        <v>252</v>
      </c>
      <c r="I84" s="51">
        <f>SUM(I85:I88)</f>
        <v>420</v>
      </c>
      <c r="J84" s="56">
        <f>I84/2</f>
        <v>210</v>
      </c>
      <c r="K84" s="55">
        <f>P84-(P84*0.2)</f>
        <v>130</v>
      </c>
      <c r="L84" s="55">
        <f>P84+(P84*0.2)</f>
        <v>195</v>
      </c>
      <c r="M84" s="55"/>
      <c r="N84" s="55"/>
      <c r="O84" s="51">
        <f>SUM(O85:O88)</f>
        <v>325</v>
      </c>
      <c r="P84" s="56">
        <f>O84/2</f>
        <v>162.5</v>
      </c>
      <c r="Q84" s="55">
        <f>V84-(V84*0.2)</f>
        <v>156</v>
      </c>
      <c r="R84" s="55">
        <f>V84+(V84*0.2)</f>
        <v>234</v>
      </c>
      <c r="S84" s="55"/>
      <c r="T84" s="55"/>
      <c r="U84" s="51">
        <f>SUM(U85:U88)</f>
        <v>390</v>
      </c>
      <c r="V84" s="56">
        <f>U84/2</f>
        <v>195</v>
      </c>
      <c r="W84" s="55">
        <f>AB84-(AB84*0.2)</f>
        <v>50</v>
      </c>
      <c r="X84" s="55">
        <f>AB84+(AB84*0.2)</f>
        <v>75</v>
      </c>
      <c r="Y84" s="55"/>
      <c r="Z84" s="55"/>
      <c r="AA84" s="51">
        <f>SUM(AA85:AA88)</f>
        <v>125</v>
      </c>
      <c r="AB84" s="56">
        <f>AA84/2</f>
        <v>62.5</v>
      </c>
      <c r="AC84" s="62"/>
      <c r="AD84" s="62"/>
      <c r="AE84" s="62"/>
      <c r="AF84" s="62"/>
      <c r="AG84" s="62"/>
      <c r="AH84" s="62"/>
      <c r="AI84" s="62"/>
      <c r="AJ84" s="62"/>
    </row>
    <row r="85" spans="1:36">
      <c r="A85" s="107" t="s">
        <v>166</v>
      </c>
      <c r="B85" s="105">
        <v>6</v>
      </c>
      <c r="C85" s="1" t="s">
        <v>167</v>
      </c>
      <c r="D85" s="18" t="s">
        <v>168</v>
      </c>
      <c r="E85" s="19">
        <v>1</v>
      </c>
      <c r="F85" s="37">
        <v>15</v>
      </c>
      <c r="G85" s="33">
        <f t="shared" si="69"/>
        <v>37.5</v>
      </c>
      <c r="H85" s="33">
        <f t="shared" si="70"/>
        <v>150</v>
      </c>
      <c r="I85">
        <v>150</v>
      </c>
      <c r="J85" s="56">
        <f t="shared" si="71"/>
        <v>75</v>
      </c>
      <c r="K85" s="33">
        <f t="shared" ref="K85:K88" si="75">P85*0.5</f>
        <v>31.25</v>
      </c>
      <c r="L85" s="33">
        <f t="shared" ref="L85:L88" si="76">P85*2</f>
        <v>125</v>
      </c>
      <c r="M85" s="33">
        <f t="shared" ref="M85:M88" si="77">K85/7</f>
        <v>4.4642857142857144</v>
      </c>
      <c r="N85" s="33">
        <f t="shared" ref="N85:N88" si="78">L85/7</f>
        <v>17.857142857142858</v>
      </c>
      <c r="O85" s="40">
        <v>125</v>
      </c>
      <c r="P85" s="45">
        <f t="shared" si="72"/>
        <v>62.5</v>
      </c>
      <c r="Q85" s="33">
        <f t="shared" ref="Q85:Q88" si="79">V85*0.5</f>
        <v>30</v>
      </c>
      <c r="R85" s="33">
        <f t="shared" ref="R85:R88" si="80">V85*2</f>
        <v>120</v>
      </c>
      <c r="S85" s="33">
        <f t="shared" ref="S85:S88" si="81">Q85/7</f>
        <v>4.2857142857142856</v>
      </c>
      <c r="T85" s="33">
        <f t="shared" ref="T85:T88" si="82">R85/7</f>
        <v>17.142857142857142</v>
      </c>
      <c r="U85" s="40">
        <v>120</v>
      </c>
      <c r="V85" s="45">
        <f t="shared" si="73"/>
        <v>60</v>
      </c>
      <c r="W85" s="33">
        <f t="shared" ref="W85:W88" si="83">AB85*0.5</f>
        <v>10</v>
      </c>
      <c r="X85" s="33">
        <f t="shared" ref="X85:X88" si="84">AB85*2</f>
        <v>40</v>
      </c>
      <c r="Y85" s="33">
        <f t="shared" ref="Y85:Y88" si="85">W85/7</f>
        <v>1.4285714285714286</v>
      </c>
      <c r="Z85" s="33">
        <f t="shared" ref="Z85:Z88" si="86">X85/7</f>
        <v>5.7142857142857144</v>
      </c>
      <c r="AA85" s="33">
        <v>40</v>
      </c>
      <c r="AB85" s="45">
        <f t="shared" si="74"/>
        <v>20</v>
      </c>
    </row>
    <row r="86" spans="1:36">
      <c r="A86" s="107" t="s">
        <v>166</v>
      </c>
      <c r="B86" s="101">
        <v>6</v>
      </c>
      <c r="C86" s="1" t="s">
        <v>169</v>
      </c>
      <c r="D86" s="18" t="s">
        <v>170</v>
      </c>
      <c r="E86" s="19">
        <v>1</v>
      </c>
      <c r="F86" s="37">
        <v>15</v>
      </c>
      <c r="G86" s="33">
        <f t="shared" si="69"/>
        <v>37.5</v>
      </c>
      <c r="H86" s="33">
        <f t="shared" si="70"/>
        <v>150</v>
      </c>
      <c r="I86">
        <v>150</v>
      </c>
      <c r="J86" s="56">
        <f t="shared" si="71"/>
        <v>75</v>
      </c>
      <c r="K86" s="33">
        <f t="shared" si="75"/>
        <v>30</v>
      </c>
      <c r="L86" s="33">
        <f t="shared" si="76"/>
        <v>120</v>
      </c>
      <c r="M86" s="33">
        <f t="shared" si="77"/>
        <v>4.2857142857142856</v>
      </c>
      <c r="N86" s="33">
        <f t="shared" si="78"/>
        <v>17.142857142857142</v>
      </c>
      <c r="O86" s="39">
        <v>120</v>
      </c>
      <c r="P86" s="45">
        <f t="shared" si="72"/>
        <v>60</v>
      </c>
      <c r="Q86" s="33">
        <f t="shared" si="79"/>
        <v>43.75</v>
      </c>
      <c r="R86" s="33">
        <f t="shared" si="80"/>
        <v>175</v>
      </c>
      <c r="S86" s="33">
        <f t="shared" si="81"/>
        <v>6.25</v>
      </c>
      <c r="T86" s="33">
        <f t="shared" si="82"/>
        <v>25</v>
      </c>
      <c r="U86" s="39">
        <v>175</v>
      </c>
      <c r="V86" s="45">
        <f t="shared" si="73"/>
        <v>87.5</v>
      </c>
      <c r="W86" s="33">
        <f t="shared" si="83"/>
        <v>11.25</v>
      </c>
      <c r="X86" s="33">
        <f t="shared" si="84"/>
        <v>45</v>
      </c>
      <c r="Y86" s="33">
        <f t="shared" si="85"/>
        <v>1.6071428571428572</v>
      </c>
      <c r="Z86" s="33">
        <f t="shared" si="86"/>
        <v>6.4285714285714288</v>
      </c>
      <c r="AA86" s="33">
        <v>45</v>
      </c>
      <c r="AB86" s="45">
        <f t="shared" si="74"/>
        <v>22.5</v>
      </c>
    </row>
    <row r="87" spans="1:36">
      <c r="A87" s="107" t="s">
        <v>166</v>
      </c>
      <c r="B87" s="105">
        <v>6</v>
      </c>
      <c r="C87" s="1" t="s">
        <v>171</v>
      </c>
      <c r="D87" s="18" t="s">
        <v>172</v>
      </c>
      <c r="E87" s="19">
        <v>1</v>
      </c>
      <c r="F87" s="37">
        <v>15</v>
      </c>
      <c r="G87" s="33">
        <f t="shared" si="69"/>
        <v>15</v>
      </c>
      <c r="H87" s="33">
        <f t="shared" si="70"/>
        <v>60</v>
      </c>
      <c r="I87">
        <v>60</v>
      </c>
      <c r="J87" s="56">
        <f t="shared" si="71"/>
        <v>30</v>
      </c>
      <c r="K87" s="33">
        <f t="shared" si="75"/>
        <v>10</v>
      </c>
      <c r="L87" s="33">
        <f t="shared" si="76"/>
        <v>40</v>
      </c>
      <c r="M87" s="33">
        <f t="shared" si="77"/>
        <v>1.4285714285714286</v>
      </c>
      <c r="N87" s="33">
        <f t="shared" si="78"/>
        <v>5.7142857142857144</v>
      </c>
      <c r="O87" s="39">
        <v>40</v>
      </c>
      <c r="P87" s="45">
        <f t="shared" si="72"/>
        <v>20</v>
      </c>
      <c r="Q87" s="33">
        <f t="shared" si="79"/>
        <v>12.5</v>
      </c>
      <c r="R87" s="33">
        <f t="shared" si="80"/>
        <v>50</v>
      </c>
      <c r="S87" s="33">
        <f t="shared" si="81"/>
        <v>1.7857142857142858</v>
      </c>
      <c r="T87" s="33">
        <f t="shared" si="82"/>
        <v>7.1428571428571432</v>
      </c>
      <c r="U87" s="39">
        <v>50</v>
      </c>
      <c r="V87" s="45">
        <f t="shared" si="73"/>
        <v>25</v>
      </c>
      <c r="W87" s="33">
        <f t="shared" si="83"/>
        <v>5</v>
      </c>
      <c r="X87" s="33">
        <f t="shared" si="84"/>
        <v>20</v>
      </c>
      <c r="Y87" s="33">
        <f t="shared" si="85"/>
        <v>0.7142857142857143</v>
      </c>
      <c r="Z87" s="33">
        <f t="shared" si="86"/>
        <v>2.8571428571428572</v>
      </c>
      <c r="AA87" s="33">
        <v>20</v>
      </c>
      <c r="AB87" s="45">
        <f t="shared" si="74"/>
        <v>10</v>
      </c>
    </row>
    <row r="88" spans="1:36">
      <c r="A88" s="107" t="s">
        <v>166</v>
      </c>
      <c r="B88" s="101">
        <v>6</v>
      </c>
      <c r="C88" s="1" t="s">
        <v>173</v>
      </c>
      <c r="D88" s="18" t="s">
        <v>174</v>
      </c>
      <c r="E88" s="19">
        <v>1</v>
      </c>
      <c r="F88" s="37">
        <v>15</v>
      </c>
      <c r="G88" s="33">
        <f t="shared" si="69"/>
        <v>15</v>
      </c>
      <c r="H88" s="33">
        <f t="shared" si="70"/>
        <v>60</v>
      </c>
      <c r="I88">
        <v>60</v>
      </c>
      <c r="J88" s="56">
        <f t="shared" si="71"/>
        <v>30</v>
      </c>
      <c r="K88" s="33">
        <f t="shared" si="75"/>
        <v>10</v>
      </c>
      <c r="L88" s="33">
        <f t="shared" si="76"/>
        <v>40</v>
      </c>
      <c r="M88" s="33">
        <f t="shared" si="77"/>
        <v>1.4285714285714286</v>
      </c>
      <c r="N88" s="33">
        <f t="shared" si="78"/>
        <v>5.7142857142857144</v>
      </c>
      <c r="O88" s="39">
        <v>40</v>
      </c>
      <c r="P88" s="45">
        <f t="shared" si="72"/>
        <v>20</v>
      </c>
      <c r="Q88" s="33">
        <f t="shared" si="79"/>
        <v>11.25</v>
      </c>
      <c r="R88" s="33">
        <f t="shared" si="80"/>
        <v>45</v>
      </c>
      <c r="S88" s="33">
        <f t="shared" si="81"/>
        <v>1.6071428571428572</v>
      </c>
      <c r="T88" s="33">
        <f t="shared" si="82"/>
        <v>6.4285714285714288</v>
      </c>
      <c r="U88" s="40">
        <v>45</v>
      </c>
      <c r="V88" s="45">
        <f t="shared" si="73"/>
        <v>22.5</v>
      </c>
      <c r="W88" s="33">
        <f t="shared" si="83"/>
        <v>5</v>
      </c>
      <c r="X88" s="33">
        <f t="shared" si="84"/>
        <v>20</v>
      </c>
      <c r="Y88" s="33">
        <f t="shared" si="85"/>
        <v>0.7142857142857143</v>
      </c>
      <c r="Z88" s="33">
        <f t="shared" si="86"/>
        <v>2.8571428571428572</v>
      </c>
      <c r="AA88" s="33">
        <v>20</v>
      </c>
      <c r="AB88" s="45">
        <f t="shared" si="74"/>
        <v>10</v>
      </c>
    </row>
    <row r="89" spans="1:36" s="51" customFormat="1">
      <c r="A89" s="113" t="s">
        <v>266</v>
      </c>
      <c r="B89" s="37"/>
      <c r="C89" s="52"/>
      <c r="D89" s="53"/>
      <c r="E89" s="60"/>
      <c r="F89" s="60"/>
      <c r="G89" s="55">
        <f>J89-(J89*0.2)</f>
        <v>248</v>
      </c>
      <c r="H89" s="55">
        <f>J89+(J89*0.2)</f>
        <v>372</v>
      </c>
      <c r="I89" s="51">
        <f>SUM(I90:I94)</f>
        <v>620</v>
      </c>
      <c r="J89" s="56">
        <f>I89/2</f>
        <v>310</v>
      </c>
      <c r="K89" s="55">
        <f>P89-(P89*0.2)</f>
        <v>136</v>
      </c>
      <c r="L89" s="55">
        <f>P89+(P89*0.2)</f>
        <v>204</v>
      </c>
      <c r="M89" s="55"/>
      <c r="N89" s="55"/>
      <c r="O89" s="51">
        <f>SUM(O90:O94)</f>
        <v>340</v>
      </c>
      <c r="P89" s="56">
        <f>O89/2</f>
        <v>170</v>
      </c>
      <c r="Q89" s="55">
        <f>V89-(V89*0.2)</f>
        <v>464</v>
      </c>
      <c r="R89" s="55">
        <f>V89+(V89*0.2)</f>
        <v>696</v>
      </c>
      <c r="S89" s="55"/>
      <c r="T89" s="55"/>
      <c r="U89" s="51">
        <f>SUM(U90:U94)</f>
        <v>1160</v>
      </c>
      <c r="V89" s="56">
        <f>U89/2</f>
        <v>580</v>
      </c>
      <c r="W89" s="55">
        <f>AB89-(AB89*0.2)</f>
        <v>240</v>
      </c>
      <c r="X89" s="55">
        <f>AB89+(AB89*0.2)</f>
        <v>360</v>
      </c>
      <c r="Y89" s="55"/>
      <c r="Z89" s="55"/>
      <c r="AA89" s="51">
        <f>SUM(AA90:AA94)</f>
        <v>600</v>
      </c>
      <c r="AB89" s="56">
        <f>AA89/2</f>
        <v>300</v>
      </c>
      <c r="AC89" s="62"/>
      <c r="AD89" s="62"/>
      <c r="AE89" s="62"/>
      <c r="AF89" s="62"/>
      <c r="AG89" s="62"/>
      <c r="AH89" s="62"/>
      <c r="AI89" s="62"/>
      <c r="AJ89" s="62"/>
    </row>
    <row r="90" spans="1:36">
      <c r="A90" s="107" t="s">
        <v>266</v>
      </c>
      <c r="B90" s="105">
        <v>7</v>
      </c>
      <c r="C90" s="1" t="s">
        <v>176</v>
      </c>
      <c r="D90" s="18" t="s">
        <v>177</v>
      </c>
      <c r="E90" s="19">
        <v>2</v>
      </c>
      <c r="F90" s="60">
        <v>50</v>
      </c>
      <c r="G90" s="33">
        <f t="shared" si="69"/>
        <v>37.5</v>
      </c>
      <c r="H90" s="33">
        <f t="shared" si="70"/>
        <v>150</v>
      </c>
      <c r="I90">
        <v>150</v>
      </c>
      <c r="J90" s="56">
        <f t="shared" si="71"/>
        <v>75</v>
      </c>
      <c r="K90" s="33">
        <f t="shared" ref="K90:K94" si="87">P90*0.5</f>
        <v>30</v>
      </c>
      <c r="L90" s="33">
        <f t="shared" ref="L90:L94" si="88">P90*2</f>
        <v>120</v>
      </c>
      <c r="M90" s="33">
        <f t="shared" ref="M90:M94" si="89">K90/7</f>
        <v>4.2857142857142856</v>
      </c>
      <c r="N90" s="33">
        <f t="shared" ref="N90:N94" si="90">L90/7</f>
        <v>17.142857142857142</v>
      </c>
      <c r="O90" s="39">
        <v>120</v>
      </c>
      <c r="P90" s="45">
        <f t="shared" si="72"/>
        <v>60</v>
      </c>
      <c r="Q90" s="33">
        <f t="shared" ref="Q90:Q94" si="91">V90*0.5</f>
        <v>45</v>
      </c>
      <c r="R90" s="33">
        <f t="shared" ref="R90:R94" si="92">V90*2</f>
        <v>180</v>
      </c>
      <c r="S90" s="33">
        <f t="shared" ref="S90:S94" si="93">Q90/7</f>
        <v>6.4285714285714288</v>
      </c>
      <c r="T90" s="33">
        <f t="shared" ref="T90:T94" si="94">R90/7</f>
        <v>25.714285714285715</v>
      </c>
      <c r="U90" s="40">
        <v>180</v>
      </c>
      <c r="V90" s="45">
        <f t="shared" si="73"/>
        <v>90</v>
      </c>
      <c r="W90" s="33">
        <f t="shared" ref="W90:W94" si="95">AB90*0.5</f>
        <v>20</v>
      </c>
      <c r="X90" s="33">
        <f t="shared" ref="X90:X94" si="96">AB90*2</f>
        <v>80</v>
      </c>
      <c r="Y90" s="33">
        <f t="shared" ref="Y90:Y94" si="97">W90/7</f>
        <v>2.8571428571428572</v>
      </c>
      <c r="Z90" s="33">
        <f t="shared" ref="Z90:Z94" si="98">X90/7</f>
        <v>11.428571428571429</v>
      </c>
      <c r="AA90" s="33">
        <v>80</v>
      </c>
      <c r="AB90" s="45">
        <f t="shared" si="74"/>
        <v>40</v>
      </c>
    </row>
    <row r="91" spans="1:36">
      <c r="A91" s="107" t="s">
        <v>266</v>
      </c>
      <c r="B91" s="101">
        <v>7</v>
      </c>
      <c r="C91" s="1" t="s">
        <v>179</v>
      </c>
      <c r="D91" s="18" t="s">
        <v>180</v>
      </c>
      <c r="E91" s="19">
        <v>2</v>
      </c>
      <c r="F91" s="60">
        <v>50</v>
      </c>
      <c r="G91" s="33">
        <f t="shared" si="69"/>
        <v>0</v>
      </c>
      <c r="H91" s="33">
        <f t="shared" si="70"/>
        <v>0</v>
      </c>
      <c r="I91">
        <v>0</v>
      </c>
      <c r="J91" s="56">
        <f t="shared" si="71"/>
        <v>0</v>
      </c>
      <c r="K91" s="33">
        <f t="shared" si="87"/>
        <v>0</v>
      </c>
      <c r="L91" s="33">
        <f t="shared" si="88"/>
        <v>0</v>
      </c>
      <c r="M91" s="33">
        <f t="shared" si="89"/>
        <v>0</v>
      </c>
      <c r="N91" s="33">
        <f t="shared" si="90"/>
        <v>0</v>
      </c>
      <c r="O91" s="39">
        <v>0</v>
      </c>
      <c r="P91" s="45">
        <f t="shared" si="72"/>
        <v>0</v>
      </c>
      <c r="Q91" s="33">
        <f t="shared" si="91"/>
        <v>20</v>
      </c>
      <c r="R91" s="33">
        <f t="shared" si="92"/>
        <v>80</v>
      </c>
      <c r="S91" s="33">
        <f t="shared" si="93"/>
        <v>2.8571428571428572</v>
      </c>
      <c r="T91" s="33">
        <f t="shared" si="94"/>
        <v>11.428571428571429</v>
      </c>
      <c r="U91" s="40">
        <v>80</v>
      </c>
      <c r="V91" s="45">
        <f t="shared" si="73"/>
        <v>40</v>
      </c>
      <c r="W91" s="33">
        <f t="shared" si="95"/>
        <v>0</v>
      </c>
      <c r="X91" s="33">
        <f t="shared" si="96"/>
        <v>0</v>
      </c>
      <c r="Y91" s="33">
        <f t="shared" si="97"/>
        <v>0</v>
      </c>
      <c r="Z91" s="33">
        <f t="shared" si="98"/>
        <v>0</v>
      </c>
      <c r="AA91" s="33">
        <v>0</v>
      </c>
      <c r="AB91" s="45">
        <f t="shared" si="74"/>
        <v>0</v>
      </c>
    </row>
    <row r="92" spans="1:36">
      <c r="A92" s="107" t="s">
        <v>266</v>
      </c>
      <c r="B92" s="105">
        <v>7</v>
      </c>
      <c r="C92" s="1" t="s">
        <v>181</v>
      </c>
      <c r="D92" s="18" t="s">
        <v>182</v>
      </c>
      <c r="E92" s="19">
        <v>1</v>
      </c>
      <c r="F92" s="60">
        <v>60</v>
      </c>
      <c r="G92" s="33">
        <f t="shared" si="69"/>
        <v>60</v>
      </c>
      <c r="H92" s="33">
        <f t="shared" si="70"/>
        <v>240</v>
      </c>
      <c r="I92" s="39">
        <v>240</v>
      </c>
      <c r="J92" s="56">
        <f t="shared" si="71"/>
        <v>120</v>
      </c>
      <c r="K92" s="33">
        <f t="shared" si="87"/>
        <v>25</v>
      </c>
      <c r="L92" s="33">
        <f t="shared" si="88"/>
        <v>100</v>
      </c>
      <c r="M92" s="33">
        <f t="shared" si="89"/>
        <v>3.5714285714285716</v>
      </c>
      <c r="N92" s="33">
        <f t="shared" si="90"/>
        <v>14.285714285714286</v>
      </c>
      <c r="O92" s="39">
        <v>100</v>
      </c>
      <c r="P92" s="45">
        <f t="shared" si="72"/>
        <v>50</v>
      </c>
      <c r="Q92" s="33">
        <f t="shared" si="91"/>
        <v>97.5</v>
      </c>
      <c r="R92" s="33">
        <f t="shared" si="92"/>
        <v>390</v>
      </c>
      <c r="S92" s="33">
        <f t="shared" si="93"/>
        <v>13.928571428571429</v>
      </c>
      <c r="T92" s="33">
        <f t="shared" si="94"/>
        <v>55.714285714285715</v>
      </c>
      <c r="U92" s="40">
        <v>390</v>
      </c>
      <c r="V92" s="45">
        <f t="shared" si="73"/>
        <v>195</v>
      </c>
      <c r="W92" s="33">
        <f t="shared" si="95"/>
        <v>60</v>
      </c>
      <c r="X92" s="33">
        <f t="shared" si="96"/>
        <v>240</v>
      </c>
      <c r="Y92" s="33">
        <f t="shared" si="97"/>
        <v>8.5714285714285712</v>
      </c>
      <c r="Z92" s="33">
        <f t="shared" si="98"/>
        <v>34.285714285714285</v>
      </c>
      <c r="AA92" s="33">
        <v>240</v>
      </c>
      <c r="AB92" s="45">
        <f t="shared" si="74"/>
        <v>120</v>
      </c>
    </row>
    <row r="93" spans="1:36">
      <c r="A93" s="107" t="s">
        <v>266</v>
      </c>
      <c r="B93" s="101">
        <v>7</v>
      </c>
      <c r="C93" s="1" t="s">
        <v>183</v>
      </c>
      <c r="D93" s="18" t="s">
        <v>184</v>
      </c>
      <c r="E93" s="19">
        <v>1</v>
      </c>
      <c r="F93" s="60">
        <v>40</v>
      </c>
      <c r="G93" s="33">
        <f t="shared" si="69"/>
        <v>17.5</v>
      </c>
      <c r="H93" s="33">
        <f t="shared" si="70"/>
        <v>70</v>
      </c>
      <c r="I93" s="39">
        <v>70</v>
      </c>
      <c r="J93" s="56">
        <f t="shared" si="71"/>
        <v>35</v>
      </c>
      <c r="K93" s="33">
        <f t="shared" si="87"/>
        <v>0</v>
      </c>
      <c r="L93" s="33">
        <f t="shared" si="88"/>
        <v>0</v>
      </c>
      <c r="M93" s="33">
        <f t="shared" si="89"/>
        <v>0</v>
      </c>
      <c r="N93" s="33">
        <f t="shared" si="90"/>
        <v>0</v>
      </c>
      <c r="O93" s="40">
        <v>0</v>
      </c>
      <c r="P93" s="45">
        <f t="shared" si="72"/>
        <v>0</v>
      </c>
      <c r="Q93" s="33">
        <f t="shared" si="91"/>
        <v>37.5</v>
      </c>
      <c r="R93" s="33">
        <f t="shared" si="92"/>
        <v>150</v>
      </c>
      <c r="S93" s="33">
        <f t="shared" si="93"/>
        <v>5.3571428571428568</v>
      </c>
      <c r="T93" s="33">
        <f t="shared" si="94"/>
        <v>21.428571428571427</v>
      </c>
      <c r="U93" s="40">
        <v>150</v>
      </c>
      <c r="V93" s="45">
        <f t="shared" si="73"/>
        <v>75</v>
      </c>
      <c r="W93" s="33">
        <f t="shared" si="95"/>
        <v>22.5</v>
      </c>
      <c r="X93" s="33">
        <f t="shared" si="96"/>
        <v>90</v>
      </c>
      <c r="Y93" s="33">
        <f t="shared" si="97"/>
        <v>3.2142857142857144</v>
      </c>
      <c r="Z93" s="33">
        <f t="shared" si="98"/>
        <v>12.857142857142858</v>
      </c>
      <c r="AA93" s="33">
        <v>90</v>
      </c>
      <c r="AB93" s="45">
        <f t="shared" si="74"/>
        <v>45</v>
      </c>
    </row>
    <row r="94" spans="1:36">
      <c r="A94" s="107" t="s">
        <v>266</v>
      </c>
      <c r="B94" s="105">
        <v>7</v>
      </c>
      <c r="C94" s="1" t="s">
        <v>185</v>
      </c>
      <c r="D94" s="18" t="s">
        <v>186</v>
      </c>
      <c r="E94" s="19">
        <v>1</v>
      </c>
      <c r="F94" s="60">
        <v>50</v>
      </c>
      <c r="G94" s="33">
        <f t="shared" si="69"/>
        <v>40</v>
      </c>
      <c r="H94" s="33">
        <f t="shared" si="70"/>
        <v>160</v>
      </c>
      <c r="I94" s="40">
        <v>160</v>
      </c>
      <c r="J94" s="56">
        <f t="shared" si="71"/>
        <v>80</v>
      </c>
      <c r="K94" s="33">
        <f t="shared" si="87"/>
        <v>30</v>
      </c>
      <c r="L94" s="33">
        <f t="shared" si="88"/>
        <v>120</v>
      </c>
      <c r="M94" s="33">
        <f t="shared" si="89"/>
        <v>4.2857142857142856</v>
      </c>
      <c r="N94" s="33">
        <f t="shared" si="90"/>
        <v>17.142857142857142</v>
      </c>
      <c r="O94" s="40">
        <v>120</v>
      </c>
      <c r="P94" s="45">
        <f t="shared" si="72"/>
        <v>60</v>
      </c>
      <c r="Q94" s="33">
        <f t="shared" si="91"/>
        <v>90</v>
      </c>
      <c r="R94" s="33">
        <f t="shared" si="92"/>
        <v>360</v>
      </c>
      <c r="S94" s="33">
        <f t="shared" si="93"/>
        <v>12.857142857142858</v>
      </c>
      <c r="T94" s="33">
        <f t="shared" si="94"/>
        <v>51.428571428571431</v>
      </c>
      <c r="U94" s="40">
        <v>360</v>
      </c>
      <c r="V94" s="45">
        <f t="shared" si="73"/>
        <v>180</v>
      </c>
      <c r="W94" s="33">
        <f t="shared" si="95"/>
        <v>47.5</v>
      </c>
      <c r="X94" s="33">
        <f t="shared" si="96"/>
        <v>190</v>
      </c>
      <c r="Y94" s="33">
        <f t="shared" si="97"/>
        <v>6.7857142857142856</v>
      </c>
      <c r="Z94" s="33">
        <f t="shared" si="98"/>
        <v>27.142857142857142</v>
      </c>
      <c r="AA94" s="33">
        <v>190</v>
      </c>
      <c r="AB94" s="45">
        <f t="shared" si="74"/>
        <v>95</v>
      </c>
    </row>
    <row r="95" spans="1:36" s="51" customFormat="1">
      <c r="A95" s="113" t="s">
        <v>207</v>
      </c>
      <c r="B95" s="115"/>
      <c r="C95" s="52"/>
      <c r="D95" s="53"/>
      <c r="E95" s="60"/>
      <c r="F95" s="60"/>
      <c r="G95" s="55">
        <f>J95-(J95*0.2)</f>
        <v>440</v>
      </c>
      <c r="H95" s="55">
        <f>J95+(J95*0.2)</f>
        <v>660</v>
      </c>
      <c r="I95" s="51">
        <f>SUM(I96:I102)</f>
        <v>1100</v>
      </c>
      <c r="J95" s="56">
        <f>I95/2</f>
        <v>550</v>
      </c>
      <c r="K95" s="55">
        <f>P95-(P95*0.2)</f>
        <v>414</v>
      </c>
      <c r="L95" s="55">
        <f>P95+(P95*0.2)</f>
        <v>621</v>
      </c>
      <c r="M95" s="55"/>
      <c r="N95" s="55"/>
      <c r="O95" s="51">
        <f>SUM(O96:O102)</f>
        <v>1035</v>
      </c>
      <c r="P95" s="56">
        <f>O95/2</f>
        <v>517.5</v>
      </c>
      <c r="Q95" s="55">
        <f>V95-(V95*0.2)</f>
        <v>340</v>
      </c>
      <c r="R95" s="55">
        <f>V95+(V95*0.2)</f>
        <v>510</v>
      </c>
      <c r="S95" s="55"/>
      <c r="T95" s="55"/>
      <c r="U95" s="51">
        <f>SUM(U96:U102)</f>
        <v>850</v>
      </c>
      <c r="V95" s="56">
        <f>U95/2</f>
        <v>425</v>
      </c>
      <c r="W95" s="55">
        <f>AB95-(AB95*0.2)</f>
        <v>140</v>
      </c>
      <c r="X95" s="55">
        <f>AB95+(AB95*0.2)</f>
        <v>210</v>
      </c>
      <c r="Y95" s="55"/>
      <c r="Z95" s="55"/>
      <c r="AA95" s="51">
        <f>SUM(AA96:AA102)</f>
        <v>350</v>
      </c>
      <c r="AB95" s="56">
        <f>AA95/2</f>
        <v>175</v>
      </c>
      <c r="AC95" s="62"/>
      <c r="AD95" s="62"/>
      <c r="AE95" s="62"/>
      <c r="AF95" s="62"/>
      <c r="AG95" s="62"/>
      <c r="AH95" s="62"/>
      <c r="AI95" s="62"/>
      <c r="AJ95" s="62"/>
    </row>
    <row r="96" spans="1:36">
      <c r="A96" s="107" t="s">
        <v>207</v>
      </c>
      <c r="B96" s="105">
        <v>8</v>
      </c>
      <c r="C96" s="1" t="s">
        <v>208</v>
      </c>
      <c r="D96" s="18" t="s">
        <v>209</v>
      </c>
      <c r="E96" s="19">
        <v>1</v>
      </c>
      <c r="F96" s="60">
        <v>10</v>
      </c>
      <c r="G96" s="33">
        <f t="shared" si="69"/>
        <v>25</v>
      </c>
      <c r="H96" s="33">
        <f t="shared" si="70"/>
        <v>100</v>
      </c>
      <c r="I96" s="40">
        <v>100</v>
      </c>
      <c r="J96" s="56">
        <f t="shared" si="71"/>
        <v>50</v>
      </c>
      <c r="K96" s="33">
        <f t="shared" ref="K96:K102" si="99">P96*0.5</f>
        <v>17.5</v>
      </c>
      <c r="L96" s="33">
        <f t="shared" ref="L96:L102" si="100">P96*2</f>
        <v>70</v>
      </c>
      <c r="M96" s="33">
        <f t="shared" ref="M96:M102" si="101">K96/7</f>
        <v>2.5</v>
      </c>
      <c r="N96" s="33">
        <f t="shared" ref="N96:N102" si="102">L96/7</f>
        <v>10</v>
      </c>
      <c r="O96">
        <v>70</v>
      </c>
      <c r="P96" s="45">
        <f t="shared" si="72"/>
        <v>35</v>
      </c>
      <c r="Q96" s="33">
        <f t="shared" ref="Q96:Q102" si="103">V96*0.5</f>
        <v>17.5</v>
      </c>
      <c r="R96" s="33">
        <f t="shared" ref="R96:R102" si="104">V96*2</f>
        <v>70</v>
      </c>
      <c r="S96" s="33">
        <f t="shared" ref="S96:S102" si="105">Q96/7</f>
        <v>2.5</v>
      </c>
      <c r="T96" s="33">
        <f t="shared" ref="T96:T102" si="106">R96/7</f>
        <v>10</v>
      </c>
      <c r="U96" s="40">
        <v>70</v>
      </c>
      <c r="V96" s="45">
        <f t="shared" si="73"/>
        <v>35</v>
      </c>
      <c r="W96" s="33">
        <f t="shared" ref="W96:W102" si="107">AB96*0.5</f>
        <v>17.5</v>
      </c>
      <c r="X96" s="33">
        <f t="shared" ref="X96:X102" si="108">AB96*2</f>
        <v>70</v>
      </c>
      <c r="Y96" s="33">
        <f t="shared" ref="Y96:Y102" si="109">W96/7</f>
        <v>2.5</v>
      </c>
      <c r="Z96" s="33">
        <f t="shared" ref="Z96:Z102" si="110">X96/7</f>
        <v>10</v>
      </c>
      <c r="AA96" s="40">
        <v>70</v>
      </c>
      <c r="AB96" s="45">
        <f t="shared" si="74"/>
        <v>35</v>
      </c>
    </row>
    <row r="97" spans="1:36">
      <c r="A97" s="107" t="s">
        <v>207</v>
      </c>
      <c r="B97" s="101">
        <v>8</v>
      </c>
      <c r="C97" s="1" t="s">
        <v>210</v>
      </c>
      <c r="D97" s="18" t="s">
        <v>211</v>
      </c>
      <c r="E97" s="19">
        <v>1</v>
      </c>
      <c r="F97" s="60">
        <v>15</v>
      </c>
      <c r="G97" s="33">
        <f t="shared" si="69"/>
        <v>20</v>
      </c>
      <c r="H97" s="33">
        <f t="shared" si="70"/>
        <v>80</v>
      </c>
      <c r="I97" s="40">
        <v>80</v>
      </c>
      <c r="J97" s="56">
        <f t="shared" si="71"/>
        <v>40</v>
      </c>
      <c r="K97" s="33">
        <f t="shared" si="99"/>
        <v>17.5</v>
      </c>
      <c r="L97" s="33">
        <f t="shared" si="100"/>
        <v>70</v>
      </c>
      <c r="M97" s="33">
        <f t="shared" si="101"/>
        <v>2.5</v>
      </c>
      <c r="N97" s="33">
        <f t="shared" si="102"/>
        <v>10</v>
      </c>
      <c r="O97">
        <v>70</v>
      </c>
      <c r="P97" s="45">
        <f t="shared" si="72"/>
        <v>35</v>
      </c>
      <c r="Q97" s="33">
        <f t="shared" si="103"/>
        <v>17.5</v>
      </c>
      <c r="R97" s="33">
        <f t="shared" si="104"/>
        <v>70</v>
      </c>
      <c r="S97" s="33">
        <f t="shared" si="105"/>
        <v>2.5</v>
      </c>
      <c r="T97" s="33">
        <f t="shared" si="106"/>
        <v>10</v>
      </c>
      <c r="U97">
        <v>70</v>
      </c>
      <c r="V97" s="45">
        <f t="shared" si="73"/>
        <v>35</v>
      </c>
      <c r="W97" s="33">
        <f t="shared" si="107"/>
        <v>16.25</v>
      </c>
      <c r="X97" s="33">
        <f t="shared" si="108"/>
        <v>65</v>
      </c>
      <c r="Y97" s="33">
        <f t="shared" si="109"/>
        <v>2.3214285714285716</v>
      </c>
      <c r="Z97" s="33">
        <f t="shared" si="110"/>
        <v>9.2857142857142865</v>
      </c>
      <c r="AA97">
        <v>65</v>
      </c>
      <c r="AB97" s="45">
        <f t="shared" si="74"/>
        <v>32.5</v>
      </c>
    </row>
    <row r="98" spans="1:36">
      <c r="A98" s="107" t="s">
        <v>207</v>
      </c>
      <c r="B98" s="105">
        <v>8</v>
      </c>
      <c r="C98" s="1" t="s">
        <v>212</v>
      </c>
      <c r="D98" s="18" t="s">
        <v>213</v>
      </c>
      <c r="E98" s="19">
        <v>2</v>
      </c>
      <c r="F98" s="60">
        <v>250</v>
      </c>
      <c r="G98" s="33">
        <f t="shared" si="69"/>
        <v>125</v>
      </c>
      <c r="H98" s="33">
        <f t="shared" si="70"/>
        <v>500</v>
      </c>
      <c r="I98" s="40">
        <v>500</v>
      </c>
      <c r="J98" s="56">
        <f t="shared" si="71"/>
        <v>250</v>
      </c>
      <c r="K98" s="33">
        <f t="shared" si="99"/>
        <v>125</v>
      </c>
      <c r="L98" s="33">
        <f t="shared" si="100"/>
        <v>500</v>
      </c>
      <c r="M98" s="33">
        <f t="shared" si="101"/>
        <v>17.857142857142858</v>
      </c>
      <c r="N98" s="33">
        <f t="shared" si="102"/>
        <v>71.428571428571431</v>
      </c>
      <c r="O98">
        <v>500</v>
      </c>
      <c r="P98" s="45">
        <f t="shared" si="72"/>
        <v>250</v>
      </c>
      <c r="Q98" s="33">
        <f t="shared" si="103"/>
        <v>62.5</v>
      </c>
      <c r="R98" s="33">
        <f t="shared" si="104"/>
        <v>250</v>
      </c>
      <c r="S98" s="33">
        <f t="shared" si="105"/>
        <v>8.9285714285714288</v>
      </c>
      <c r="T98" s="33">
        <f t="shared" si="106"/>
        <v>35.714285714285715</v>
      </c>
      <c r="U98">
        <v>250</v>
      </c>
      <c r="V98" s="45">
        <f t="shared" si="73"/>
        <v>125</v>
      </c>
      <c r="W98" s="33">
        <f t="shared" si="107"/>
        <v>0</v>
      </c>
      <c r="X98" s="33">
        <f t="shared" si="108"/>
        <v>0</v>
      </c>
      <c r="Y98" s="33">
        <f t="shared" si="109"/>
        <v>0</v>
      </c>
      <c r="Z98" s="33">
        <f t="shared" si="110"/>
        <v>0</v>
      </c>
      <c r="AA98">
        <v>0</v>
      </c>
      <c r="AB98" s="45">
        <f t="shared" si="74"/>
        <v>0</v>
      </c>
    </row>
    <row r="99" spans="1:36">
      <c r="A99" s="107" t="s">
        <v>207</v>
      </c>
      <c r="B99" s="101">
        <v>8</v>
      </c>
      <c r="C99" s="1" t="s">
        <v>214</v>
      </c>
      <c r="D99" s="18" t="s">
        <v>215</v>
      </c>
      <c r="E99" s="19">
        <v>2</v>
      </c>
      <c r="F99" s="60">
        <v>125</v>
      </c>
      <c r="G99" s="33">
        <f t="shared" si="69"/>
        <v>30</v>
      </c>
      <c r="H99" s="33">
        <f t="shared" si="70"/>
        <v>120</v>
      </c>
      <c r="I99" s="40">
        <v>120</v>
      </c>
      <c r="J99" s="56">
        <f t="shared" si="71"/>
        <v>60</v>
      </c>
      <c r="K99" s="33">
        <f t="shared" si="99"/>
        <v>35</v>
      </c>
      <c r="L99" s="33">
        <f t="shared" si="100"/>
        <v>140</v>
      </c>
      <c r="M99" s="33">
        <f t="shared" si="101"/>
        <v>5</v>
      </c>
      <c r="N99" s="33">
        <f t="shared" si="102"/>
        <v>20</v>
      </c>
      <c r="O99">
        <v>140</v>
      </c>
      <c r="P99" s="45">
        <f t="shared" si="72"/>
        <v>70</v>
      </c>
      <c r="Q99" s="33">
        <f t="shared" si="103"/>
        <v>32.5</v>
      </c>
      <c r="R99" s="33">
        <f t="shared" si="104"/>
        <v>130</v>
      </c>
      <c r="S99" s="33">
        <f t="shared" si="105"/>
        <v>4.6428571428571432</v>
      </c>
      <c r="T99" s="33">
        <f t="shared" si="106"/>
        <v>18.571428571428573</v>
      </c>
      <c r="U99">
        <v>130</v>
      </c>
      <c r="V99" s="45">
        <f t="shared" si="73"/>
        <v>65</v>
      </c>
      <c r="W99" s="33">
        <f t="shared" si="107"/>
        <v>20</v>
      </c>
      <c r="X99" s="33">
        <f t="shared" si="108"/>
        <v>80</v>
      </c>
      <c r="Y99" s="33">
        <f t="shared" si="109"/>
        <v>2.8571428571428572</v>
      </c>
      <c r="Z99" s="33">
        <f t="shared" si="110"/>
        <v>11.428571428571429</v>
      </c>
      <c r="AA99">
        <v>80</v>
      </c>
      <c r="AB99" s="45">
        <f t="shared" si="74"/>
        <v>40</v>
      </c>
    </row>
    <row r="100" spans="1:36">
      <c r="A100" s="107" t="s">
        <v>207</v>
      </c>
      <c r="B100" s="105">
        <v>8</v>
      </c>
      <c r="C100" s="1" t="s">
        <v>216</v>
      </c>
      <c r="D100" s="18" t="s">
        <v>217</v>
      </c>
      <c r="E100" s="19">
        <v>2</v>
      </c>
      <c r="F100" s="60">
        <v>15</v>
      </c>
      <c r="G100" s="33">
        <f t="shared" si="69"/>
        <v>25</v>
      </c>
      <c r="H100" s="33">
        <f t="shared" si="70"/>
        <v>100</v>
      </c>
      <c r="I100" s="40">
        <v>100</v>
      </c>
      <c r="J100" s="56">
        <f t="shared" si="71"/>
        <v>50</v>
      </c>
      <c r="K100" s="33">
        <f t="shared" si="99"/>
        <v>20</v>
      </c>
      <c r="L100" s="33">
        <f t="shared" si="100"/>
        <v>80</v>
      </c>
      <c r="M100" s="33">
        <f t="shared" si="101"/>
        <v>2.8571428571428572</v>
      </c>
      <c r="N100" s="33">
        <f t="shared" si="102"/>
        <v>11.428571428571429</v>
      </c>
      <c r="O100">
        <v>80</v>
      </c>
      <c r="P100" s="45">
        <f t="shared" si="72"/>
        <v>40</v>
      </c>
      <c r="Q100" s="33">
        <f t="shared" si="103"/>
        <v>22.5</v>
      </c>
      <c r="R100" s="33">
        <f t="shared" si="104"/>
        <v>90</v>
      </c>
      <c r="S100" s="33">
        <f t="shared" si="105"/>
        <v>3.2142857142857144</v>
      </c>
      <c r="T100" s="33">
        <f t="shared" si="106"/>
        <v>12.857142857142858</v>
      </c>
      <c r="U100">
        <v>90</v>
      </c>
      <c r="V100" s="45">
        <f t="shared" si="73"/>
        <v>45</v>
      </c>
      <c r="W100" s="33">
        <f t="shared" si="107"/>
        <v>0</v>
      </c>
      <c r="X100" s="33">
        <f t="shared" si="108"/>
        <v>0</v>
      </c>
      <c r="Y100" s="33">
        <f t="shared" si="109"/>
        <v>0</v>
      </c>
      <c r="Z100" s="33">
        <f t="shared" si="110"/>
        <v>0</v>
      </c>
      <c r="AA100">
        <v>0</v>
      </c>
      <c r="AB100" s="45">
        <f t="shared" si="74"/>
        <v>0</v>
      </c>
    </row>
    <row r="101" spans="1:36">
      <c r="A101" s="107" t="s">
        <v>207</v>
      </c>
      <c r="B101" s="101">
        <v>8</v>
      </c>
      <c r="C101" s="1" t="s">
        <v>218</v>
      </c>
      <c r="D101" s="18" t="s">
        <v>219</v>
      </c>
      <c r="E101" s="19">
        <v>1</v>
      </c>
      <c r="F101" s="60">
        <v>15</v>
      </c>
      <c r="G101" s="33">
        <f t="shared" si="69"/>
        <v>15</v>
      </c>
      <c r="H101" s="33">
        <f t="shared" si="70"/>
        <v>60</v>
      </c>
      <c r="I101" s="40">
        <v>60</v>
      </c>
      <c r="J101" s="56">
        <f t="shared" si="71"/>
        <v>30</v>
      </c>
      <c r="K101" s="33">
        <f t="shared" si="99"/>
        <v>10</v>
      </c>
      <c r="L101" s="33">
        <f t="shared" si="100"/>
        <v>40</v>
      </c>
      <c r="M101" s="33">
        <f t="shared" si="101"/>
        <v>1.4285714285714286</v>
      </c>
      <c r="N101" s="33">
        <f t="shared" si="102"/>
        <v>5.7142857142857144</v>
      </c>
      <c r="O101" s="39">
        <v>40</v>
      </c>
      <c r="P101" s="45">
        <f t="shared" si="72"/>
        <v>20</v>
      </c>
      <c r="Q101" s="33">
        <f t="shared" si="103"/>
        <v>20</v>
      </c>
      <c r="R101" s="33">
        <f t="shared" si="104"/>
        <v>80</v>
      </c>
      <c r="S101" s="33">
        <f t="shared" si="105"/>
        <v>2.8571428571428572</v>
      </c>
      <c r="T101" s="33">
        <f t="shared" si="106"/>
        <v>11.428571428571429</v>
      </c>
      <c r="U101" s="39">
        <v>80</v>
      </c>
      <c r="V101" s="45">
        <f t="shared" si="73"/>
        <v>40</v>
      </c>
      <c r="W101" s="33">
        <f t="shared" si="107"/>
        <v>13.75</v>
      </c>
      <c r="X101" s="33">
        <f t="shared" si="108"/>
        <v>55</v>
      </c>
      <c r="Y101" s="33">
        <f t="shared" si="109"/>
        <v>1.9642857142857142</v>
      </c>
      <c r="Z101" s="33">
        <f t="shared" si="110"/>
        <v>7.8571428571428568</v>
      </c>
      <c r="AA101" s="39">
        <v>55</v>
      </c>
      <c r="AB101" s="45">
        <f t="shared" si="74"/>
        <v>27.5</v>
      </c>
    </row>
    <row r="102" spans="1:36">
      <c r="A102" s="107" t="s">
        <v>207</v>
      </c>
      <c r="B102" s="105">
        <v>8</v>
      </c>
      <c r="C102" s="1" t="s">
        <v>220</v>
      </c>
      <c r="D102" s="18" t="s">
        <v>221</v>
      </c>
      <c r="E102" s="19">
        <v>1</v>
      </c>
      <c r="F102" s="60">
        <v>5</v>
      </c>
      <c r="G102" s="33">
        <f t="shared" si="69"/>
        <v>35</v>
      </c>
      <c r="H102" s="33">
        <f t="shared" si="70"/>
        <v>140</v>
      </c>
      <c r="I102" s="40">
        <v>140</v>
      </c>
      <c r="J102" s="56">
        <f t="shared" si="71"/>
        <v>70</v>
      </c>
      <c r="K102" s="33">
        <f t="shared" si="99"/>
        <v>33.75</v>
      </c>
      <c r="L102" s="33">
        <f t="shared" si="100"/>
        <v>135</v>
      </c>
      <c r="M102" s="33">
        <f t="shared" si="101"/>
        <v>4.8214285714285712</v>
      </c>
      <c r="N102" s="33">
        <f t="shared" si="102"/>
        <v>19.285714285714285</v>
      </c>
      <c r="O102" s="39">
        <v>135</v>
      </c>
      <c r="P102" s="45">
        <f t="shared" si="72"/>
        <v>67.5</v>
      </c>
      <c r="Q102" s="33">
        <f t="shared" si="103"/>
        <v>40</v>
      </c>
      <c r="R102" s="33">
        <f t="shared" si="104"/>
        <v>160</v>
      </c>
      <c r="S102" s="33">
        <f t="shared" si="105"/>
        <v>5.7142857142857144</v>
      </c>
      <c r="T102" s="33">
        <f t="shared" si="106"/>
        <v>22.857142857142858</v>
      </c>
      <c r="U102" s="39">
        <v>160</v>
      </c>
      <c r="V102" s="45">
        <f t="shared" si="73"/>
        <v>80</v>
      </c>
      <c r="W102" s="33">
        <f t="shared" si="107"/>
        <v>20</v>
      </c>
      <c r="X102" s="33">
        <f t="shared" si="108"/>
        <v>80</v>
      </c>
      <c r="Y102" s="33">
        <f t="shared" si="109"/>
        <v>2.8571428571428572</v>
      </c>
      <c r="Z102" s="33">
        <f t="shared" si="110"/>
        <v>11.428571428571429</v>
      </c>
      <c r="AA102" s="39">
        <v>80</v>
      </c>
      <c r="AB102" s="45">
        <f t="shared" si="74"/>
        <v>40</v>
      </c>
    </row>
    <row r="103" spans="1:36" s="51" customFormat="1">
      <c r="A103" s="113" t="s">
        <v>222</v>
      </c>
      <c r="B103" s="115"/>
      <c r="C103" s="52"/>
      <c r="D103" s="53"/>
      <c r="E103" s="60"/>
      <c r="F103" s="60"/>
      <c r="G103" s="55">
        <f>J103-(J103*0.2)</f>
        <v>1380</v>
      </c>
      <c r="H103" s="55">
        <f>J103+(J103*0.2)</f>
        <v>2070</v>
      </c>
      <c r="I103" s="51">
        <f>SUM(I104:I109)</f>
        <v>3450</v>
      </c>
      <c r="J103" s="56">
        <f>I103/2</f>
        <v>1725</v>
      </c>
      <c r="K103" s="55">
        <f>P103-(P103*0.2)</f>
        <v>910</v>
      </c>
      <c r="L103" s="55">
        <f>P103+(P103*0.2)</f>
        <v>1365</v>
      </c>
      <c r="M103" s="55"/>
      <c r="N103" s="55"/>
      <c r="O103" s="51">
        <f>SUM(O104:O109)</f>
        <v>2275</v>
      </c>
      <c r="P103" s="56">
        <f>O103/2</f>
        <v>1137.5</v>
      </c>
      <c r="Q103" s="55">
        <f>V103-(V103*0.2)</f>
        <v>1800</v>
      </c>
      <c r="R103" s="55">
        <f>V103+(V103*0.2)</f>
        <v>2700</v>
      </c>
      <c r="S103" s="55"/>
      <c r="T103" s="55"/>
      <c r="U103" s="51">
        <f>SUM(U104:U109)</f>
        <v>4500</v>
      </c>
      <c r="V103" s="56">
        <f>U103/2</f>
        <v>2250</v>
      </c>
      <c r="W103" s="55">
        <f>AB103-(AB103*0.2)</f>
        <v>908</v>
      </c>
      <c r="X103" s="55">
        <f>AB103+(AB103*0.2)</f>
        <v>1362</v>
      </c>
      <c r="Y103" s="55"/>
      <c r="Z103" s="55"/>
      <c r="AA103" s="51">
        <f>SUM(AA104:AA109)</f>
        <v>2270</v>
      </c>
      <c r="AB103" s="56">
        <f>AA103/2</f>
        <v>1135</v>
      </c>
      <c r="AC103" s="62"/>
      <c r="AD103" s="62"/>
      <c r="AE103" s="62"/>
      <c r="AF103" s="62"/>
      <c r="AG103" s="62"/>
      <c r="AH103" s="62"/>
      <c r="AI103" s="62"/>
      <c r="AJ103" s="62"/>
    </row>
    <row r="104" spans="1:36">
      <c r="A104" s="107" t="s">
        <v>222</v>
      </c>
      <c r="B104" s="105">
        <v>9</v>
      </c>
      <c r="C104" s="48" t="s">
        <v>223</v>
      </c>
      <c r="D104" s="21" t="s">
        <v>224</v>
      </c>
      <c r="E104" s="50">
        <v>2</v>
      </c>
      <c r="F104" s="68">
        <v>20</v>
      </c>
      <c r="G104" s="33">
        <f t="shared" si="69"/>
        <v>31.25</v>
      </c>
      <c r="H104" s="33">
        <f t="shared" si="70"/>
        <v>125</v>
      </c>
      <c r="I104" s="40">
        <v>125</v>
      </c>
      <c r="J104" s="56">
        <f t="shared" si="71"/>
        <v>62.5</v>
      </c>
      <c r="K104" s="33">
        <f t="shared" ref="K104:K109" si="111">P104*0.5</f>
        <v>18.75</v>
      </c>
      <c r="L104" s="33">
        <f t="shared" ref="L104:L109" si="112">P104*2</f>
        <v>75</v>
      </c>
      <c r="M104" s="33">
        <f t="shared" ref="M104:M109" si="113">K104/7</f>
        <v>2.6785714285714284</v>
      </c>
      <c r="N104" s="33">
        <f t="shared" ref="N104:N109" si="114">L104/7</f>
        <v>10.714285714285714</v>
      </c>
      <c r="O104" s="40">
        <v>75</v>
      </c>
      <c r="P104" s="45">
        <f t="shared" si="72"/>
        <v>37.5</v>
      </c>
      <c r="Q104" s="33">
        <f t="shared" ref="Q104:Q109" si="115">V104*0.5</f>
        <v>25</v>
      </c>
      <c r="R104" s="33">
        <f t="shared" ref="R104:R109" si="116">V104*2</f>
        <v>100</v>
      </c>
      <c r="S104" s="33">
        <f t="shared" ref="S104:S109" si="117">Q104/7</f>
        <v>3.5714285714285716</v>
      </c>
      <c r="T104" s="33">
        <f t="shared" ref="T104:T109" si="118">R104/7</f>
        <v>14.285714285714286</v>
      </c>
      <c r="U104" s="39">
        <v>100</v>
      </c>
      <c r="V104" s="45">
        <f t="shared" si="73"/>
        <v>50</v>
      </c>
      <c r="W104" s="33">
        <f t="shared" ref="W104:W109" si="119">AB104*0.5</f>
        <v>30</v>
      </c>
      <c r="X104" s="33">
        <f t="shared" ref="X104:X108" si="120">AB104*2</f>
        <v>120</v>
      </c>
      <c r="Y104" s="33">
        <f t="shared" ref="Y104:Y109" si="121">W104/7</f>
        <v>4.2857142857142856</v>
      </c>
      <c r="Z104" s="33">
        <f t="shared" ref="Z104:Z109" si="122">X104/7</f>
        <v>17.142857142857142</v>
      </c>
      <c r="AA104" s="33">
        <v>120</v>
      </c>
      <c r="AB104" s="45">
        <f t="shared" si="74"/>
        <v>60</v>
      </c>
    </row>
    <row r="105" spans="1:36">
      <c r="A105" s="107" t="s">
        <v>222</v>
      </c>
      <c r="B105" s="101">
        <v>9</v>
      </c>
      <c r="C105" s="1" t="s">
        <v>225</v>
      </c>
      <c r="D105" s="18" t="s">
        <v>226</v>
      </c>
      <c r="E105" s="19">
        <v>1</v>
      </c>
      <c r="F105" s="60">
        <v>250</v>
      </c>
      <c r="G105" s="33">
        <f t="shared" si="69"/>
        <v>437.5</v>
      </c>
      <c r="H105" s="33">
        <f t="shared" si="70"/>
        <v>1750</v>
      </c>
      <c r="I105" s="40">
        <v>1750</v>
      </c>
      <c r="J105" s="56">
        <f t="shared" si="71"/>
        <v>875</v>
      </c>
      <c r="K105" s="33">
        <f t="shared" si="111"/>
        <v>200</v>
      </c>
      <c r="L105" s="33">
        <f t="shared" si="112"/>
        <v>800</v>
      </c>
      <c r="M105" s="33">
        <f t="shared" si="113"/>
        <v>28.571428571428573</v>
      </c>
      <c r="N105" s="33">
        <f t="shared" si="114"/>
        <v>114.28571428571429</v>
      </c>
      <c r="O105" s="40">
        <v>800</v>
      </c>
      <c r="P105" s="45">
        <f t="shared" si="72"/>
        <v>400</v>
      </c>
      <c r="Q105" s="33">
        <f t="shared" si="115"/>
        <v>775</v>
      </c>
      <c r="R105" s="33">
        <f t="shared" si="116"/>
        <v>3100</v>
      </c>
      <c r="S105" s="33">
        <f t="shared" si="117"/>
        <v>110.71428571428571</v>
      </c>
      <c r="T105" s="33">
        <f t="shared" si="118"/>
        <v>442.85714285714283</v>
      </c>
      <c r="U105" s="40">
        <v>3100</v>
      </c>
      <c r="V105" s="45">
        <f t="shared" si="73"/>
        <v>1550</v>
      </c>
      <c r="W105" s="33">
        <f t="shared" si="119"/>
        <v>312.5</v>
      </c>
      <c r="X105" s="33">
        <f t="shared" si="120"/>
        <v>1250</v>
      </c>
      <c r="Y105" s="33">
        <f t="shared" si="121"/>
        <v>44.642857142857146</v>
      </c>
      <c r="Z105" s="33">
        <f t="shared" si="122"/>
        <v>178.57142857142858</v>
      </c>
      <c r="AA105" s="33">
        <v>1250</v>
      </c>
      <c r="AB105" s="45">
        <f t="shared" si="74"/>
        <v>625</v>
      </c>
    </row>
    <row r="106" spans="1:36">
      <c r="A106" s="107" t="s">
        <v>222</v>
      </c>
      <c r="B106" s="105">
        <v>9</v>
      </c>
      <c r="C106" s="1" t="s">
        <v>227</v>
      </c>
      <c r="D106" s="21" t="s">
        <v>228</v>
      </c>
      <c r="E106" s="19">
        <v>2</v>
      </c>
      <c r="F106" s="60">
        <v>250</v>
      </c>
      <c r="G106" s="33">
        <f t="shared" si="69"/>
        <v>150</v>
      </c>
      <c r="H106" s="33">
        <f t="shared" si="70"/>
        <v>600</v>
      </c>
      <c r="I106" s="39">
        <v>600</v>
      </c>
      <c r="J106" s="56">
        <f t="shared" si="71"/>
        <v>300</v>
      </c>
      <c r="K106" s="33">
        <f t="shared" si="111"/>
        <v>87.5</v>
      </c>
      <c r="L106" s="33">
        <f t="shared" si="112"/>
        <v>350</v>
      </c>
      <c r="M106" s="33">
        <f t="shared" si="113"/>
        <v>12.5</v>
      </c>
      <c r="N106" s="33">
        <f t="shared" si="114"/>
        <v>50</v>
      </c>
      <c r="O106" s="40">
        <v>350</v>
      </c>
      <c r="P106" s="45">
        <f t="shared" si="72"/>
        <v>175</v>
      </c>
      <c r="Q106" s="33">
        <f t="shared" si="115"/>
        <v>0</v>
      </c>
      <c r="R106" s="33">
        <f t="shared" si="116"/>
        <v>0</v>
      </c>
      <c r="S106" s="33">
        <f t="shared" si="117"/>
        <v>0</v>
      </c>
      <c r="T106" s="33">
        <f t="shared" si="118"/>
        <v>0</v>
      </c>
      <c r="U106" s="40">
        <v>0</v>
      </c>
      <c r="V106" s="45">
        <f t="shared" si="73"/>
        <v>0</v>
      </c>
      <c r="W106" s="33">
        <f t="shared" si="119"/>
        <v>0</v>
      </c>
      <c r="X106" s="33">
        <f t="shared" si="120"/>
        <v>0</v>
      </c>
      <c r="Y106" s="33">
        <f t="shared" si="121"/>
        <v>0</v>
      </c>
      <c r="Z106" s="33">
        <f t="shared" si="122"/>
        <v>0</v>
      </c>
      <c r="AA106" s="33">
        <v>0</v>
      </c>
      <c r="AB106" s="45">
        <f t="shared" si="74"/>
        <v>0</v>
      </c>
    </row>
    <row r="107" spans="1:36">
      <c r="A107" s="107" t="s">
        <v>222</v>
      </c>
      <c r="B107" s="101">
        <v>9</v>
      </c>
      <c r="C107" s="1" t="s">
        <v>229</v>
      </c>
      <c r="D107" s="18" t="s">
        <v>230</v>
      </c>
      <c r="E107" s="19">
        <v>2</v>
      </c>
      <c r="F107" s="60">
        <v>250</v>
      </c>
      <c r="G107" s="33">
        <f t="shared" si="69"/>
        <v>112.5</v>
      </c>
      <c r="H107" s="33">
        <f t="shared" si="70"/>
        <v>450</v>
      </c>
      <c r="I107" s="39">
        <v>450</v>
      </c>
      <c r="J107" s="56">
        <f t="shared" si="71"/>
        <v>225</v>
      </c>
      <c r="K107" s="33">
        <f t="shared" si="111"/>
        <v>100</v>
      </c>
      <c r="L107" s="33">
        <f t="shared" si="112"/>
        <v>400</v>
      </c>
      <c r="M107" s="33">
        <f t="shared" si="113"/>
        <v>14.285714285714286</v>
      </c>
      <c r="N107" s="33">
        <f t="shared" si="114"/>
        <v>57.142857142857146</v>
      </c>
      <c r="O107" s="39">
        <v>400</v>
      </c>
      <c r="P107" s="45">
        <f t="shared" si="72"/>
        <v>200</v>
      </c>
      <c r="Q107" s="33">
        <f t="shared" si="115"/>
        <v>112.5</v>
      </c>
      <c r="R107" s="33">
        <f t="shared" si="116"/>
        <v>450</v>
      </c>
      <c r="S107" s="33">
        <f t="shared" si="117"/>
        <v>16.071428571428573</v>
      </c>
      <c r="T107" s="33">
        <f t="shared" si="118"/>
        <v>64.285714285714292</v>
      </c>
      <c r="U107" s="39">
        <v>450</v>
      </c>
      <c r="V107" s="45">
        <f t="shared" si="73"/>
        <v>225</v>
      </c>
      <c r="W107" s="33">
        <f t="shared" si="119"/>
        <v>112.5</v>
      </c>
      <c r="X107" s="33">
        <f t="shared" si="120"/>
        <v>450</v>
      </c>
      <c r="Y107" s="33">
        <f t="shared" si="121"/>
        <v>16.071428571428573</v>
      </c>
      <c r="Z107" s="33">
        <f t="shared" si="122"/>
        <v>64.285714285714292</v>
      </c>
      <c r="AA107" s="33">
        <v>450</v>
      </c>
      <c r="AB107" s="45">
        <f t="shared" si="74"/>
        <v>225</v>
      </c>
    </row>
    <row r="108" spans="1:36">
      <c r="A108" s="107" t="s">
        <v>222</v>
      </c>
      <c r="B108" s="105">
        <v>9</v>
      </c>
      <c r="C108" s="1" t="s">
        <v>231</v>
      </c>
      <c r="D108" s="21" t="s">
        <v>232</v>
      </c>
      <c r="E108" s="19">
        <v>1</v>
      </c>
      <c r="F108" s="60">
        <v>250</v>
      </c>
      <c r="G108" s="33">
        <f t="shared" si="69"/>
        <v>125</v>
      </c>
      <c r="H108" s="33">
        <f t="shared" si="70"/>
        <v>500</v>
      </c>
      <c r="I108" s="40">
        <v>500</v>
      </c>
      <c r="J108" s="56">
        <f t="shared" si="71"/>
        <v>250</v>
      </c>
      <c r="K108" s="33">
        <f t="shared" si="111"/>
        <v>162.5</v>
      </c>
      <c r="L108" s="33">
        <f t="shared" si="112"/>
        <v>650</v>
      </c>
      <c r="M108" s="33">
        <f t="shared" si="113"/>
        <v>23.214285714285715</v>
      </c>
      <c r="N108" s="33">
        <f t="shared" si="114"/>
        <v>92.857142857142861</v>
      </c>
      <c r="O108" s="39">
        <v>650</v>
      </c>
      <c r="P108" s="45">
        <f t="shared" si="72"/>
        <v>325</v>
      </c>
      <c r="Q108" s="33">
        <f t="shared" si="115"/>
        <v>212.5</v>
      </c>
      <c r="R108" s="33">
        <f t="shared" si="116"/>
        <v>850</v>
      </c>
      <c r="S108" s="33">
        <f t="shared" si="117"/>
        <v>30.357142857142858</v>
      </c>
      <c r="T108" s="33">
        <f t="shared" si="118"/>
        <v>121.42857142857143</v>
      </c>
      <c r="U108" s="39">
        <v>850</v>
      </c>
      <c r="V108" s="45">
        <f t="shared" si="73"/>
        <v>425</v>
      </c>
      <c r="W108" s="33">
        <f t="shared" si="119"/>
        <v>112.5</v>
      </c>
      <c r="X108" s="33">
        <f t="shared" si="120"/>
        <v>450</v>
      </c>
      <c r="Y108" s="33">
        <f t="shared" si="121"/>
        <v>16.071428571428573</v>
      </c>
      <c r="Z108" s="33">
        <f t="shared" si="122"/>
        <v>64.285714285714292</v>
      </c>
      <c r="AA108" s="33">
        <v>450</v>
      </c>
      <c r="AB108" s="45">
        <f t="shared" si="74"/>
        <v>225</v>
      </c>
    </row>
    <row r="109" spans="1:36">
      <c r="A109" s="107" t="s">
        <v>222</v>
      </c>
      <c r="B109" s="101">
        <v>9</v>
      </c>
      <c r="C109" s="1" t="s">
        <v>233</v>
      </c>
      <c r="D109" s="18" t="s">
        <v>234</v>
      </c>
      <c r="E109" s="19">
        <v>3</v>
      </c>
      <c r="F109" s="60">
        <v>15</v>
      </c>
      <c r="G109" s="33">
        <f t="shared" si="69"/>
        <v>6.25</v>
      </c>
      <c r="H109" s="33">
        <f t="shared" si="70"/>
        <v>25</v>
      </c>
      <c r="I109" s="40">
        <v>25</v>
      </c>
      <c r="J109" s="56">
        <f t="shared" si="71"/>
        <v>12.5</v>
      </c>
      <c r="K109" s="33">
        <f t="shared" si="111"/>
        <v>0</v>
      </c>
      <c r="L109" s="33">
        <f t="shared" si="112"/>
        <v>0</v>
      </c>
      <c r="M109" s="33">
        <f t="shared" si="113"/>
        <v>0</v>
      </c>
      <c r="N109" s="33">
        <f t="shared" si="114"/>
        <v>0</v>
      </c>
      <c r="O109" s="40">
        <v>0</v>
      </c>
      <c r="P109" s="45">
        <f t="shared" si="72"/>
        <v>0</v>
      </c>
      <c r="Q109" s="33">
        <f t="shared" si="115"/>
        <v>0</v>
      </c>
      <c r="R109" s="33">
        <f t="shared" si="116"/>
        <v>0</v>
      </c>
      <c r="S109" s="33">
        <f t="shared" si="117"/>
        <v>0</v>
      </c>
      <c r="T109" s="33">
        <f t="shared" si="118"/>
        <v>0</v>
      </c>
      <c r="U109" s="40">
        <v>0</v>
      </c>
      <c r="V109" s="45">
        <f t="shared" si="73"/>
        <v>0</v>
      </c>
      <c r="W109" s="33">
        <f t="shared" si="119"/>
        <v>0</v>
      </c>
      <c r="X109" s="33">
        <f t="shared" ref="X109:X115" si="123">AB109*2</f>
        <v>0</v>
      </c>
      <c r="Y109" s="33">
        <f t="shared" si="121"/>
        <v>0</v>
      </c>
      <c r="Z109" s="33">
        <f t="shared" si="122"/>
        <v>0</v>
      </c>
      <c r="AA109" s="33">
        <v>0</v>
      </c>
      <c r="AB109" s="45">
        <f t="shared" si="74"/>
        <v>0</v>
      </c>
    </row>
    <row r="110" spans="1:36" s="51" customFormat="1">
      <c r="A110" s="113" t="s">
        <v>235</v>
      </c>
      <c r="B110" s="37"/>
      <c r="C110" s="52"/>
      <c r="D110" s="53"/>
      <c r="E110" s="60"/>
      <c r="F110" s="60"/>
      <c r="G110" s="55">
        <f>J110-(J110*0.2)</f>
        <v>440</v>
      </c>
      <c r="H110" s="55">
        <f>J110+(J110*0.2)</f>
        <v>660</v>
      </c>
      <c r="I110" s="51">
        <f>SUM(I111:I115)</f>
        <v>1100</v>
      </c>
      <c r="J110" s="56">
        <f>I110/2</f>
        <v>550</v>
      </c>
      <c r="K110" s="55">
        <f>P110-(P110*0.2)</f>
        <v>308</v>
      </c>
      <c r="L110" s="55">
        <f>P110+(P110*0.2)</f>
        <v>462</v>
      </c>
      <c r="M110" s="55"/>
      <c r="N110" s="55"/>
      <c r="O110" s="51">
        <f>SUM(O111:O115)</f>
        <v>770</v>
      </c>
      <c r="P110" s="56">
        <f>O110/2</f>
        <v>385</v>
      </c>
      <c r="Q110" s="55">
        <f>V110-(V110*0.2)</f>
        <v>1092</v>
      </c>
      <c r="R110" s="55">
        <f>V110+(V110*0.2)</f>
        <v>1638</v>
      </c>
      <c r="S110" s="55"/>
      <c r="T110" s="55"/>
      <c r="U110" s="51">
        <f>SUM(U111:U115)</f>
        <v>2730</v>
      </c>
      <c r="V110" s="56">
        <f>U110/2</f>
        <v>1365</v>
      </c>
      <c r="W110" s="55">
        <f>AB110-(AB110*0.2)</f>
        <v>148</v>
      </c>
      <c r="X110" s="55">
        <f>AB110+(AB110*0.2)</f>
        <v>222</v>
      </c>
      <c r="Y110" s="55"/>
      <c r="Z110" s="55"/>
      <c r="AA110" s="51">
        <f>SUM(AA111:AA115)</f>
        <v>370</v>
      </c>
      <c r="AB110" s="56">
        <f>AA110/2</f>
        <v>185</v>
      </c>
      <c r="AC110" s="62"/>
      <c r="AD110" s="62"/>
      <c r="AE110" s="62"/>
      <c r="AF110" s="62"/>
      <c r="AG110" s="62"/>
      <c r="AH110" s="62"/>
      <c r="AI110" s="62"/>
      <c r="AJ110" s="62"/>
    </row>
    <row r="111" spans="1:36">
      <c r="A111" s="107" t="s">
        <v>235</v>
      </c>
      <c r="B111" s="105">
        <v>10</v>
      </c>
      <c r="C111" s="1" t="s">
        <v>236</v>
      </c>
      <c r="D111" s="18" t="s">
        <v>237</v>
      </c>
      <c r="E111" s="19">
        <v>1</v>
      </c>
      <c r="F111" s="60">
        <v>150</v>
      </c>
      <c r="G111" s="33">
        <f t="shared" si="69"/>
        <v>62.5</v>
      </c>
      <c r="H111" s="33">
        <f t="shared" si="70"/>
        <v>250</v>
      </c>
      <c r="I111" s="40">
        <v>250</v>
      </c>
      <c r="J111" s="56">
        <f t="shared" si="71"/>
        <v>125</v>
      </c>
      <c r="K111" s="33">
        <f t="shared" ref="K111:K115" si="124">P111*0.5</f>
        <v>37.5</v>
      </c>
      <c r="L111" s="33">
        <f t="shared" ref="L111:L115" si="125">P111*2</f>
        <v>150</v>
      </c>
      <c r="M111" s="33">
        <f t="shared" ref="M111:M115" si="126">K111/7</f>
        <v>5.3571428571428568</v>
      </c>
      <c r="N111" s="33">
        <f t="shared" ref="N111:N115" si="127">L111/7</f>
        <v>21.428571428571427</v>
      </c>
      <c r="O111" s="40">
        <v>150</v>
      </c>
      <c r="P111" s="45">
        <f t="shared" si="72"/>
        <v>75</v>
      </c>
      <c r="Q111" s="33">
        <f t="shared" ref="Q111:Q115" si="128">V111*0.5</f>
        <v>182.5</v>
      </c>
      <c r="R111" s="33">
        <f t="shared" ref="R111:R115" si="129">V111*2</f>
        <v>730</v>
      </c>
      <c r="S111" s="33">
        <f t="shared" ref="S111:S115" si="130">Q111/7</f>
        <v>26.071428571428573</v>
      </c>
      <c r="T111" s="33">
        <f t="shared" ref="T111:T115" si="131">R111/7</f>
        <v>104.28571428571429</v>
      </c>
      <c r="U111" s="40">
        <v>730</v>
      </c>
      <c r="V111" s="45">
        <f t="shared" si="73"/>
        <v>365</v>
      </c>
      <c r="W111" s="33">
        <f t="shared" ref="W111:W115" si="132">AB111*0.5</f>
        <v>25</v>
      </c>
      <c r="X111" s="33">
        <f t="shared" si="123"/>
        <v>100</v>
      </c>
      <c r="Y111" s="33">
        <f t="shared" ref="Y111:Y115" si="133">W111/7</f>
        <v>3.5714285714285716</v>
      </c>
      <c r="Z111" s="33">
        <f t="shared" ref="Z111:Z115" si="134">X111/7</f>
        <v>14.285714285714286</v>
      </c>
      <c r="AA111" s="40">
        <v>100</v>
      </c>
      <c r="AB111" s="45">
        <f t="shared" si="74"/>
        <v>50</v>
      </c>
    </row>
    <row r="112" spans="1:36">
      <c r="A112" s="107" t="s">
        <v>235</v>
      </c>
      <c r="B112" s="105">
        <v>10</v>
      </c>
      <c r="C112" s="1" t="s">
        <v>238</v>
      </c>
      <c r="D112" s="18" t="s">
        <v>239</v>
      </c>
      <c r="E112" s="19">
        <v>1</v>
      </c>
      <c r="F112" s="60">
        <v>150</v>
      </c>
      <c r="G112" s="33">
        <f t="shared" si="69"/>
        <v>62.5</v>
      </c>
      <c r="H112" s="33">
        <f t="shared" si="70"/>
        <v>250</v>
      </c>
      <c r="I112" s="40">
        <v>250</v>
      </c>
      <c r="J112" s="56">
        <f t="shared" si="71"/>
        <v>125</v>
      </c>
      <c r="K112" s="33">
        <f t="shared" si="124"/>
        <v>30</v>
      </c>
      <c r="L112" s="33">
        <f t="shared" si="125"/>
        <v>120</v>
      </c>
      <c r="M112" s="33">
        <f t="shared" si="126"/>
        <v>4.2857142857142856</v>
      </c>
      <c r="N112" s="33">
        <f t="shared" si="127"/>
        <v>17.142857142857142</v>
      </c>
      <c r="O112" s="40">
        <v>120</v>
      </c>
      <c r="P112" s="45">
        <f t="shared" si="72"/>
        <v>60</v>
      </c>
      <c r="Q112" s="33">
        <f t="shared" si="128"/>
        <v>130</v>
      </c>
      <c r="R112" s="33">
        <f t="shared" si="129"/>
        <v>520</v>
      </c>
      <c r="S112" s="33">
        <f t="shared" si="130"/>
        <v>18.571428571428573</v>
      </c>
      <c r="T112" s="33">
        <f t="shared" si="131"/>
        <v>74.285714285714292</v>
      </c>
      <c r="U112" s="40">
        <v>520</v>
      </c>
      <c r="V112" s="45">
        <f t="shared" si="73"/>
        <v>260</v>
      </c>
      <c r="W112" s="33">
        <f t="shared" si="132"/>
        <v>37.5</v>
      </c>
      <c r="X112" s="33">
        <f t="shared" si="123"/>
        <v>150</v>
      </c>
      <c r="Y112" s="33">
        <f t="shared" si="133"/>
        <v>5.3571428571428568</v>
      </c>
      <c r="Z112" s="33">
        <f t="shared" si="134"/>
        <v>21.428571428571427</v>
      </c>
      <c r="AA112" s="40">
        <v>150</v>
      </c>
      <c r="AB112" s="45">
        <f t="shared" si="74"/>
        <v>75</v>
      </c>
    </row>
    <row r="113" spans="1:36">
      <c r="A113" s="107" t="s">
        <v>235</v>
      </c>
      <c r="B113" s="101">
        <v>10</v>
      </c>
      <c r="C113" s="1" t="s">
        <v>240</v>
      </c>
      <c r="D113" s="18" t="s">
        <v>241</v>
      </c>
      <c r="E113" s="19">
        <v>1</v>
      </c>
      <c r="F113" s="60">
        <v>120</v>
      </c>
      <c r="G113" s="33">
        <f t="shared" si="69"/>
        <v>37.5</v>
      </c>
      <c r="H113" s="33">
        <f t="shared" si="70"/>
        <v>150</v>
      </c>
      <c r="I113" s="40">
        <v>150</v>
      </c>
      <c r="J113" s="56">
        <f t="shared" si="71"/>
        <v>75</v>
      </c>
      <c r="K113" s="33">
        <f t="shared" si="124"/>
        <v>37.5</v>
      </c>
      <c r="L113" s="33">
        <f t="shared" si="125"/>
        <v>150</v>
      </c>
      <c r="M113" s="33">
        <f t="shared" si="126"/>
        <v>5.3571428571428568</v>
      </c>
      <c r="N113" s="33">
        <f t="shared" si="127"/>
        <v>21.428571428571427</v>
      </c>
      <c r="O113" s="40">
        <v>150</v>
      </c>
      <c r="P113" s="45">
        <f t="shared" si="72"/>
        <v>75</v>
      </c>
      <c r="Q113" s="33">
        <f t="shared" si="128"/>
        <v>50</v>
      </c>
      <c r="R113" s="33">
        <f t="shared" si="129"/>
        <v>200</v>
      </c>
      <c r="S113" s="33">
        <f t="shared" si="130"/>
        <v>7.1428571428571432</v>
      </c>
      <c r="T113" s="33">
        <f t="shared" si="131"/>
        <v>28.571428571428573</v>
      </c>
      <c r="U113" s="40">
        <v>200</v>
      </c>
      <c r="V113" s="45">
        <f t="shared" si="73"/>
        <v>100</v>
      </c>
      <c r="W113" s="33">
        <f t="shared" si="132"/>
        <v>30</v>
      </c>
      <c r="X113" s="33">
        <f t="shared" si="123"/>
        <v>120</v>
      </c>
      <c r="Y113" s="33">
        <f t="shared" si="133"/>
        <v>4.2857142857142856</v>
      </c>
      <c r="Z113" s="33">
        <f t="shared" si="134"/>
        <v>17.142857142857142</v>
      </c>
      <c r="AA113" s="40">
        <v>120</v>
      </c>
      <c r="AB113" s="45">
        <f t="shared" si="74"/>
        <v>60</v>
      </c>
    </row>
    <row r="114" spans="1:36">
      <c r="A114" s="107" t="s">
        <v>235</v>
      </c>
      <c r="B114" s="105">
        <v>10</v>
      </c>
      <c r="C114" s="1" t="s">
        <v>242</v>
      </c>
      <c r="D114" s="18" t="s">
        <v>243</v>
      </c>
      <c r="E114" s="19">
        <v>1</v>
      </c>
      <c r="F114" s="60">
        <v>150</v>
      </c>
      <c r="G114" s="33">
        <f t="shared" si="69"/>
        <v>37.5</v>
      </c>
      <c r="H114" s="33">
        <f t="shared" si="70"/>
        <v>150</v>
      </c>
      <c r="I114" s="40">
        <v>150</v>
      </c>
      <c r="J114" s="56">
        <f t="shared" si="71"/>
        <v>75</v>
      </c>
      <c r="K114" s="33">
        <f t="shared" si="124"/>
        <v>50</v>
      </c>
      <c r="L114" s="33">
        <f t="shared" si="125"/>
        <v>200</v>
      </c>
      <c r="M114" s="33">
        <f t="shared" si="126"/>
        <v>7.1428571428571432</v>
      </c>
      <c r="N114" s="33">
        <f t="shared" si="127"/>
        <v>28.571428571428573</v>
      </c>
      <c r="O114" s="40">
        <v>200</v>
      </c>
      <c r="P114" s="45">
        <f t="shared" si="72"/>
        <v>100</v>
      </c>
      <c r="Q114" s="33">
        <f t="shared" si="128"/>
        <v>222.5</v>
      </c>
      <c r="R114" s="33">
        <f t="shared" si="129"/>
        <v>890</v>
      </c>
      <c r="S114" s="33">
        <f t="shared" si="130"/>
        <v>31.785714285714285</v>
      </c>
      <c r="T114" s="33">
        <f t="shared" si="131"/>
        <v>127.14285714285714</v>
      </c>
      <c r="U114" s="40">
        <v>890</v>
      </c>
      <c r="V114" s="45">
        <f t="shared" si="73"/>
        <v>445</v>
      </c>
      <c r="W114" s="33">
        <f t="shared" si="132"/>
        <v>0</v>
      </c>
      <c r="X114" s="33">
        <f t="shared" si="123"/>
        <v>0</v>
      </c>
      <c r="Y114" s="33">
        <f t="shared" si="133"/>
        <v>0</v>
      </c>
      <c r="Z114" s="33">
        <f t="shared" si="134"/>
        <v>0</v>
      </c>
      <c r="AA114" s="40">
        <v>0</v>
      </c>
      <c r="AB114" s="45">
        <f t="shared" si="74"/>
        <v>0</v>
      </c>
    </row>
    <row r="115" spans="1:36">
      <c r="A115" s="107" t="s">
        <v>235</v>
      </c>
      <c r="B115" s="101">
        <v>10</v>
      </c>
      <c r="C115" s="1" t="s">
        <v>244</v>
      </c>
      <c r="D115" s="18" t="s">
        <v>245</v>
      </c>
      <c r="E115" s="19">
        <v>1</v>
      </c>
      <c r="F115" s="60">
        <v>120</v>
      </c>
      <c r="G115" s="33">
        <f t="shared" si="69"/>
        <v>75</v>
      </c>
      <c r="H115" s="33">
        <f t="shared" si="70"/>
        <v>300</v>
      </c>
      <c r="I115" s="40">
        <v>300</v>
      </c>
      <c r="J115" s="56">
        <f t="shared" si="71"/>
        <v>150</v>
      </c>
      <c r="K115" s="33">
        <f t="shared" si="124"/>
        <v>37.5</v>
      </c>
      <c r="L115" s="33">
        <f t="shared" si="125"/>
        <v>150</v>
      </c>
      <c r="M115" s="33">
        <f t="shared" si="126"/>
        <v>5.3571428571428568</v>
      </c>
      <c r="N115" s="33">
        <f t="shared" si="127"/>
        <v>21.428571428571427</v>
      </c>
      <c r="O115" s="40">
        <v>150</v>
      </c>
      <c r="P115" s="45">
        <f t="shared" si="72"/>
        <v>75</v>
      </c>
      <c r="Q115" s="33">
        <f t="shared" si="128"/>
        <v>97.5</v>
      </c>
      <c r="R115" s="33">
        <f t="shared" si="129"/>
        <v>390</v>
      </c>
      <c r="S115" s="33">
        <f t="shared" si="130"/>
        <v>13.928571428571429</v>
      </c>
      <c r="T115" s="33">
        <f t="shared" si="131"/>
        <v>55.714285714285715</v>
      </c>
      <c r="U115">
        <v>390</v>
      </c>
      <c r="V115" s="45">
        <f t="shared" si="73"/>
        <v>195</v>
      </c>
      <c r="W115" s="33">
        <f t="shared" si="132"/>
        <v>0</v>
      </c>
      <c r="X115" s="33">
        <f t="shared" si="123"/>
        <v>0</v>
      </c>
      <c r="Y115" s="33">
        <f t="shared" si="133"/>
        <v>0</v>
      </c>
      <c r="Z115" s="33">
        <f t="shared" si="134"/>
        <v>0</v>
      </c>
      <c r="AA115" s="40">
        <v>0</v>
      </c>
      <c r="AB115" s="45">
        <f t="shared" si="74"/>
        <v>0</v>
      </c>
    </row>
    <row r="116" spans="1:36" s="51" customFormat="1">
      <c r="A116" s="113" t="s">
        <v>246</v>
      </c>
      <c r="B116" s="37"/>
      <c r="C116" s="52"/>
      <c r="D116" s="53"/>
      <c r="E116" s="60"/>
      <c r="F116" s="60"/>
      <c r="G116" s="55">
        <f>J116-(J116*0.2)</f>
        <v>2088</v>
      </c>
      <c r="H116" s="55">
        <f>J116+(J116*0.2)</f>
        <v>3132</v>
      </c>
      <c r="I116" s="51">
        <f>SUM(I117:I118)</f>
        <v>5220</v>
      </c>
      <c r="J116" s="56">
        <f>I116/2</f>
        <v>2610</v>
      </c>
      <c r="K116" s="55">
        <f>P116-(P116*0.2)</f>
        <v>776</v>
      </c>
      <c r="L116" s="55">
        <f>P116+(P116*0.2)</f>
        <v>1164</v>
      </c>
      <c r="M116" s="55"/>
      <c r="N116" s="55"/>
      <c r="O116" s="51">
        <f>SUM(O117:O118)</f>
        <v>1940</v>
      </c>
      <c r="P116" s="56">
        <f>O116/2</f>
        <v>970</v>
      </c>
      <c r="Q116" s="55">
        <f>V116-(V116*0.2)</f>
        <v>0</v>
      </c>
      <c r="R116" s="55">
        <f>V116+(V116*0.2)</f>
        <v>0</v>
      </c>
      <c r="S116" s="55"/>
      <c r="T116" s="55"/>
      <c r="U116" s="51">
        <f>SUM(U117:U118)</f>
        <v>0</v>
      </c>
      <c r="V116" s="56">
        <f>U116/2</f>
        <v>0</v>
      </c>
      <c r="W116" s="55">
        <f>AB116-(AB116*0.2)</f>
        <v>0</v>
      </c>
      <c r="X116" s="55">
        <f>AB116+(AB116*0.2)</f>
        <v>0</v>
      </c>
      <c r="Y116" s="55"/>
      <c r="Z116" s="55"/>
      <c r="AA116" s="51">
        <f>SUM(AA117:AA118)</f>
        <v>0</v>
      </c>
      <c r="AB116" s="56">
        <f>AA116/2</f>
        <v>0</v>
      </c>
      <c r="AC116" s="62"/>
      <c r="AD116" s="62"/>
      <c r="AE116" s="62"/>
      <c r="AF116" s="62"/>
      <c r="AG116" s="62"/>
      <c r="AH116" s="62"/>
      <c r="AI116" s="62"/>
      <c r="AJ116" s="62"/>
    </row>
    <row r="117" spans="1:36">
      <c r="A117" s="107" t="s">
        <v>246</v>
      </c>
      <c r="B117" s="105">
        <v>11</v>
      </c>
      <c r="C117" s="47" t="s">
        <v>247</v>
      </c>
      <c r="D117" s="20" t="s">
        <v>248</v>
      </c>
      <c r="E117" s="49">
        <v>1</v>
      </c>
      <c r="F117" s="59">
        <v>100</v>
      </c>
      <c r="G117" s="33">
        <f t="shared" si="69"/>
        <v>105</v>
      </c>
      <c r="H117" s="33">
        <f t="shared" si="70"/>
        <v>420</v>
      </c>
      <c r="I117" s="40">
        <v>420</v>
      </c>
      <c r="J117" s="56">
        <f t="shared" si="71"/>
        <v>210</v>
      </c>
      <c r="K117" s="33">
        <f t="shared" ref="K117:K118" si="135">P117*0.5</f>
        <v>362.5</v>
      </c>
      <c r="L117" s="33">
        <f t="shared" ref="L117:L118" si="136">P117*2</f>
        <v>1450</v>
      </c>
      <c r="M117" s="33">
        <f t="shared" ref="M117:M118" si="137">K117/7</f>
        <v>51.785714285714285</v>
      </c>
      <c r="N117" s="33">
        <f t="shared" ref="N117:N118" si="138">L117/7</f>
        <v>207.14285714285714</v>
      </c>
      <c r="O117" s="39">
        <v>1450</v>
      </c>
      <c r="P117" s="45">
        <f t="shared" si="72"/>
        <v>725</v>
      </c>
      <c r="Q117" s="33">
        <f t="shared" ref="Q117:Q118" si="139">V117*0.5</f>
        <v>0</v>
      </c>
      <c r="R117" s="33">
        <f t="shared" ref="R117:R118" si="140">V117*2</f>
        <v>0</v>
      </c>
      <c r="S117" s="33">
        <f t="shared" ref="S117:S118" si="141">Q117/7</f>
        <v>0</v>
      </c>
      <c r="T117" s="33">
        <f t="shared" ref="T117:T118" si="142">R117/7</f>
        <v>0</v>
      </c>
      <c r="U117" s="39">
        <v>0</v>
      </c>
      <c r="V117" s="45">
        <f t="shared" si="73"/>
        <v>0</v>
      </c>
      <c r="W117" s="33">
        <f t="shared" ref="W117:W118" si="143">AB117*0.5</f>
        <v>0</v>
      </c>
      <c r="X117" s="33">
        <f t="shared" ref="X117:X118" si="144">AB117*2</f>
        <v>0</v>
      </c>
      <c r="Y117" s="33">
        <f t="shared" ref="Y117:Y118" si="145">W117/7</f>
        <v>0</v>
      </c>
      <c r="Z117" s="33">
        <f t="shared" ref="Z117:Z118" si="146">X117/7</f>
        <v>0</v>
      </c>
      <c r="AA117" s="40">
        <v>0</v>
      </c>
      <c r="AB117" s="45">
        <f t="shared" si="74"/>
        <v>0</v>
      </c>
    </row>
    <row r="118" spans="1:36">
      <c r="A118" s="107" t="s">
        <v>246</v>
      </c>
      <c r="B118" s="105">
        <v>11</v>
      </c>
      <c r="C118" s="47" t="s">
        <v>249</v>
      </c>
      <c r="D118" s="20" t="s">
        <v>250</v>
      </c>
      <c r="E118" s="49">
        <v>1</v>
      </c>
      <c r="F118" s="59">
        <v>330</v>
      </c>
      <c r="G118" s="33">
        <f t="shared" si="69"/>
        <v>1200</v>
      </c>
      <c r="H118" s="33">
        <f t="shared" si="70"/>
        <v>4800</v>
      </c>
      <c r="I118" s="40">
        <v>4800</v>
      </c>
      <c r="J118" s="56">
        <f t="shared" si="71"/>
        <v>2400</v>
      </c>
      <c r="K118" s="33">
        <f t="shared" si="135"/>
        <v>122.5</v>
      </c>
      <c r="L118" s="33">
        <f t="shared" si="136"/>
        <v>490</v>
      </c>
      <c r="M118" s="33">
        <f t="shared" si="137"/>
        <v>17.5</v>
      </c>
      <c r="N118" s="33">
        <f t="shared" si="138"/>
        <v>70</v>
      </c>
      <c r="O118" s="39">
        <v>490</v>
      </c>
      <c r="P118" s="45">
        <f t="shared" si="72"/>
        <v>245</v>
      </c>
      <c r="Q118" s="33">
        <f t="shared" si="139"/>
        <v>0</v>
      </c>
      <c r="R118" s="33">
        <f t="shared" si="140"/>
        <v>0</v>
      </c>
      <c r="S118" s="33">
        <f t="shared" si="141"/>
        <v>0</v>
      </c>
      <c r="T118" s="33">
        <f t="shared" si="142"/>
        <v>0</v>
      </c>
      <c r="U118" s="39">
        <v>0</v>
      </c>
      <c r="V118" s="45">
        <f t="shared" si="73"/>
        <v>0</v>
      </c>
      <c r="W118" s="33">
        <f t="shared" si="143"/>
        <v>0</v>
      </c>
      <c r="X118" s="33">
        <f t="shared" si="144"/>
        <v>0</v>
      </c>
      <c r="Y118" s="33">
        <f t="shared" si="145"/>
        <v>0</v>
      </c>
      <c r="Z118" s="33">
        <f t="shared" si="146"/>
        <v>0</v>
      </c>
      <c r="AA118" s="40">
        <v>0</v>
      </c>
      <c r="AB118" s="45">
        <f t="shared" si="74"/>
        <v>0</v>
      </c>
    </row>
    <row r="120" spans="1:36" s="62" customFormat="1">
      <c r="A120" s="5"/>
      <c r="B120" s="101"/>
      <c r="C120" s="5"/>
      <c r="D120" s="101"/>
      <c r="E120" s="101"/>
      <c r="F120" s="101"/>
      <c r="G120" s="63"/>
      <c r="H120" s="63"/>
      <c r="J120" s="63"/>
    </row>
    <row r="121" spans="1:36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36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36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36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36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36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36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36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57"/>
  <sheetViews>
    <sheetView topLeftCell="F358" workbookViewId="0">
      <selection activeCell="Q111" sqref="Q111"/>
    </sheetView>
  </sheetViews>
  <sheetFormatPr defaultColWidth="15.140625" defaultRowHeight="15" customHeight="1"/>
  <cols>
    <col min="1" max="1" width="21.140625" style="77" customWidth="1"/>
    <col min="2" max="2" width="18.28515625" style="77" customWidth="1"/>
    <col min="3" max="3" width="14" style="77" customWidth="1"/>
    <col min="4" max="4" width="14" style="81" customWidth="1"/>
    <col min="5" max="5" width="18.28515625" style="81" customWidth="1"/>
    <col min="6" max="6" width="13" style="81" customWidth="1"/>
    <col min="7" max="7" width="15.42578125" style="81" customWidth="1"/>
    <col min="8" max="8" width="27.42578125" style="81" customWidth="1"/>
    <col min="9" max="9" width="22.28515625" style="81" customWidth="1"/>
    <col min="10" max="10" width="14" style="80" customWidth="1"/>
    <col min="11" max="11" width="21.7109375" style="81" customWidth="1"/>
    <col min="12" max="12" width="35.140625" style="81" customWidth="1"/>
    <col min="13" max="13" width="13" style="81" customWidth="1"/>
    <col min="14" max="15" width="14" style="81" customWidth="1"/>
    <col min="16" max="16" width="15.7109375" style="81" customWidth="1"/>
    <col min="17" max="17" width="12.140625" style="81" customWidth="1"/>
    <col min="18" max="18" width="12.85546875" style="211" customWidth="1"/>
    <col min="19" max="19" width="12.5703125" style="212" customWidth="1"/>
    <col min="20" max="20" width="14.5703125" style="212" customWidth="1"/>
    <col min="21" max="21" width="7.7109375" style="81" customWidth="1"/>
    <col min="22" max="24" width="7.7109375" style="77" customWidth="1"/>
    <col min="25" max="16384" width="15.140625" style="77"/>
  </cols>
  <sheetData>
    <row r="1" spans="1:25" ht="13.5" customHeight="1">
      <c r="A1" s="197" t="s">
        <v>363</v>
      </c>
      <c r="B1" s="197" t="s">
        <v>364</v>
      </c>
      <c r="C1" s="198" t="s">
        <v>365</v>
      </c>
      <c r="D1" s="199" t="s">
        <v>366</v>
      </c>
      <c r="E1" s="203" t="s">
        <v>367</v>
      </c>
      <c r="F1" s="199" t="s">
        <v>368</v>
      </c>
      <c r="G1" s="199" t="s">
        <v>369</v>
      </c>
      <c r="H1" s="199" t="s">
        <v>370</v>
      </c>
      <c r="I1" s="203" t="s">
        <v>527</v>
      </c>
      <c r="J1" s="204" t="s">
        <v>528</v>
      </c>
      <c r="K1" s="199" t="s">
        <v>371</v>
      </c>
      <c r="L1" s="199" t="s">
        <v>372</v>
      </c>
      <c r="M1" s="199" t="s">
        <v>529</v>
      </c>
      <c r="N1" s="199" t="s">
        <v>374</v>
      </c>
      <c r="O1" s="199" t="s">
        <v>375</v>
      </c>
      <c r="P1" s="205" t="s">
        <v>373</v>
      </c>
      <c r="Q1" s="206" t="s">
        <v>376</v>
      </c>
      <c r="R1" s="207" t="s">
        <v>377</v>
      </c>
      <c r="S1" s="208" t="s">
        <v>378</v>
      </c>
      <c r="T1" s="209" t="s">
        <v>700</v>
      </c>
      <c r="U1" s="200"/>
      <c r="V1" s="201"/>
      <c r="W1" s="201"/>
      <c r="X1" s="201"/>
      <c r="Y1" s="202"/>
    </row>
    <row r="2" spans="1:25" ht="15" customHeight="1">
      <c r="A2" s="78" t="s">
        <v>530</v>
      </c>
      <c r="B2" s="78" t="s">
        <v>426</v>
      </c>
      <c r="C2" s="78" t="s">
        <v>379</v>
      </c>
      <c r="D2" s="81" t="s">
        <v>380</v>
      </c>
      <c r="E2" s="210">
        <v>42614</v>
      </c>
      <c r="F2" s="81" t="s">
        <v>381</v>
      </c>
      <c r="G2" s="81">
        <v>3</v>
      </c>
      <c r="H2" s="81" t="s">
        <v>392</v>
      </c>
      <c r="I2" s="81" t="s">
        <v>531</v>
      </c>
      <c r="J2" s="80" t="s">
        <v>392</v>
      </c>
      <c r="K2" s="81" t="s">
        <v>391</v>
      </c>
      <c r="L2" s="79" t="s">
        <v>8</v>
      </c>
      <c r="M2" s="81" t="s">
        <v>9</v>
      </c>
      <c r="N2" s="81" t="s">
        <v>524</v>
      </c>
      <c r="O2" s="81" t="s">
        <v>524</v>
      </c>
      <c r="P2" s="81">
        <v>1000</v>
      </c>
      <c r="Q2" s="211" t="s">
        <v>386</v>
      </c>
      <c r="R2" s="211">
        <v>1.49</v>
      </c>
      <c r="S2" s="212">
        <v>0.14899999999999999</v>
      </c>
      <c r="T2" s="212">
        <v>0.16931818181818181</v>
      </c>
    </row>
    <row r="3" spans="1:25" ht="15" customHeight="1">
      <c r="A3" s="78" t="s">
        <v>530</v>
      </c>
      <c r="B3" s="78" t="s">
        <v>426</v>
      </c>
      <c r="C3" s="78" t="s">
        <v>379</v>
      </c>
      <c r="D3" s="81" t="s">
        <v>380</v>
      </c>
      <c r="E3" s="210">
        <v>42614</v>
      </c>
      <c r="F3" s="81" t="s">
        <v>381</v>
      </c>
      <c r="G3" s="81">
        <v>3</v>
      </c>
      <c r="H3" s="81" t="s">
        <v>392</v>
      </c>
      <c r="I3" s="81" t="s">
        <v>532</v>
      </c>
      <c r="J3" s="80" t="s">
        <v>392</v>
      </c>
      <c r="K3" s="81" t="s">
        <v>391</v>
      </c>
      <c r="L3" s="79" t="s">
        <v>8</v>
      </c>
      <c r="M3" s="81" t="s">
        <v>9</v>
      </c>
      <c r="N3" s="81" t="s">
        <v>524</v>
      </c>
      <c r="O3" s="81" t="s">
        <v>524</v>
      </c>
      <c r="P3" s="81">
        <v>1000</v>
      </c>
      <c r="Q3" s="211" t="s">
        <v>386</v>
      </c>
      <c r="R3" s="211">
        <v>1.99</v>
      </c>
      <c r="S3" s="212">
        <v>0.19900000000000001</v>
      </c>
      <c r="T3" s="212">
        <v>0.22613636363636364</v>
      </c>
    </row>
    <row r="4" spans="1:25" ht="15" customHeight="1">
      <c r="A4" s="78" t="s">
        <v>530</v>
      </c>
      <c r="B4" s="78" t="s">
        <v>426</v>
      </c>
      <c r="C4" s="78" t="s">
        <v>379</v>
      </c>
      <c r="D4" s="81" t="s">
        <v>380</v>
      </c>
      <c r="E4" s="210">
        <v>42614</v>
      </c>
      <c r="F4" s="81" t="s">
        <v>381</v>
      </c>
      <c r="G4" s="81">
        <v>2</v>
      </c>
      <c r="H4" s="81" t="s">
        <v>392</v>
      </c>
      <c r="I4" s="81" t="s">
        <v>534</v>
      </c>
      <c r="J4" s="80" t="s">
        <v>392</v>
      </c>
      <c r="K4" s="81" t="s">
        <v>391</v>
      </c>
      <c r="L4" s="80" t="s">
        <v>8</v>
      </c>
      <c r="M4" s="81" t="s">
        <v>9</v>
      </c>
      <c r="N4" s="81" t="s">
        <v>524</v>
      </c>
      <c r="O4" s="81" t="s">
        <v>524</v>
      </c>
      <c r="P4" s="81">
        <v>1000</v>
      </c>
      <c r="Q4" s="211" t="s">
        <v>386</v>
      </c>
      <c r="R4" s="211">
        <v>3.99</v>
      </c>
      <c r="S4" s="212">
        <v>0.39900000000000002</v>
      </c>
      <c r="T4" s="212">
        <v>0.45340909090909093</v>
      </c>
    </row>
    <row r="5" spans="1:25" ht="15" customHeight="1">
      <c r="A5" s="78" t="s">
        <v>530</v>
      </c>
      <c r="B5" s="78" t="s">
        <v>426</v>
      </c>
      <c r="C5" s="78" t="s">
        <v>379</v>
      </c>
      <c r="D5" s="81" t="s">
        <v>380</v>
      </c>
      <c r="E5" s="210">
        <v>42614</v>
      </c>
      <c r="F5" s="81" t="s">
        <v>381</v>
      </c>
      <c r="G5" s="81">
        <v>3</v>
      </c>
      <c r="H5" s="81" t="s">
        <v>392</v>
      </c>
      <c r="I5" s="81" t="s">
        <v>531</v>
      </c>
      <c r="J5" s="80" t="s">
        <v>392</v>
      </c>
      <c r="K5" s="81" t="s">
        <v>391</v>
      </c>
      <c r="L5" s="79" t="s">
        <v>12</v>
      </c>
      <c r="M5" s="81" t="s">
        <v>13</v>
      </c>
      <c r="N5" s="81" t="s">
        <v>524</v>
      </c>
      <c r="O5" s="81" t="s">
        <v>524</v>
      </c>
      <c r="P5" s="81">
        <v>1000</v>
      </c>
      <c r="Q5" s="211" t="s">
        <v>386</v>
      </c>
      <c r="R5" s="211">
        <v>1.99</v>
      </c>
      <c r="S5" s="212">
        <v>0.19900000000000001</v>
      </c>
      <c r="T5" s="212">
        <v>0.32622950819672136</v>
      </c>
    </row>
    <row r="6" spans="1:25" ht="15" customHeight="1">
      <c r="A6" s="78" t="s">
        <v>530</v>
      </c>
      <c r="B6" s="78" t="s">
        <v>426</v>
      </c>
      <c r="C6" s="78" t="s">
        <v>379</v>
      </c>
      <c r="D6" s="81" t="s">
        <v>380</v>
      </c>
      <c r="E6" s="210">
        <v>42614</v>
      </c>
      <c r="F6" s="81" t="s">
        <v>381</v>
      </c>
      <c r="G6" s="81">
        <v>2</v>
      </c>
      <c r="H6" s="81" t="s">
        <v>392</v>
      </c>
      <c r="I6" s="81" t="s">
        <v>534</v>
      </c>
      <c r="J6" s="80" t="s">
        <v>392</v>
      </c>
      <c r="K6" s="81" t="s">
        <v>391</v>
      </c>
      <c r="L6" s="79" t="s">
        <v>12</v>
      </c>
      <c r="M6" s="81" t="s">
        <v>13</v>
      </c>
      <c r="N6" s="81" t="s">
        <v>524</v>
      </c>
      <c r="O6" s="81" t="s">
        <v>524</v>
      </c>
      <c r="P6" s="81">
        <v>1000</v>
      </c>
      <c r="Q6" s="211" t="s">
        <v>386</v>
      </c>
      <c r="R6" s="211">
        <v>2.69</v>
      </c>
      <c r="S6" s="212">
        <v>0.26900000000000002</v>
      </c>
      <c r="T6" s="212">
        <v>0.44098360655737706</v>
      </c>
    </row>
    <row r="7" spans="1:25" ht="15" customHeight="1">
      <c r="A7" s="78" t="s">
        <v>530</v>
      </c>
      <c r="B7" s="78" t="s">
        <v>426</v>
      </c>
      <c r="C7" s="78" t="s">
        <v>379</v>
      </c>
      <c r="D7" s="81" t="s">
        <v>380</v>
      </c>
      <c r="E7" s="213">
        <v>42614</v>
      </c>
      <c r="F7" s="81" t="s">
        <v>381</v>
      </c>
      <c r="G7" s="81">
        <v>3</v>
      </c>
      <c r="H7" s="81" t="s">
        <v>392</v>
      </c>
      <c r="I7" s="81" t="s">
        <v>532</v>
      </c>
      <c r="J7" s="80" t="s">
        <v>392</v>
      </c>
      <c r="K7" s="80" t="s">
        <v>391</v>
      </c>
      <c r="L7" s="80" t="s">
        <v>12</v>
      </c>
      <c r="M7" s="81" t="s">
        <v>13</v>
      </c>
      <c r="N7" s="81" t="s">
        <v>524</v>
      </c>
      <c r="O7" s="81" t="s">
        <v>524</v>
      </c>
      <c r="P7" s="81">
        <v>1000</v>
      </c>
      <c r="Q7" s="211" t="s">
        <v>386</v>
      </c>
      <c r="R7" s="211">
        <v>2.99</v>
      </c>
      <c r="S7" s="212">
        <v>0.29899999999999999</v>
      </c>
      <c r="T7" s="212">
        <v>0.49016393442622952</v>
      </c>
    </row>
    <row r="8" spans="1:25" ht="15" customHeight="1">
      <c r="A8" s="78" t="s">
        <v>530</v>
      </c>
      <c r="B8" s="78" t="s">
        <v>426</v>
      </c>
      <c r="C8" s="78" t="s">
        <v>379</v>
      </c>
      <c r="D8" s="81" t="s">
        <v>380</v>
      </c>
      <c r="E8" s="213">
        <v>42614</v>
      </c>
      <c r="F8" s="81" t="s">
        <v>381</v>
      </c>
      <c r="G8" s="81">
        <v>2</v>
      </c>
      <c r="H8" s="81" t="s">
        <v>392</v>
      </c>
      <c r="I8" s="81" t="s">
        <v>534</v>
      </c>
      <c r="J8" s="80" t="s">
        <v>392</v>
      </c>
      <c r="K8" s="80" t="s">
        <v>391</v>
      </c>
      <c r="L8" s="80" t="s">
        <v>14</v>
      </c>
      <c r="M8" s="81" t="s">
        <v>15</v>
      </c>
      <c r="N8" s="81" t="s">
        <v>524</v>
      </c>
      <c r="O8" s="81" t="s">
        <v>524</v>
      </c>
      <c r="P8" s="81">
        <v>1000</v>
      </c>
      <c r="Q8" s="211" t="s">
        <v>386</v>
      </c>
      <c r="R8" s="211">
        <v>7.99</v>
      </c>
      <c r="S8" s="212">
        <v>0.79900000000000004</v>
      </c>
      <c r="T8" s="212">
        <v>0.83229166666666676</v>
      </c>
    </row>
    <row r="9" spans="1:25" ht="15" customHeight="1">
      <c r="A9" s="78" t="s">
        <v>530</v>
      </c>
      <c r="B9" s="78" t="s">
        <v>426</v>
      </c>
      <c r="C9" s="78" t="s">
        <v>379</v>
      </c>
      <c r="D9" s="81" t="s">
        <v>380</v>
      </c>
      <c r="E9" s="213">
        <v>42614</v>
      </c>
      <c r="F9" s="81" t="s">
        <v>381</v>
      </c>
      <c r="G9" s="81">
        <v>3</v>
      </c>
      <c r="H9" s="81" t="s">
        <v>392</v>
      </c>
      <c r="I9" s="81" t="s">
        <v>531</v>
      </c>
      <c r="J9" s="80" t="s">
        <v>392</v>
      </c>
      <c r="K9" s="80" t="s">
        <v>391</v>
      </c>
      <c r="L9" s="80" t="s">
        <v>14</v>
      </c>
      <c r="M9" s="81" t="s">
        <v>15</v>
      </c>
      <c r="N9" s="81" t="s">
        <v>524</v>
      </c>
      <c r="O9" s="81" t="s">
        <v>524</v>
      </c>
      <c r="P9" s="81">
        <v>619</v>
      </c>
      <c r="Q9" s="211" t="s">
        <v>386</v>
      </c>
      <c r="R9" s="211">
        <v>4.99</v>
      </c>
      <c r="S9" s="212">
        <v>0.8061389337641357</v>
      </c>
      <c r="T9" s="212">
        <v>0.839728056004308</v>
      </c>
    </row>
    <row r="10" spans="1:25" ht="15" customHeight="1">
      <c r="A10" s="78" t="s">
        <v>530</v>
      </c>
      <c r="B10" s="78" t="s">
        <v>426</v>
      </c>
      <c r="C10" s="78" t="s">
        <v>379</v>
      </c>
      <c r="D10" s="81" t="s">
        <v>380</v>
      </c>
      <c r="E10" s="213">
        <v>42614</v>
      </c>
      <c r="F10" s="81" t="s">
        <v>381</v>
      </c>
      <c r="G10" s="81">
        <v>3</v>
      </c>
      <c r="H10" s="81" t="s">
        <v>392</v>
      </c>
      <c r="I10" s="81" t="s">
        <v>532</v>
      </c>
      <c r="J10" s="80" t="s">
        <v>392</v>
      </c>
      <c r="K10" s="80" t="s">
        <v>391</v>
      </c>
      <c r="L10" s="80" t="s">
        <v>14</v>
      </c>
      <c r="M10" s="81" t="s">
        <v>15</v>
      </c>
      <c r="N10" s="81" t="s">
        <v>524</v>
      </c>
      <c r="O10" s="81" t="s">
        <v>524</v>
      </c>
      <c r="P10" s="81">
        <v>1000</v>
      </c>
      <c r="Q10" s="211" t="s">
        <v>386</v>
      </c>
      <c r="R10" s="211">
        <v>8.99</v>
      </c>
      <c r="S10" s="212">
        <v>0.89900000000000002</v>
      </c>
      <c r="T10" s="212">
        <v>0.93645833333333339</v>
      </c>
    </row>
    <row r="11" spans="1:25" ht="15" customHeight="1">
      <c r="A11" s="78" t="s">
        <v>530</v>
      </c>
      <c r="B11" s="78" t="s">
        <v>426</v>
      </c>
      <c r="C11" s="78" t="s">
        <v>379</v>
      </c>
      <c r="D11" s="81" t="s">
        <v>380</v>
      </c>
      <c r="E11" s="213">
        <v>42614</v>
      </c>
      <c r="F11" s="81" t="s">
        <v>381</v>
      </c>
      <c r="G11" s="81">
        <v>3</v>
      </c>
      <c r="H11" s="81" t="s">
        <v>392</v>
      </c>
      <c r="I11" s="81" t="s">
        <v>531</v>
      </c>
      <c r="J11" s="80" t="s">
        <v>392</v>
      </c>
      <c r="K11" s="80" t="s">
        <v>391</v>
      </c>
      <c r="L11" s="80" t="s">
        <v>16</v>
      </c>
      <c r="M11" s="81" t="s">
        <v>17</v>
      </c>
      <c r="N11" s="81" t="s">
        <v>524</v>
      </c>
      <c r="O11" s="81" t="s">
        <v>524</v>
      </c>
      <c r="P11" s="81">
        <v>1000</v>
      </c>
      <c r="Q11" s="211" t="s">
        <v>386</v>
      </c>
      <c r="R11" s="211">
        <v>1.99</v>
      </c>
      <c r="S11" s="212">
        <v>0.19900000000000001</v>
      </c>
      <c r="T11" s="212">
        <v>0.26533333333333337</v>
      </c>
    </row>
    <row r="12" spans="1:25" ht="15" customHeight="1">
      <c r="A12" s="78" t="s">
        <v>530</v>
      </c>
      <c r="B12" s="78" t="s">
        <v>426</v>
      </c>
      <c r="C12" s="78" t="s">
        <v>379</v>
      </c>
      <c r="D12" s="81" t="s">
        <v>380</v>
      </c>
      <c r="E12" s="213">
        <v>42614</v>
      </c>
      <c r="F12" s="81" t="s">
        <v>381</v>
      </c>
      <c r="G12" s="81">
        <v>3</v>
      </c>
      <c r="H12" s="81" t="s">
        <v>392</v>
      </c>
      <c r="I12" s="81" t="s">
        <v>532</v>
      </c>
      <c r="J12" s="80" t="s">
        <v>392</v>
      </c>
      <c r="K12" s="80" t="s">
        <v>391</v>
      </c>
      <c r="L12" s="80" t="s">
        <v>16</v>
      </c>
      <c r="M12" s="81" t="s">
        <v>17</v>
      </c>
      <c r="N12" s="81" t="s">
        <v>524</v>
      </c>
      <c r="O12" s="81" t="s">
        <v>524</v>
      </c>
      <c r="P12" s="81">
        <v>1000</v>
      </c>
      <c r="Q12" s="211" t="s">
        <v>386</v>
      </c>
      <c r="R12" s="211">
        <v>2.4900000000000002</v>
      </c>
      <c r="S12" s="212">
        <v>0.24900000000000003</v>
      </c>
      <c r="T12" s="212">
        <v>0.33200000000000002</v>
      </c>
    </row>
    <row r="13" spans="1:25" ht="15" customHeight="1">
      <c r="A13" s="78" t="s">
        <v>530</v>
      </c>
      <c r="B13" s="78" t="s">
        <v>426</v>
      </c>
      <c r="C13" s="78" t="s">
        <v>379</v>
      </c>
      <c r="D13" s="81" t="s">
        <v>380</v>
      </c>
      <c r="E13" s="213">
        <v>42614</v>
      </c>
      <c r="F13" s="81" t="s">
        <v>381</v>
      </c>
      <c r="G13" s="81">
        <v>2</v>
      </c>
      <c r="H13" s="81" t="s">
        <v>392</v>
      </c>
      <c r="I13" s="81" t="s">
        <v>534</v>
      </c>
      <c r="J13" s="80" t="s">
        <v>392</v>
      </c>
      <c r="K13" s="80" t="s">
        <v>391</v>
      </c>
      <c r="L13" s="80" t="s">
        <v>16</v>
      </c>
      <c r="M13" s="81" t="s">
        <v>17</v>
      </c>
      <c r="N13" s="81" t="s">
        <v>524</v>
      </c>
      <c r="O13" s="81" t="s">
        <v>524</v>
      </c>
      <c r="P13" s="81">
        <v>1000</v>
      </c>
      <c r="Q13" s="211" t="s">
        <v>386</v>
      </c>
      <c r="R13" s="211">
        <v>4.99</v>
      </c>
      <c r="S13" s="212">
        <v>0.499</v>
      </c>
      <c r="T13" s="212">
        <v>0.66533333333333333</v>
      </c>
    </row>
    <row r="14" spans="1:25" ht="15" customHeight="1">
      <c r="A14" s="78" t="s">
        <v>530</v>
      </c>
      <c r="B14" s="78" t="s">
        <v>426</v>
      </c>
      <c r="C14" s="78" t="s">
        <v>379</v>
      </c>
      <c r="D14" s="81" t="s">
        <v>380</v>
      </c>
      <c r="E14" s="213">
        <v>42614</v>
      </c>
      <c r="F14" s="81" t="s">
        <v>381</v>
      </c>
      <c r="G14" s="81">
        <v>3</v>
      </c>
      <c r="H14" s="81" t="s">
        <v>392</v>
      </c>
      <c r="I14" s="81" t="s">
        <v>531</v>
      </c>
      <c r="J14" s="80" t="s">
        <v>392</v>
      </c>
      <c r="K14" s="80" t="s">
        <v>391</v>
      </c>
      <c r="L14" s="80" t="s">
        <v>18</v>
      </c>
      <c r="M14" s="81" t="s">
        <v>19</v>
      </c>
      <c r="N14" s="81" t="s">
        <v>524</v>
      </c>
      <c r="O14" s="81" t="s">
        <v>524</v>
      </c>
      <c r="P14" s="81">
        <v>1000</v>
      </c>
      <c r="Q14" s="211" t="s">
        <v>386</v>
      </c>
      <c r="R14" s="211">
        <v>2.4900000000000002</v>
      </c>
      <c r="S14" s="212">
        <v>0.24900000000000003</v>
      </c>
      <c r="T14" s="212">
        <v>0.34583333333333338</v>
      </c>
    </row>
    <row r="15" spans="1:25" ht="15" customHeight="1">
      <c r="A15" s="78" t="s">
        <v>530</v>
      </c>
      <c r="B15" s="78" t="s">
        <v>426</v>
      </c>
      <c r="C15" s="78" t="s">
        <v>379</v>
      </c>
      <c r="D15" s="81" t="s">
        <v>380</v>
      </c>
      <c r="E15" s="213">
        <v>42614</v>
      </c>
      <c r="F15" s="81" t="s">
        <v>381</v>
      </c>
      <c r="G15" s="81">
        <v>2</v>
      </c>
      <c r="H15" s="81" t="s">
        <v>392</v>
      </c>
      <c r="I15" s="81" t="s">
        <v>534</v>
      </c>
      <c r="J15" s="80" t="s">
        <v>392</v>
      </c>
      <c r="K15" s="80" t="s">
        <v>391</v>
      </c>
      <c r="L15" s="80" t="s">
        <v>18</v>
      </c>
      <c r="M15" s="81" t="s">
        <v>19</v>
      </c>
      <c r="N15" s="81" t="s">
        <v>524</v>
      </c>
      <c r="O15" s="81" t="s">
        <v>524</v>
      </c>
      <c r="P15" s="81">
        <v>1000</v>
      </c>
      <c r="Q15" s="211" t="s">
        <v>386</v>
      </c>
      <c r="R15" s="211">
        <v>2.99</v>
      </c>
      <c r="S15" s="212">
        <v>0.29899999999999999</v>
      </c>
      <c r="T15" s="212">
        <v>0.4152777777777778</v>
      </c>
    </row>
    <row r="16" spans="1:25" ht="15" customHeight="1">
      <c r="A16" s="78" t="s">
        <v>530</v>
      </c>
      <c r="B16" s="78" t="s">
        <v>426</v>
      </c>
      <c r="C16" s="78" t="s">
        <v>379</v>
      </c>
      <c r="D16" s="81" t="s">
        <v>380</v>
      </c>
      <c r="E16" s="213">
        <v>42614</v>
      </c>
      <c r="F16" s="81" t="s">
        <v>381</v>
      </c>
      <c r="G16" s="81">
        <v>3</v>
      </c>
      <c r="H16" s="81" t="s">
        <v>392</v>
      </c>
      <c r="I16" s="81" t="s">
        <v>532</v>
      </c>
      <c r="J16" s="80" t="s">
        <v>392</v>
      </c>
      <c r="K16" s="80" t="s">
        <v>391</v>
      </c>
      <c r="L16" s="80" t="s">
        <v>18</v>
      </c>
      <c r="M16" s="81" t="s">
        <v>19</v>
      </c>
      <c r="N16" s="81" t="s">
        <v>524</v>
      </c>
      <c r="O16" s="81" t="s">
        <v>524</v>
      </c>
      <c r="P16" s="81">
        <v>1000</v>
      </c>
      <c r="Q16" s="211" t="s">
        <v>386</v>
      </c>
      <c r="R16" s="211">
        <v>4.49</v>
      </c>
      <c r="S16" s="212">
        <v>0.44900000000000001</v>
      </c>
      <c r="T16" s="212">
        <v>0.62361111111111112</v>
      </c>
    </row>
    <row r="17" spans="1:20" ht="15" customHeight="1">
      <c r="A17" s="78" t="s">
        <v>530</v>
      </c>
      <c r="B17" s="78" t="s">
        <v>426</v>
      </c>
      <c r="C17" s="78" t="s">
        <v>379</v>
      </c>
      <c r="D17" s="81" t="s">
        <v>380</v>
      </c>
      <c r="E17" s="213">
        <v>42614</v>
      </c>
      <c r="F17" s="81" t="s">
        <v>381</v>
      </c>
      <c r="G17" s="81">
        <v>3</v>
      </c>
      <c r="H17" s="81" t="s">
        <v>392</v>
      </c>
      <c r="I17" s="81" t="s">
        <v>531</v>
      </c>
      <c r="J17" s="80" t="s">
        <v>392</v>
      </c>
      <c r="K17" s="80" t="s">
        <v>391</v>
      </c>
      <c r="L17" s="80" t="s">
        <v>23</v>
      </c>
      <c r="M17" s="81" t="s">
        <v>24</v>
      </c>
      <c r="N17" s="81" t="s">
        <v>524</v>
      </c>
      <c r="O17" s="81" t="s">
        <v>524</v>
      </c>
      <c r="P17" s="81">
        <v>1000</v>
      </c>
      <c r="Q17" s="211" t="s">
        <v>386</v>
      </c>
      <c r="R17" s="211">
        <v>0.89</v>
      </c>
      <c r="S17" s="212">
        <v>8.8999999999999996E-2</v>
      </c>
      <c r="T17" s="212">
        <v>0.13906249999999998</v>
      </c>
    </row>
    <row r="18" spans="1:20" ht="15" customHeight="1">
      <c r="A18" s="78" t="s">
        <v>530</v>
      </c>
      <c r="B18" s="78" t="s">
        <v>426</v>
      </c>
      <c r="C18" s="78" t="s">
        <v>379</v>
      </c>
      <c r="D18" s="81" t="s">
        <v>380</v>
      </c>
      <c r="E18" s="213">
        <v>42614</v>
      </c>
      <c r="F18" s="81" t="s">
        <v>381</v>
      </c>
      <c r="G18" s="81">
        <v>2</v>
      </c>
      <c r="H18" s="81" t="s">
        <v>392</v>
      </c>
      <c r="I18" s="81" t="s">
        <v>534</v>
      </c>
      <c r="J18" s="80" t="s">
        <v>392</v>
      </c>
      <c r="K18" s="80" t="s">
        <v>391</v>
      </c>
      <c r="L18" s="80" t="s">
        <v>23</v>
      </c>
      <c r="M18" s="81" t="s">
        <v>24</v>
      </c>
      <c r="N18" s="81" t="s">
        <v>524</v>
      </c>
      <c r="O18" s="81" t="s">
        <v>524</v>
      </c>
      <c r="P18" s="81">
        <v>1000</v>
      </c>
      <c r="Q18" s="211" t="s">
        <v>386</v>
      </c>
      <c r="R18" s="211">
        <v>1.49</v>
      </c>
      <c r="S18" s="212">
        <v>0.14899999999999999</v>
      </c>
      <c r="T18" s="212">
        <v>0.23281249999999998</v>
      </c>
    </row>
    <row r="19" spans="1:20" ht="15" customHeight="1">
      <c r="A19" s="78" t="s">
        <v>530</v>
      </c>
      <c r="B19" s="78" t="s">
        <v>426</v>
      </c>
      <c r="C19" s="78" t="s">
        <v>379</v>
      </c>
      <c r="D19" s="81" t="s">
        <v>380</v>
      </c>
      <c r="E19" s="213">
        <v>42614</v>
      </c>
      <c r="F19" s="81" t="s">
        <v>381</v>
      </c>
      <c r="G19" s="81">
        <v>3</v>
      </c>
      <c r="H19" s="81" t="s">
        <v>392</v>
      </c>
      <c r="I19" s="81" t="s">
        <v>532</v>
      </c>
      <c r="J19" s="80" t="s">
        <v>392</v>
      </c>
      <c r="K19" s="80" t="s">
        <v>391</v>
      </c>
      <c r="L19" s="80" t="s">
        <v>23</v>
      </c>
      <c r="M19" s="81" t="s">
        <v>24</v>
      </c>
      <c r="N19" s="81" t="s">
        <v>524</v>
      </c>
      <c r="O19" s="81" t="s">
        <v>524</v>
      </c>
      <c r="P19" s="81">
        <v>1000</v>
      </c>
      <c r="Q19" s="211" t="s">
        <v>386</v>
      </c>
      <c r="R19" s="211">
        <v>2.4900000000000002</v>
      </c>
      <c r="S19" s="212">
        <v>0.24900000000000003</v>
      </c>
      <c r="T19" s="212">
        <v>0.38906250000000003</v>
      </c>
    </row>
    <row r="20" spans="1:20" ht="15" customHeight="1">
      <c r="A20" s="78" t="s">
        <v>530</v>
      </c>
      <c r="B20" s="78" t="s">
        <v>426</v>
      </c>
      <c r="C20" s="78" t="s">
        <v>379</v>
      </c>
      <c r="D20" s="81" t="s">
        <v>380</v>
      </c>
      <c r="E20" s="213">
        <v>42614</v>
      </c>
      <c r="F20" s="81" t="s">
        <v>381</v>
      </c>
      <c r="G20" s="81">
        <v>3</v>
      </c>
      <c r="H20" s="81" t="s">
        <v>392</v>
      </c>
      <c r="I20" s="81" t="s">
        <v>531</v>
      </c>
      <c r="J20" s="80" t="s">
        <v>392</v>
      </c>
      <c r="K20" s="80" t="s">
        <v>391</v>
      </c>
      <c r="L20" s="80" t="s">
        <v>27</v>
      </c>
      <c r="M20" s="81" t="s">
        <v>26</v>
      </c>
      <c r="N20" s="81" t="s">
        <v>524</v>
      </c>
      <c r="O20" s="81" t="s">
        <v>524</v>
      </c>
      <c r="P20" s="81">
        <v>1000</v>
      </c>
      <c r="Q20" s="211" t="s">
        <v>386</v>
      </c>
      <c r="R20" s="211">
        <v>1.99</v>
      </c>
      <c r="S20" s="212">
        <v>0.19900000000000001</v>
      </c>
      <c r="T20" s="212">
        <v>0.22613636363636364</v>
      </c>
    </row>
    <row r="21" spans="1:20" ht="15" customHeight="1">
      <c r="A21" s="78" t="s">
        <v>530</v>
      </c>
      <c r="B21" s="78" t="s">
        <v>426</v>
      </c>
      <c r="C21" s="78" t="s">
        <v>379</v>
      </c>
      <c r="D21" s="81" t="s">
        <v>380</v>
      </c>
      <c r="E21" s="213">
        <v>42614</v>
      </c>
      <c r="F21" s="81" t="s">
        <v>381</v>
      </c>
      <c r="G21" s="81">
        <v>2</v>
      </c>
      <c r="H21" s="81" t="s">
        <v>392</v>
      </c>
      <c r="I21" s="81" t="s">
        <v>534</v>
      </c>
      <c r="J21" s="80" t="s">
        <v>392</v>
      </c>
      <c r="K21" s="80" t="s">
        <v>391</v>
      </c>
      <c r="L21" s="80" t="s">
        <v>27</v>
      </c>
      <c r="M21" s="81" t="s">
        <v>26</v>
      </c>
      <c r="N21" s="81" t="s">
        <v>524</v>
      </c>
      <c r="O21" s="81" t="s">
        <v>524</v>
      </c>
      <c r="P21" s="81">
        <v>1000</v>
      </c>
      <c r="Q21" s="211" t="s">
        <v>386</v>
      </c>
      <c r="R21" s="211">
        <v>3.99</v>
      </c>
      <c r="S21" s="212">
        <v>0.39900000000000002</v>
      </c>
      <c r="T21" s="212">
        <v>0.45340909090909093</v>
      </c>
    </row>
    <row r="22" spans="1:20" ht="15" customHeight="1">
      <c r="A22" s="78" t="s">
        <v>530</v>
      </c>
      <c r="B22" s="78" t="s">
        <v>426</v>
      </c>
      <c r="C22" s="78" t="s">
        <v>379</v>
      </c>
      <c r="D22" s="81" t="s">
        <v>380</v>
      </c>
      <c r="E22" s="213">
        <v>42614</v>
      </c>
      <c r="F22" s="81" t="s">
        <v>381</v>
      </c>
      <c r="G22" s="81">
        <v>3</v>
      </c>
      <c r="H22" s="81" t="s">
        <v>392</v>
      </c>
      <c r="I22" s="81" t="s">
        <v>532</v>
      </c>
      <c r="J22" s="80" t="s">
        <v>392</v>
      </c>
      <c r="K22" s="80" t="s">
        <v>391</v>
      </c>
      <c r="L22" s="80" t="s">
        <v>27</v>
      </c>
      <c r="M22" s="81" t="s">
        <v>26</v>
      </c>
      <c r="N22" s="81" t="s">
        <v>524</v>
      </c>
      <c r="O22" s="81" t="s">
        <v>524</v>
      </c>
      <c r="P22" s="81">
        <v>1000</v>
      </c>
      <c r="Q22" s="211" t="s">
        <v>386</v>
      </c>
      <c r="R22" s="211">
        <v>3.99</v>
      </c>
      <c r="S22" s="212">
        <v>0.39900000000000002</v>
      </c>
      <c r="T22" s="212">
        <v>0.45340909090909093</v>
      </c>
    </row>
    <row r="23" spans="1:20" ht="15" customHeight="1">
      <c r="A23" s="78" t="s">
        <v>530</v>
      </c>
      <c r="B23" s="78" t="s">
        <v>426</v>
      </c>
      <c r="C23" s="78" t="s">
        <v>379</v>
      </c>
      <c r="D23" s="81" t="s">
        <v>380</v>
      </c>
      <c r="E23" s="213">
        <v>42614</v>
      </c>
      <c r="F23" s="81" t="s">
        <v>381</v>
      </c>
      <c r="G23" s="81">
        <v>3</v>
      </c>
      <c r="H23" s="81" t="s">
        <v>382</v>
      </c>
      <c r="I23" s="81" t="s">
        <v>533</v>
      </c>
      <c r="J23" s="80" t="s">
        <v>533</v>
      </c>
      <c r="K23" s="80" t="s">
        <v>391</v>
      </c>
      <c r="L23" s="80" t="s">
        <v>475</v>
      </c>
      <c r="M23" s="81" t="s">
        <v>424</v>
      </c>
      <c r="N23" s="81" t="s">
        <v>540</v>
      </c>
      <c r="O23" s="81" t="s">
        <v>387</v>
      </c>
      <c r="P23" s="81">
        <v>410</v>
      </c>
      <c r="Q23" s="211" t="s">
        <v>386</v>
      </c>
      <c r="R23" s="211">
        <v>1.29</v>
      </c>
      <c r="S23" s="212">
        <v>0.31463414634146342</v>
      </c>
      <c r="T23" s="212">
        <v>0.52439024390243905</v>
      </c>
    </row>
    <row r="24" spans="1:20" ht="15" customHeight="1">
      <c r="A24" s="78" t="s">
        <v>530</v>
      </c>
      <c r="B24" s="78" t="s">
        <v>426</v>
      </c>
      <c r="C24" s="78" t="s">
        <v>379</v>
      </c>
      <c r="D24" s="81" t="s">
        <v>380</v>
      </c>
      <c r="E24" s="213">
        <v>42614</v>
      </c>
      <c r="F24" s="81" t="s">
        <v>381</v>
      </c>
      <c r="G24" s="81">
        <v>3</v>
      </c>
      <c r="H24" s="81" t="s">
        <v>382</v>
      </c>
      <c r="I24" s="81" t="s">
        <v>390</v>
      </c>
      <c r="J24" s="80" t="s">
        <v>390</v>
      </c>
      <c r="K24" s="80" t="s">
        <v>391</v>
      </c>
      <c r="L24" s="80" t="s">
        <v>475</v>
      </c>
      <c r="M24" s="81" t="s">
        <v>424</v>
      </c>
      <c r="N24" s="81" t="s">
        <v>540</v>
      </c>
      <c r="O24" s="81" t="s">
        <v>387</v>
      </c>
      <c r="P24" s="81">
        <v>410</v>
      </c>
      <c r="Q24" s="211" t="s">
        <v>386</v>
      </c>
      <c r="R24" s="211">
        <v>2.39</v>
      </c>
      <c r="S24" s="212">
        <v>0.58292682926829265</v>
      </c>
      <c r="T24" s="212">
        <v>0.97154471544715448</v>
      </c>
    </row>
    <row r="25" spans="1:20" ht="15" customHeight="1">
      <c r="A25" s="78" t="s">
        <v>530</v>
      </c>
      <c r="B25" s="78" t="s">
        <v>426</v>
      </c>
      <c r="C25" s="78" t="s">
        <v>379</v>
      </c>
      <c r="D25" s="81" t="s">
        <v>380</v>
      </c>
      <c r="E25" s="213">
        <v>42614</v>
      </c>
      <c r="F25" s="81" t="s">
        <v>381</v>
      </c>
      <c r="G25" s="81">
        <v>3</v>
      </c>
      <c r="H25" s="81" t="s">
        <v>382</v>
      </c>
      <c r="I25" s="81" t="s">
        <v>383</v>
      </c>
      <c r="J25" s="80" t="s">
        <v>383</v>
      </c>
      <c r="K25" s="80" t="s">
        <v>391</v>
      </c>
      <c r="L25" s="80" t="s">
        <v>475</v>
      </c>
      <c r="M25" s="81" t="s">
        <v>424</v>
      </c>
      <c r="N25" s="81" t="s">
        <v>538</v>
      </c>
      <c r="O25" s="81" t="s">
        <v>387</v>
      </c>
      <c r="P25" s="81">
        <v>410</v>
      </c>
      <c r="Q25" s="211" t="s">
        <v>380</v>
      </c>
      <c r="R25" s="211">
        <v>2.5</v>
      </c>
      <c r="S25" s="212">
        <v>0.6097560975609756</v>
      </c>
      <c r="T25" s="212">
        <v>1.0162601626016261</v>
      </c>
    </row>
    <row r="26" spans="1:20" ht="15" customHeight="1">
      <c r="A26" s="78" t="s">
        <v>530</v>
      </c>
      <c r="B26" s="78" t="s">
        <v>426</v>
      </c>
      <c r="C26" s="78" t="s">
        <v>379</v>
      </c>
      <c r="D26" s="81" t="s">
        <v>380</v>
      </c>
      <c r="E26" s="213">
        <v>42614</v>
      </c>
      <c r="F26" s="81" t="s">
        <v>381</v>
      </c>
      <c r="G26" s="81">
        <v>3</v>
      </c>
      <c r="H26" s="81" t="s">
        <v>382</v>
      </c>
      <c r="I26" s="81" t="s">
        <v>383</v>
      </c>
      <c r="J26" s="80" t="s">
        <v>383</v>
      </c>
      <c r="K26" s="81" t="s">
        <v>391</v>
      </c>
      <c r="L26" s="81" t="s">
        <v>475</v>
      </c>
      <c r="M26" s="81" t="s">
        <v>424</v>
      </c>
      <c r="N26" s="81" t="s">
        <v>538</v>
      </c>
      <c r="O26" s="81" t="s">
        <v>387</v>
      </c>
      <c r="P26" s="81">
        <v>410</v>
      </c>
      <c r="Q26" s="211" t="s">
        <v>386</v>
      </c>
      <c r="R26" s="211">
        <v>2.5499999999999998</v>
      </c>
      <c r="S26" s="212">
        <v>0.62195121951219501</v>
      </c>
      <c r="T26" s="212">
        <v>1.0365853658536583</v>
      </c>
    </row>
    <row r="27" spans="1:20" ht="15" customHeight="1">
      <c r="A27" s="78" t="s">
        <v>530</v>
      </c>
      <c r="B27" s="78" t="s">
        <v>426</v>
      </c>
      <c r="C27" s="78" t="s">
        <v>379</v>
      </c>
      <c r="D27" s="81" t="s">
        <v>380</v>
      </c>
      <c r="E27" s="213">
        <v>42614</v>
      </c>
      <c r="F27" s="81" t="s">
        <v>381</v>
      </c>
      <c r="G27" s="81">
        <v>3</v>
      </c>
      <c r="H27" s="81" t="s">
        <v>382</v>
      </c>
      <c r="I27" s="81" t="s">
        <v>383</v>
      </c>
      <c r="J27" s="80" t="s">
        <v>383</v>
      </c>
      <c r="K27" s="81" t="s">
        <v>391</v>
      </c>
      <c r="L27" s="81" t="s">
        <v>476</v>
      </c>
      <c r="M27" s="81" t="s">
        <v>425</v>
      </c>
      <c r="N27" s="81" t="s">
        <v>384</v>
      </c>
      <c r="O27" s="81" t="s">
        <v>385</v>
      </c>
      <c r="P27" s="81">
        <v>415</v>
      </c>
      <c r="Q27" s="211" t="s">
        <v>380</v>
      </c>
      <c r="R27" s="211">
        <v>1</v>
      </c>
      <c r="S27" s="212">
        <v>0.24096385542168675</v>
      </c>
      <c r="T27" s="212">
        <v>0.40160642570281124</v>
      </c>
    </row>
    <row r="28" spans="1:20" ht="15" customHeight="1">
      <c r="A28" s="78" t="s">
        <v>530</v>
      </c>
      <c r="B28" s="78" t="s">
        <v>426</v>
      </c>
      <c r="C28" s="78" t="s">
        <v>379</v>
      </c>
      <c r="D28" s="81" t="s">
        <v>380</v>
      </c>
      <c r="E28" s="213">
        <v>42614</v>
      </c>
      <c r="F28" s="81" t="s">
        <v>381</v>
      </c>
      <c r="G28" s="81">
        <v>3</v>
      </c>
      <c r="H28" s="81" t="s">
        <v>382</v>
      </c>
      <c r="I28" s="81" t="s">
        <v>533</v>
      </c>
      <c r="J28" s="80" t="s">
        <v>533</v>
      </c>
      <c r="K28" s="81" t="s">
        <v>391</v>
      </c>
      <c r="L28" s="81" t="s">
        <v>476</v>
      </c>
      <c r="M28" s="81" t="s">
        <v>425</v>
      </c>
      <c r="N28" s="81" t="s">
        <v>388</v>
      </c>
      <c r="O28" s="81" t="s">
        <v>385</v>
      </c>
      <c r="P28" s="81">
        <v>410</v>
      </c>
      <c r="Q28" s="211" t="s">
        <v>386</v>
      </c>
      <c r="R28" s="211">
        <v>1.1000000000000001</v>
      </c>
      <c r="S28" s="212">
        <v>0.26829268292682928</v>
      </c>
      <c r="T28" s="212">
        <v>0.44715447154471549</v>
      </c>
    </row>
    <row r="29" spans="1:20" ht="15" customHeight="1">
      <c r="A29" s="78" t="s">
        <v>530</v>
      </c>
      <c r="B29" s="78" t="s">
        <v>426</v>
      </c>
      <c r="C29" s="78" t="s">
        <v>379</v>
      </c>
      <c r="D29" s="81" t="s">
        <v>380</v>
      </c>
      <c r="E29" s="213">
        <v>42614</v>
      </c>
      <c r="F29" s="81" t="s">
        <v>381</v>
      </c>
      <c r="G29" s="81">
        <v>3</v>
      </c>
      <c r="H29" s="81" t="s">
        <v>382</v>
      </c>
      <c r="I29" s="81" t="s">
        <v>383</v>
      </c>
      <c r="J29" s="80" t="s">
        <v>383</v>
      </c>
      <c r="K29" s="81" t="s">
        <v>391</v>
      </c>
      <c r="L29" s="81" t="s">
        <v>476</v>
      </c>
      <c r="M29" s="81" t="s">
        <v>425</v>
      </c>
      <c r="N29" s="81" t="s">
        <v>384</v>
      </c>
      <c r="O29" s="81" t="s">
        <v>385</v>
      </c>
      <c r="P29" s="81">
        <v>415</v>
      </c>
      <c r="Q29" s="211" t="s">
        <v>386</v>
      </c>
      <c r="R29" s="211">
        <v>1.19</v>
      </c>
      <c r="S29" s="212">
        <v>0.28674698795180725</v>
      </c>
      <c r="T29" s="212">
        <v>0.47791164658634544</v>
      </c>
    </row>
    <row r="30" spans="1:20" ht="15" customHeight="1">
      <c r="A30" s="78" t="s">
        <v>530</v>
      </c>
      <c r="B30" s="78" t="s">
        <v>426</v>
      </c>
      <c r="C30" s="78" t="s">
        <v>379</v>
      </c>
      <c r="D30" s="81" t="s">
        <v>380</v>
      </c>
      <c r="E30" s="213">
        <v>42614</v>
      </c>
      <c r="F30" s="81" t="s">
        <v>381</v>
      </c>
      <c r="G30" s="81">
        <v>3</v>
      </c>
      <c r="H30" s="81" t="s">
        <v>382</v>
      </c>
      <c r="I30" s="81" t="s">
        <v>390</v>
      </c>
      <c r="J30" s="80" t="s">
        <v>390</v>
      </c>
      <c r="K30" s="81" t="s">
        <v>391</v>
      </c>
      <c r="L30" s="81" t="s">
        <v>476</v>
      </c>
      <c r="M30" s="81" t="s">
        <v>425</v>
      </c>
      <c r="N30" s="81" t="s">
        <v>536</v>
      </c>
      <c r="O30" s="81" t="s">
        <v>385</v>
      </c>
      <c r="P30" s="81">
        <v>410</v>
      </c>
      <c r="Q30" s="211" t="s">
        <v>386</v>
      </c>
      <c r="R30" s="211">
        <v>1.59</v>
      </c>
      <c r="S30" s="212">
        <v>0.3878048780487805</v>
      </c>
      <c r="T30" s="212">
        <v>0.64634146341463417</v>
      </c>
    </row>
    <row r="31" spans="1:20" ht="15" customHeight="1">
      <c r="A31" s="78" t="s">
        <v>530</v>
      </c>
      <c r="B31" s="78" t="s">
        <v>426</v>
      </c>
      <c r="C31" s="78" t="s">
        <v>379</v>
      </c>
      <c r="D31" s="81" t="s">
        <v>380</v>
      </c>
      <c r="E31" s="213">
        <v>42614</v>
      </c>
      <c r="F31" s="81" t="s">
        <v>381</v>
      </c>
      <c r="G31" s="81">
        <v>2</v>
      </c>
      <c r="H31" s="81" t="s">
        <v>392</v>
      </c>
      <c r="I31" s="81" t="s">
        <v>534</v>
      </c>
      <c r="J31" s="80" t="s">
        <v>392</v>
      </c>
      <c r="K31" s="81" t="s">
        <v>541</v>
      </c>
      <c r="L31" s="81" t="s">
        <v>32</v>
      </c>
      <c r="M31" s="81" t="s">
        <v>33</v>
      </c>
      <c r="N31" s="81" t="s">
        <v>524</v>
      </c>
      <c r="O31" s="81" t="s">
        <v>524</v>
      </c>
      <c r="P31" s="81">
        <v>169</v>
      </c>
      <c r="Q31" s="211" t="s">
        <v>380</v>
      </c>
      <c r="R31" s="211">
        <v>1</v>
      </c>
      <c r="S31" s="212">
        <v>0.59171597633136097</v>
      </c>
      <c r="T31" s="212">
        <v>0.84530853761623004</v>
      </c>
    </row>
    <row r="32" spans="1:20" ht="15" customHeight="1">
      <c r="A32" s="78" t="s">
        <v>530</v>
      </c>
      <c r="B32" s="78" t="s">
        <v>426</v>
      </c>
      <c r="C32" s="78" t="s">
        <v>379</v>
      </c>
      <c r="D32" s="81" t="s">
        <v>380</v>
      </c>
      <c r="E32" s="213">
        <v>42614</v>
      </c>
      <c r="F32" s="81" t="s">
        <v>381</v>
      </c>
      <c r="G32" s="81">
        <v>3</v>
      </c>
      <c r="H32" s="81" t="s">
        <v>392</v>
      </c>
      <c r="I32" s="81" t="s">
        <v>531</v>
      </c>
      <c r="J32" s="80" t="s">
        <v>392</v>
      </c>
      <c r="K32" s="81" t="s">
        <v>541</v>
      </c>
      <c r="L32" s="81" t="s">
        <v>32</v>
      </c>
      <c r="M32" s="81" t="s">
        <v>33</v>
      </c>
      <c r="N32" s="81" t="s">
        <v>524</v>
      </c>
      <c r="O32" s="81" t="s">
        <v>524</v>
      </c>
      <c r="P32" s="81">
        <v>161</v>
      </c>
      <c r="Q32" s="211" t="s">
        <v>386</v>
      </c>
      <c r="R32" s="211">
        <v>0.99</v>
      </c>
      <c r="S32" s="212">
        <v>0.6149068322981367</v>
      </c>
      <c r="T32" s="212">
        <v>0.87843833185448106</v>
      </c>
    </row>
    <row r="33" spans="1:20" ht="15" customHeight="1">
      <c r="A33" s="78" t="s">
        <v>530</v>
      </c>
      <c r="B33" s="78" t="s">
        <v>426</v>
      </c>
      <c r="C33" s="78" t="s">
        <v>379</v>
      </c>
      <c r="D33" s="81" t="s">
        <v>380</v>
      </c>
      <c r="E33" s="213">
        <v>42614</v>
      </c>
      <c r="F33" s="81" t="s">
        <v>381</v>
      </c>
      <c r="G33" s="81">
        <v>3</v>
      </c>
      <c r="H33" s="81" t="s">
        <v>392</v>
      </c>
      <c r="I33" s="81" t="s">
        <v>532</v>
      </c>
      <c r="J33" s="80" t="s">
        <v>392</v>
      </c>
      <c r="K33" s="81" t="s">
        <v>541</v>
      </c>
      <c r="L33" s="81" t="s">
        <v>32</v>
      </c>
      <c r="M33" s="81" t="s">
        <v>33</v>
      </c>
      <c r="N33" s="81" t="s">
        <v>524</v>
      </c>
      <c r="O33" s="81" t="s">
        <v>524</v>
      </c>
      <c r="P33" s="81">
        <v>237</v>
      </c>
      <c r="Q33" s="211" t="s">
        <v>380</v>
      </c>
      <c r="R33" s="211">
        <v>1.67</v>
      </c>
      <c r="S33" s="212">
        <v>0.70464135021097052</v>
      </c>
      <c r="T33" s="212">
        <v>1.0066305003013865</v>
      </c>
    </row>
    <row r="34" spans="1:20" ht="15" customHeight="1">
      <c r="A34" s="78" t="s">
        <v>530</v>
      </c>
      <c r="B34" s="78" t="s">
        <v>426</v>
      </c>
      <c r="C34" s="78" t="s">
        <v>379</v>
      </c>
      <c r="D34" s="81" t="s">
        <v>380</v>
      </c>
      <c r="E34" s="213">
        <v>42614</v>
      </c>
      <c r="F34" s="81" t="s">
        <v>381</v>
      </c>
      <c r="G34" s="81">
        <v>3</v>
      </c>
      <c r="H34" s="81" t="s">
        <v>392</v>
      </c>
      <c r="I34" s="81" t="s">
        <v>532</v>
      </c>
      <c r="J34" s="80" t="s">
        <v>392</v>
      </c>
      <c r="K34" s="81" t="s">
        <v>541</v>
      </c>
      <c r="L34" s="81" t="s">
        <v>32</v>
      </c>
      <c r="M34" s="81" t="s">
        <v>33</v>
      </c>
      <c r="N34" s="81" t="s">
        <v>524</v>
      </c>
      <c r="O34" s="81" t="s">
        <v>524</v>
      </c>
      <c r="P34" s="81">
        <v>237.33333333333334</v>
      </c>
      <c r="Q34" s="211" t="s">
        <v>386</v>
      </c>
      <c r="R34" s="211">
        <v>1.99</v>
      </c>
      <c r="S34" s="212">
        <v>0.8384831460674157</v>
      </c>
      <c r="T34" s="212">
        <v>1.197833065810594</v>
      </c>
    </row>
    <row r="35" spans="1:20" ht="15" customHeight="1">
      <c r="A35" s="78" t="s">
        <v>530</v>
      </c>
      <c r="B35" s="78" t="s">
        <v>426</v>
      </c>
      <c r="C35" s="78" t="s">
        <v>379</v>
      </c>
      <c r="D35" s="81" t="s">
        <v>380</v>
      </c>
      <c r="E35" s="213">
        <v>42614</v>
      </c>
      <c r="F35" s="81" t="s">
        <v>381</v>
      </c>
      <c r="G35" s="81">
        <v>2</v>
      </c>
      <c r="H35" s="81" t="s">
        <v>392</v>
      </c>
      <c r="I35" s="81" t="s">
        <v>534</v>
      </c>
      <c r="J35" s="80" t="s">
        <v>392</v>
      </c>
      <c r="K35" s="81" t="s">
        <v>541</v>
      </c>
      <c r="L35" s="81" t="s">
        <v>32</v>
      </c>
      <c r="M35" s="81" t="s">
        <v>33</v>
      </c>
      <c r="N35" s="81" t="s">
        <v>524</v>
      </c>
      <c r="O35" s="81" t="s">
        <v>524</v>
      </c>
      <c r="P35" s="81">
        <v>168.66666666666666</v>
      </c>
      <c r="Q35" s="211" t="s">
        <v>386</v>
      </c>
      <c r="R35" s="211">
        <v>1.49</v>
      </c>
      <c r="S35" s="212">
        <v>0.88339920948616601</v>
      </c>
      <c r="T35" s="212">
        <v>1.2619988706945229</v>
      </c>
    </row>
    <row r="36" spans="1:20" ht="15" customHeight="1">
      <c r="A36" s="78" t="s">
        <v>530</v>
      </c>
      <c r="B36" s="78" t="s">
        <v>426</v>
      </c>
      <c r="C36" s="78" t="s">
        <v>379</v>
      </c>
      <c r="D36" s="81" t="s">
        <v>380</v>
      </c>
      <c r="E36" s="213">
        <v>42614</v>
      </c>
      <c r="F36" s="81" t="s">
        <v>381</v>
      </c>
      <c r="G36" s="81">
        <v>3</v>
      </c>
      <c r="H36" s="81" t="s">
        <v>392</v>
      </c>
      <c r="I36" s="81" t="s">
        <v>532</v>
      </c>
      <c r="J36" s="80" t="s">
        <v>392</v>
      </c>
      <c r="K36" s="81" t="s">
        <v>541</v>
      </c>
      <c r="L36" s="81" t="s">
        <v>34</v>
      </c>
      <c r="M36" s="81" t="s">
        <v>35</v>
      </c>
      <c r="N36" s="81" t="s">
        <v>524</v>
      </c>
      <c r="O36" s="81" t="s">
        <v>524</v>
      </c>
      <c r="P36" s="81">
        <v>478</v>
      </c>
      <c r="Q36" s="211" t="s">
        <v>380</v>
      </c>
      <c r="R36" s="211">
        <v>2</v>
      </c>
      <c r="S36" s="212">
        <v>0.42</v>
      </c>
      <c r="T36" s="212">
        <v>0.6</v>
      </c>
    </row>
    <row r="37" spans="1:20" ht="15" customHeight="1">
      <c r="A37" s="78" t="s">
        <v>530</v>
      </c>
      <c r="B37" s="78" t="s">
        <v>426</v>
      </c>
      <c r="C37" s="78" t="s">
        <v>379</v>
      </c>
      <c r="D37" s="81" t="s">
        <v>380</v>
      </c>
      <c r="E37" s="213">
        <v>42614</v>
      </c>
      <c r="F37" s="81" t="s">
        <v>381</v>
      </c>
      <c r="G37" s="81">
        <v>3</v>
      </c>
      <c r="H37" s="81" t="s">
        <v>392</v>
      </c>
      <c r="I37" s="81" t="s">
        <v>532</v>
      </c>
      <c r="J37" s="80" t="s">
        <v>392</v>
      </c>
      <c r="K37" s="81" t="s">
        <v>541</v>
      </c>
      <c r="L37" s="81" t="s">
        <v>34</v>
      </c>
      <c r="M37" s="81" t="s">
        <v>35</v>
      </c>
      <c r="N37" s="81" t="s">
        <v>524</v>
      </c>
      <c r="O37" s="81" t="s">
        <v>524</v>
      </c>
      <c r="P37" s="81">
        <v>478.33333333333331</v>
      </c>
      <c r="Q37" s="211" t="s">
        <v>386</v>
      </c>
      <c r="R37" s="211">
        <v>2.4900000000000002</v>
      </c>
      <c r="S37" s="212">
        <v>0.5205574912891987</v>
      </c>
      <c r="T37" s="212">
        <v>0.74365355898456964</v>
      </c>
    </row>
    <row r="38" spans="1:20" ht="15" customHeight="1">
      <c r="A38" s="78" t="s">
        <v>530</v>
      </c>
      <c r="B38" s="78" t="s">
        <v>426</v>
      </c>
      <c r="C38" s="78" t="s">
        <v>379</v>
      </c>
      <c r="D38" s="81" t="s">
        <v>380</v>
      </c>
      <c r="E38" s="213">
        <v>42614</v>
      </c>
      <c r="F38" s="81" t="s">
        <v>381</v>
      </c>
      <c r="G38" s="81">
        <v>3</v>
      </c>
      <c r="H38" s="81" t="s">
        <v>392</v>
      </c>
      <c r="I38" s="81" t="s">
        <v>531</v>
      </c>
      <c r="J38" s="80" t="s">
        <v>392</v>
      </c>
      <c r="K38" s="81" t="s">
        <v>541</v>
      </c>
      <c r="L38" s="81" t="s">
        <v>34</v>
      </c>
      <c r="M38" s="81" t="s">
        <v>35</v>
      </c>
      <c r="N38" s="81" t="s">
        <v>524</v>
      </c>
      <c r="O38" s="81" t="s">
        <v>524</v>
      </c>
      <c r="P38" s="81">
        <v>346.33333333333331</v>
      </c>
      <c r="Q38" s="211" t="s">
        <v>386</v>
      </c>
      <c r="R38" s="211">
        <v>1.99</v>
      </c>
      <c r="S38" s="212">
        <v>0.57459095283926853</v>
      </c>
      <c r="T38" s="212">
        <v>0.8208442183418122</v>
      </c>
    </row>
    <row r="39" spans="1:20" ht="15" customHeight="1">
      <c r="A39" s="78" t="s">
        <v>530</v>
      </c>
      <c r="B39" s="78" t="s">
        <v>426</v>
      </c>
      <c r="C39" s="78" t="s">
        <v>379</v>
      </c>
      <c r="D39" s="81" t="s">
        <v>380</v>
      </c>
      <c r="E39" s="213">
        <v>42614</v>
      </c>
      <c r="F39" s="81" t="s">
        <v>381</v>
      </c>
      <c r="G39" s="81">
        <v>2</v>
      </c>
      <c r="H39" s="81" t="s">
        <v>392</v>
      </c>
      <c r="I39" s="81" t="s">
        <v>542</v>
      </c>
      <c r="J39" s="80" t="s">
        <v>392</v>
      </c>
      <c r="K39" s="81" t="s">
        <v>541</v>
      </c>
      <c r="L39" s="81" t="s">
        <v>34</v>
      </c>
      <c r="M39" s="81" t="s">
        <v>35</v>
      </c>
      <c r="N39" s="81" t="s">
        <v>524</v>
      </c>
      <c r="O39" s="81" t="s">
        <v>524</v>
      </c>
      <c r="P39" s="81">
        <v>362</v>
      </c>
      <c r="Q39" s="211" t="s">
        <v>386</v>
      </c>
      <c r="R39" s="211">
        <v>2.79</v>
      </c>
      <c r="S39" s="212">
        <v>0.77071823204419887</v>
      </c>
      <c r="T39" s="212">
        <v>1.101026045777427</v>
      </c>
    </row>
    <row r="40" spans="1:20" ht="15" customHeight="1">
      <c r="A40" s="78" t="s">
        <v>530</v>
      </c>
      <c r="B40" s="78" t="s">
        <v>426</v>
      </c>
      <c r="C40" s="78" t="s">
        <v>379</v>
      </c>
      <c r="D40" s="81" t="s">
        <v>380</v>
      </c>
      <c r="E40" s="213">
        <v>42614</v>
      </c>
      <c r="F40" s="81" t="s">
        <v>381</v>
      </c>
      <c r="G40" s="81">
        <v>3</v>
      </c>
      <c r="H40" s="81" t="s">
        <v>392</v>
      </c>
      <c r="I40" s="81" t="s">
        <v>531</v>
      </c>
      <c r="J40" s="80" t="s">
        <v>392</v>
      </c>
      <c r="K40" s="81" t="s">
        <v>541</v>
      </c>
      <c r="L40" s="81" t="s">
        <v>36</v>
      </c>
      <c r="M40" s="81" t="s">
        <v>37</v>
      </c>
      <c r="N40" s="81" t="s">
        <v>524</v>
      </c>
      <c r="O40" s="81" t="s">
        <v>524</v>
      </c>
      <c r="P40" s="81">
        <v>1906.6666666666667</v>
      </c>
      <c r="Q40" s="211" t="s">
        <v>386</v>
      </c>
      <c r="R40" s="211">
        <v>2.99</v>
      </c>
      <c r="S40" s="212">
        <v>0.1568181818181818</v>
      </c>
      <c r="T40" s="212">
        <v>0.20909090909090908</v>
      </c>
    </row>
    <row r="41" spans="1:20" ht="15" customHeight="1">
      <c r="A41" s="78" t="s">
        <v>530</v>
      </c>
      <c r="B41" s="78" t="s">
        <v>426</v>
      </c>
      <c r="C41" s="78" t="s">
        <v>379</v>
      </c>
      <c r="D41" s="81" t="s">
        <v>380</v>
      </c>
      <c r="E41" s="213">
        <v>42614</v>
      </c>
      <c r="F41" s="81" t="s">
        <v>381</v>
      </c>
      <c r="G41" s="81">
        <v>2</v>
      </c>
      <c r="H41" s="81" t="s">
        <v>392</v>
      </c>
      <c r="I41" s="81" t="s">
        <v>542</v>
      </c>
      <c r="J41" s="80" t="s">
        <v>392</v>
      </c>
      <c r="K41" s="81" t="s">
        <v>541</v>
      </c>
      <c r="L41" s="81" t="s">
        <v>36</v>
      </c>
      <c r="M41" s="81" t="s">
        <v>37</v>
      </c>
      <c r="N41" s="81" t="s">
        <v>524</v>
      </c>
      <c r="O41" s="81" t="s">
        <v>524</v>
      </c>
      <c r="P41" s="81">
        <v>2115.3333333333335</v>
      </c>
      <c r="Q41" s="211" t="s">
        <v>386</v>
      </c>
      <c r="R41" s="211">
        <v>3.99</v>
      </c>
      <c r="S41" s="212">
        <v>0.18862275449101795</v>
      </c>
      <c r="T41" s="212">
        <v>0.25149700598802394</v>
      </c>
    </row>
    <row r="42" spans="1:20" ht="15" customHeight="1">
      <c r="A42" s="78" t="s">
        <v>530</v>
      </c>
      <c r="B42" s="78" t="s">
        <v>426</v>
      </c>
      <c r="C42" s="78" t="s">
        <v>379</v>
      </c>
      <c r="D42" s="81" t="s">
        <v>380</v>
      </c>
      <c r="E42" s="213">
        <v>42614</v>
      </c>
      <c r="F42" s="81" t="s">
        <v>381</v>
      </c>
      <c r="G42" s="81">
        <v>3</v>
      </c>
      <c r="H42" s="81" t="s">
        <v>392</v>
      </c>
      <c r="I42" s="81" t="s">
        <v>532</v>
      </c>
      <c r="J42" s="80" t="s">
        <v>392</v>
      </c>
      <c r="K42" s="81" t="s">
        <v>541</v>
      </c>
      <c r="L42" s="81" t="s">
        <v>36</v>
      </c>
      <c r="M42" s="81" t="s">
        <v>37</v>
      </c>
      <c r="N42" s="81" t="s">
        <v>524</v>
      </c>
      <c r="O42" s="81" t="s">
        <v>524</v>
      </c>
      <c r="P42" s="81">
        <v>1017</v>
      </c>
      <c r="Q42" s="211" t="s">
        <v>386</v>
      </c>
      <c r="R42" s="211">
        <v>1.99</v>
      </c>
      <c r="S42" s="212">
        <v>0.19567354965585054</v>
      </c>
      <c r="T42" s="212">
        <v>0.26089806620780071</v>
      </c>
    </row>
    <row r="43" spans="1:20" ht="15" customHeight="1">
      <c r="A43" s="78" t="s">
        <v>530</v>
      </c>
      <c r="B43" s="78" t="s">
        <v>426</v>
      </c>
      <c r="C43" s="78" t="s">
        <v>379</v>
      </c>
      <c r="D43" s="81" t="s">
        <v>380</v>
      </c>
      <c r="E43" s="213">
        <v>42614</v>
      </c>
      <c r="F43" s="81" t="s">
        <v>381</v>
      </c>
      <c r="G43" s="81">
        <v>3</v>
      </c>
      <c r="H43" s="81" t="s">
        <v>392</v>
      </c>
      <c r="I43" s="81" t="s">
        <v>531</v>
      </c>
      <c r="J43" s="80" t="s">
        <v>392</v>
      </c>
      <c r="K43" s="81" t="s">
        <v>541</v>
      </c>
      <c r="L43" s="81" t="s">
        <v>40</v>
      </c>
      <c r="M43" s="81" t="s">
        <v>41</v>
      </c>
      <c r="N43" s="81" t="s">
        <v>524</v>
      </c>
      <c r="O43" s="81" t="s">
        <v>524</v>
      </c>
      <c r="P43" s="81">
        <v>1000</v>
      </c>
      <c r="Q43" s="211" t="s">
        <v>386</v>
      </c>
      <c r="R43" s="211">
        <v>0.79</v>
      </c>
      <c r="S43" s="212">
        <v>7.9000000000000001E-2</v>
      </c>
      <c r="T43" s="212">
        <v>9.0804597701149431E-2</v>
      </c>
    </row>
    <row r="44" spans="1:20" ht="15" customHeight="1">
      <c r="A44" s="78" t="s">
        <v>530</v>
      </c>
      <c r="B44" s="78" t="s">
        <v>426</v>
      </c>
      <c r="C44" s="78" t="s">
        <v>379</v>
      </c>
      <c r="D44" s="81" t="s">
        <v>380</v>
      </c>
      <c r="E44" s="213">
        <v>42614</v>
      </c>
      <c r="F44" s="81" t="s">
        <v>381</v>
      </c>
      <c r="G44" s="81">
        <v>3</v>
      </c>
      <c r="H44" s="81" t="s">
        <v>392</v>
      </c>
      <c r="I44" s="81" t="s">
        <v>532</v>
      </c>
      <c r="J44" s="80" t="s">
        <v>392</v>
      </c>
      <c r="K44" s="81" t="s">
        <v>541</v>
      </c>
      <c r="L44" s="81" t="s">
        <v>40</v>
      </c>
      <c r="M44" s="81" t="s">
        <v>41</v>
      </c>
      <c r="N44" s="81" t="s">
        <v>524</v>
      </c>
      <c r="O44" s="81" t="s">
        <v>524</v>
      </c>
      <c r="P44" s="81">
        <v>1000</v>
      </c>
      <c r="Q44" s="211" t="s">
        <v>386</v>
      </c>
      <c r="R44" s="211">
        <v>1.69</v>
      </c>
      <c r="S44" s="212">
        <v>0.16900000000000001</v>
      </c>
      <c r="T44" s="212">
        <v>0.19425287356321841</v>
      </c>
    </row>
    <row r="45" spans="1:20" ht="15" customHeight="1">
      <c r="A45" s="78" t="s">
        <v>530</v>
      </c>
      <c r="B45" s="78" t="s">
        <v>426</v>
      </c>
      <c r="C45" s="78" t="s">
        <v>379</v>
      </c>
      <c r="D45" s="81" t="s">
        <v>380</v>
      </c>
      <c r="E45" s="213">
        <v>42614</v>
      </c>
      <c r="F45" s="81" t="s">
        <v>381</v>
      </c>
      <c r="G45" s="81">
        <v>2</v>
      </c>
      <c r="H45" s="81" t="s">
        <v>392</v>
      </c>
      <c r="I45" s="81" t="s">
        <v>542</v>
      </c>
      <c r="J45" s="80" t="s">
        <v>392</v>
      </c>
      <c r="K45" s="81" t="s">
        <v>541</v>
      </c>
      <c r="L45" s="81" t="s">
        <v>40</v>
      </c>
      <c r="M45" s="81" t="s">
        <v>41</v>
      </c>
      <c r="N45" s="81" t="s">
        <v>524</v>
      </c>
      <c r="O45" s="81" t="s">
        <v>524</v>
      </c>
      <c r="P45" s="81">
        <v>1000</v>
      </c>
      <c r="Q45" s="211" t="s">
        <v>386</v>
      </c>
      <c r="R45" s="211">
        <v>1.99</v>
      </c>
      <c r="S45" s="212">
        <v>0.19900000000000001</v>
      </c>
      <c r="T45" s="212">
        <v>0.22873563218390805</v>
      </c>
    </row>
    <row r="46" spans="1:20" ht="15" customHeight="1">
      <c r="A46" s="78" t="s">
        <v>530</v>
      </c>
      <c r="B46" s="78" t="s">
        <v>426</v>
      </c>
      <c r="C46" s="78" t="s">
        <v>379</v>
      </c>
      <c r="D46" s="81" t="s">
        <v>380</v>
      </c>
      <c r="E46" s="213">
        <v>42614</v>
      </c>
      <c r="F46" s="81" t="s">
        <v>381</v>
      </c>
      <c r="G46" s="81">
        <v>3</v>
      </c>
      <c r="H46" s="81" t="s">
        <v>392</v>
      </c>
      <c r="I46" s="81" t="s">
        <v>531</v>
      </c>
      <c r="J46" s="80" t="s">
        <v>392</v>
      </c>
      <c r="K46" s="81" t="s">
        <v>541</v>
      </c>
      <c r="L46" s="81" t="s">
        <v>42</v>
      </c>
      <c r="M46" s="81" t="s">
        <v>43</v>
      </c>
      <c r="N46" s="81" t="s">
        <v>524</v>
      </c>
      <c r="O46" s="81" t="s">
        <v>524</v>
      </c>
      <c r="P46" s="81">
        <v>1016.6666666666666</v>
      </c>
      <c r="Q46" s="211" t="s">
        <v>386</v>
      </c>
      <c r="R46" s="211">
        <v>1.99</v>
      </c>
      <c r="S46" s="212">
        <v>0.1957377049180328</v>
      </c>
      <c r="T46" s="212">
        <v>0.36247723132969034</v>
      </c>
    </row>
    <row r="47" spans="1:20" ht="15" customHeight="1">
      <c r="A47" s="78" t="s">
        <v>530</v>
      </c>
      <c r="B47" s="78" t="s">
        <v>426</v>
      </c>
      <c r="C47" s="78" t="s">
        <v>379</v>
      </c>
      <c r="D47" s="81" t="s">
        <v>380</v>
      </c>
      <c r="E47" s="213">
        <v>42614</v>
      </c>
      <c r="F47" s="81" t="s">
        <v>381</v>
      </c>
      <c r="G47" s="81">
        <v>2</v>
      </c>
      <c r="H47" s="81" t="s">
        <v>392</v>
      </c>
      <c r="I47" s="81" t="s">
        <v>542</v>
      </c>
      <c r="J47" s="80" t="s">
        <v>392</v>
      </c>
      <c r="K47" s="81" t="s">
        <v>541</v>
      </c>
      <c r="L47" s="81" t="s">
        <v>42</v>
      </c>
      <c r="M47" s="81" t="s">
        <v>43</v>
      </c>
      <c r="N47" s="81" t="s">
        <v>524</v>
      </c>
      <c r="O47" s="81" t="s">
        <v>524</v>
      </c>
      <c r="P47" s="81">
        <v>1024.6666666666667</v>
      </c>
      <c r="Q47" s="211" t="s">
        <v>386</v>
      </c>
      <c r="R47" s="211">
        <v>2.99</v>
      </c>
      <c r="S47" s="212">
        <v>0.29180221210149643</v>
      </c>
      <c r="T47" s="212">
        <v>0.54037446685462298</v>
      </c>
    </row>
    <row r="48" spans="1:20" ht="15" customHeight="1">
      <c r="A48" s="78" t="s">
        <v>530</v>
      </c>
      <c r="B48" s="78" t="s">
        <v>426</v>
      </c>
      <c r="C48" s="78" t="s">
        <v>379</v>
      </c>
      <c r="D48" s="81" t="s">
        <v>380</v>
      </c>
      <c r="E48" s="213">
        <v>42614</v>
      </c>
      <c r="F48" s="81" t="s">
        <v>381</v>
      </c>
      <c r="G48" s="81">
        <v>3</v>
      </c>
      <c r="H48" s="81" t="s">
        <v>392</v>
      </c>
      <c r="I48" s="81" t="s">
        <v>532</v>
      </c>
      <c r="J48" s="80" t="s">
        <v>392</v>
      </c>
      <c r="K48" s="81" t="s">
        <v>541</v>
      </c>
      <c r="L48" s="81" t="s">
        <v>42</v>
      </c>
      <c r="M48" s="81" t="s">
        <v>43</v>
      </c>
      <c r="N48" s="81" t="s">
        <v>524</v>
      </c>
      <c r="O48" s="81" t="s">
        <v>524</v>
      </c>
      <c r="P48" s="81">
        <v>837.33333333333337</v>
      </c>
      <c r="Q48" s="211" t="s">
        <v>386</v>
      </c>
      <c r="R48" s="211">
        <v>2.99</v>
      </c>
      <c r="S48" s="212">
        <v>0.35708598726114649</v>
      </c>
      <c r="T48" s="212">
        <v>0.66127034677990082</v>
      </c>
    </row>
    <row r="49" spans="1:20" ht="15" customHeight="1">
      <c r="A49" s="78" t="s">
        <v>530</v>
      </c>
      <c r="B49" s="78" t="s">
        <v>426</v>
      </c>
      <c r="C49" s="78" t="s">
        <v>379</v>
      </c>
      <c r="D49" s="81" t="s">
        <v>380</v>
      </c>
      <c r="E49" s="213">
        <v>42614</v>
      </c>
      <c r="F49" s="81" t="s">
        <v>381</v>
      </c>
      <c r="G49" s="81">
        <v>3</v>
      </c>
      <c r="H49" s="81" t="s">
        <v>382</v>
      </c>
      <c r="I49" s="81" t="s">
        <v>533</v>
      </c>
      <c r="J49" s="80" t="s">
        <v>533</v>
      </c>
      <c r="K49" s="81" t="s">
        <v>541</v>
      </c>
      <c r="L49" s="81" t="s">
        <v>44</v>
      </c>
      <c r="M49" s="81" t="s">
        <v>45</v>
      </c>
      <c r="N49" s="81" t="s">
        <v>543</v>
      </c>
      <c r="O49" s="81" t="s">
        <v>387</v>
      </c>
      <c r="P49" s="81">
        <v>1000</v>
      </c>
      <c r="Q49" s="211" t="s">
        <v>386</v>
      </c>
      <c r="R49" s="211">
        <v>3.69</v>
      </c>
      <c r="S49" s="212">
        <v>0.36899999999999999</v>
      </c>
      <c r="T49" s="212">
        <v>0.36899999999999999</v>
      </c>
    </row>
    <row r="50" spans="1:20" ht="15" customHeight="1">
      <c r="A50" s="78" t="s">
        <v>530</v>
      </c>
      <c r="B50" s="78" t="s">
        <v>426</v>
      </c>
      <c r="C50" s="78" t="s">
        <v>379</v>
      </c>
      <c r="D50" s="81" t="s">
        <v>380</v>
      </c>
      <c r="E50" s="213">
        <v>42614</v>
      </c>
      <c r="F50" s="81" t="s">
        <v>381</v>
      </c>
      <c r="G50" s="81">
        <v>3</v>
      </c>
      <c r="H50" s="81" t="s">
        <v>382</v>
      </c>
      <c r="I50" s="81" t="s">
        <v>390</v>
      </c>
      <c r="J50" s="80" t="s">
        <v>390</v>
      </c>
      <c r="K50" s="81" t="s">
        <v>541</v>
      </c>
      <c r="L50" s="81" t="s">
        <v>44</v>
      </c>
      <c r="M50" s="81" t="s">
        <v>45</v>
      </c>
      <c r="N50" s="81" t="s">
        <v>536</v>
      </c>
      <c r="O50" s="81" t="s">
        <v>385</v>
      </c>
      <c r="P50" s="81">
        <v>1000</v>
      </c>
      <c r="Q50" s="211" t="s">
        <v>380</v>
      </c>
      <c r="R50" s="211">
        <v>3.99</v>
      </c>
      <c r="S50" s="212">
        <v>0.39900000000000002</v>
      </c>
      <c r="T50" s="212">
        <v>0.39900000000000002</v>
      </c>
    </row>
    <row r="51" spans="1:20" ht="15" customHeight="1">
      <c r="A51" s="78" t="s">
        <v>530</v>
      </c>
      <c r="B51" s="78" t="s">
        <v>426</v>
      </c>
      <c r="C51" s="78" t="s">
        <v>379</v>
      </c>
      <c r="D51" s="81" t="s">
        <v>380</v>
      </c>
      <c r="E51" s="213">
        <v>42614</v>
      </c>
      <c r="F51" s="81" t="s">
        <v>381</v>
      </c>
      <c r="G51" s="81">
        <v>3</v>
      </c>
      <c r="H51" s="81" t="s">
        <v>382</v>
      </c>
      <c r="I51" s="81" t="s">
        <v>390</v>
      </c>
      <c r="J51" s="80" t="s">
        <v>390</v>
      </c>
      <c r="K51" s="81" t="s">
        <v>541</v>
      </c>
      <c r="L51" s="81" t="s">
        <v>44</v>
      </c>
      <c r="M51" s="81" t="s">
        <v>45</v>
      </c>
      <c r="N51" s="81" t="s">
        <v>536</v>
      </c>
      <c r="O51" s="81" t="s">
        <v>385</v>
      </c>
      <c r="P51" s="81">
        <v>1000</v>
      </c>
      <c r="Q51" s="211" t="s">
        <v>386</v>
      </c>
      <c r="R51" s="211">
        <v>4.59</v>
      </c>
      <c r="S51" s="212">
        <v>0.45900000000000002</v>
      </c>
      <c r="T51" s="212">
        <v>0.45900000000000002</v>
      </c>
    </row>
    <row r="52" spans="1:20" ht="15" customHeight="1">
      <c r="A52" s="78" t="s">
        <v>530</v>
      </c>
      <c r="B52" s="78" t="s">
        <v>426</v>
      </c>
      <c r="C52" s="78" t="s">
        <v>379</v>
      </c>
      <c r="D52" s="81" t="s">
        <v>380</v>
      </c>
      <c r="E52" s="213">
        <v>42614</v>
      </c>
      <c r="F52" s="81" t="s">
        <v>381</v>
      </c>
      <c r="G52" s="81">
        <v>3</v>
      </c>
      <c r="H52" s="81" t="s">
        <v>382</v>
      </c>
      <c r="I52" s="81" t="s">
        <v>383</v>
      </c>
      <c r="J52" s="80" t="s">
        <v>383</v>
      </c>
      <c r="K52" s="81" t="s">
        <v>541</v>
      </c>
      <c r="L52" s="81" t="s">
        <v>44</v>
      </c>
      <c r="M52" s="81" t="s">
        <v>45</v>
      </c>
      <c r="N52" s="81" t="s">
        <v>545</v>
      </c>
      <c r="O52" s="81" t="s">
        <v>387</v>
      </c>
      <c r="P52" s="81">
        <v>1000</v>
      </c>
      <c r="Q52" s="211" t="s">
        <v>380</v>
      </c>
      <c r="R52" s="211">
        <v>4.8</v>
      </c>
      <c r="S52" s="212">
        <v>0.48</v>
      </c>
      <c r="T52" s="212">
        <v>0.48</v>
      </c>
    </row>
    <row r="53" spans="1:20" ht="15" customHeight="1">
      <c r="A53" s="78" t="s">
        <v>530</v>
      </c>
      <c r="B53" s="78" t="s">
        <v>426</v>
      </c>
      <c r="C53" s="78" t="s">
        <v>379</v>
      </c>
      <c r="D53" s="81" t="s">
        <v>380</v>
      </c>
      <c r="E53" s="213">
        <v>42614</v>
      </c>
      <c r="F53" s="81" t="s">
        <v>381</v>
      </c>
      <c r="G53" s="81">
        <v>3</v>
      </c>
      <c r="H53" s="81" t="s">
        <v>382</v>
      </c>
      <c r="I53" s="81" t="s">
        <v>383</v>
      </c>
      <c r="J53" s="80" t="s">
        <v>383</v>
      </c>
      <c r="K53" s="81" t="s">
        <v>541</v>
      </c>
      <c r="L53" s="81" t="s">
        <v>44</v>
      </c>
      <c r="M53" s="81" t="s">
        <v>45</v>
      </c>
      <c r="N53" s="81" t="s">
        <v>545</v>
      </c>
      <c r="O53" s="81" t="s">
        <v>387</v>
      </c>
      <c r="P53" s="81">
        <v>1000</v>
      </c>
      <c r="Q53" s="211" t="s">
        <v>386</v>
      </c>
      <c r="R53" s="211">
        <v>6.99</v>
      </c>
      <c r="S53" s="212">
        <v>0.69899999999999995</v>
      </c>
      <c r="T53" s="212">
        <v>0.69899999999999995</v>
      </c>
    </row>
    <row r="54" spans="1:20" ht="15" customHeight="1">
      <c r="A54" s="78" t="s">
        <v>530</v>
      </c>
      <c r="B54" s="78" t="s">
        <v>426</v>
      </c>
      <c r="C54" s="78" t="s">
        <v>379</v>
      </c>
      <c r="D54" s="81" t="s">
        <v>380</v>
      </c>
      <c r="E54" s="81">
        <v>42614</v>
      </c>
      <c r="F54" s="81" t="s">
        <v>381</v>
      </c>
      <c r="G54" s="81">
        <v>2</v>
      </c>
      <c r="H54" s="81" t="s">
        <v>392</v>
      </c>
      <c r="I54" s="81" t="s">
        <v>542</v>
      </c>
      <c r="J54" s="80" t="s">
        <v>392</v>
      </c>
      <c r="K54" s="81" t="s">
        <v>541</v>
      </c>
      <c r="L54" s="81" t="s">
        <v>49</v>
      </c>
      <c r="M54" s="81" t="s">
        <v>50</v>
      </c>
      <c r="N54" s="81" t="s">
        <v>524</v>
      </c>
      <c r="O54" s="81" t="s">
        <v>524</v>
      </c>
      <c r="P54" s="81">
        <v>333</v>
      </c>
      <c r="Q54" s="211" t="s">
        <v>380</v>
      </c>
      <c r="R54" s="211">
        <v>2</v>
      </c>
      <c r="S54" s="212">
        <v>0.60060060060060061</v>
      </c>
      <c r="T54" s="212">
        <v>0.61917587690783571</v>
      </c>
    </row>
    <row r="55" spans="1:20" ht="15" customHeight="1">
      <c r="A55" s="78" t="s">
        <v>530</v>
      </c>
      <c r="B55" s="78" t="s">
        <v>426</v>
      </c>
      <c r="C55" s="78" t="s">
        <v>379</v>
      </c>
      <c r="D55" s="81" t="s">
        <v>380</v>
      </c>
      <c r="E55" s="81">
        <v>42614</v>
      </c>
      <c r="F55" s="81" t="s">
        <v>381</v>
      </c>
      <c r="G55" s="81">
        <v>3</v>
      </c>
      <c r="H55" s="81" t="s">
        <v>392</v>
      </c>
      <c r="I55" s="81" t="s">
        <v>532</v>
      </c>
      <c r="J55" s="80" t="s">
        <v>392</v>
      </c>
      <c r="K55" s="81" t="s">
        <v>541</v>
      </c>
      <c r="L55" s="81" t="s">
        <v>49</v>
      </c>
      <c r="M55" s="81" t="s">
        <v>50</v>
      </c>
      <c r="N55" s="81" t="s">
        <v>524</v>
      </c>
      <c r="O55" s="81" t="s">
        <v>524</v>
      </c>
      <c r="P55" s="81">
        <v>373</v>
      </c>
      <c r="Q55" s="211" t="s">
        <v>386</v>
      </c>
      <c r="R55" s="211">
        <v>2.99</v>
      </c>
      <c r="S55" s="212">
        <v>0.80160857908847183</v>
      </c>
      <c r="T55" s="212">
        <v>0.82640059699842461</v>
      </c>
    </row>
    <row r="56" spans="1:20" ht="15" customHeight="1">
      <c r="A56" s="78" t="s">
        <v>530</v>
      </c>
      <c r="B56" s="78" t="s">
        <v>426</v>
      </c>
      <c r="C56" s="78" t="s">
        <v>379</v>
      </c>
      <c r="D56" s="81" t="s">
        <v>380</v>
      </c>
      <c r="E56" s="81">
        <v>42614</v>
      </c>
      <c r="F56" s="81" t="s">
        <v>381</v>
      </c>
      <c r="G56" s="81">
        <v>2</v>
      </c>
      <c r="H56" s="81" t="s">
        <v>392</v>
      </c>
      <c r="I56" s="81" t="s">
        <v>542</v>
      </c>
      <c r="J56" s="80" t="s">
        <v>392</v>
      </c>
      <c r="K56" s="81" t="s">
        <v>541</v>
      </c>
      <c r="L56" s="81" t="s">
        <v>49</v>
      </c>
      <c r="M56" s="81" t="s">
        <v>50</v>
      </c>
      <c r="N56" s="81" t="s">
        <v>524</v>
      </c>
      <c r="O56" s="81" t="s">
        <v>524</v>
      </c>
      <c r="P56" s="81">
        <v>333.33333333333331</v>
      </c>
      <c r="Q56" s="211" t="s">
        <v>386</v>
      </c>
      <c r="R56" s="211">
        <v>2.99</v>
      </c>
      <c r="S56" s="212">
        <v>0.89700000000000002</v>
      </c>
      <c r="T56" s="212">
        <v>0.92474226804123716</v>
      </c>
    </row>
    <row r="57" spans="1:20" ht="15" customHeight="1">
      <c r="A57" s="78" t="s">
        <v>530</v>
      </c>
      <c r="B57" s="78" t="s">
        <v>426</v>
      </c>
      <c r="C57" s="78" t="s">
        <v>379</v>
      </c>
      <c r="D57" s="81" t="s">
        <v>380</v>
      </c>
      <c r="E57" s="81">
        <v>42614</v>
      </c>
      <c r="F57" s="81" t="s">
        <v>381</v>
      </c>
      <c r="G57" s="81">
        <v>3</v>
      </c>
      <c r="H57" s="81" t="s">
        <v>392</v>
      </c>
      <c r="I57" s="81" t="s">
        <v>531</v>
      </c>
      <c r="J57" s="80" t="s">
        <v>392</v>
      </c>
      <c r="K57" s="81" t="s">
        <v>541</v>
      </c>
      <c r="L57" s="81" t="s">
        <v>49</v>
      </c>
      <c r="M57" s="81" t="s">
        <v>50</v>
      </c>
      <c r="N57" s="81" t="s">
        <v>524</v>
      </c>
      <c r="O57" s="81" t="s">
        <v>524</v>
      </c>
      <c r="P57" s="81">
        <v>237.33333333333334</v>
      </c>
      <c r="Q57" s="211" t="s">
        <v>386</v>
      </c>
      <c r="R57" s="211">
        <v>2.99</v>
      </c>
      <c r="S57" s="212">
        <v>1.2598314606741572</v>
      </c>
      <c r="T57" s="212">
        <v>1.2987953202826363</v>
      </c>
    </row>
    <row r="58" spans="1:20" ht="15" customHeight="1">
      <c r="A58" s="78" t="s">
        <v>530</v>
      </c>
      <c r="B58" s="78" t="s">
        <v>426</v>
      </c>
      <c r="C58" s="78" t="s">
        <v>379</v>
      </c>
      <c r="D58" s="81" t="s">
        <v>380</v>
      </c>
      <c r="E58" s="81">
        <v>42614</v>
      </c>
      <c r="F58" s="81" t="s">
        <v>381</v>
      </c>
      <c r="G58" s="81">
        <v>3</v>
      </c>
      <c r="H58" s="81" t="s">
        <v>392</v>
      </c>
      <c r="I58" s="81" t="s">
        <v>531</v>
      </c>
      <c r="J58" s="80" t="s">
        <v>392</v>
      </c>
      <c r="K58" s="81" t="s">
        <v>541</v>
      </c>
      <c r="L58" s="81" t="s">
        <v>546</v>
      </c>
      <c r="M58" s="81" t="s">
        <v>52</v>
      </c>
      <c r="N58" s="81" t="s">
        <v>524</v>
      </c>
      <c r="O58" s="81" t="s">
        <v>524</v>
      </c>
      <c r="P58" s="81">
        <v>422.66666666666669</v>
      </c>
      <c r="Q58" s="211" t="s">
        <v>386</v>
      </c>
      <c r="R58" s="211">
        <v>1.99</v>
      </c>
      <c r="S58" s="212">
        <v>0.47082018927444791</v>
      </c>
      <c r="T58" s="212">
        <v>0.58852523659305989</v>
      </c>
    </row>
    <row r="59" spans="1:20" ht="15" customHeight="1">
      <c r="A59" s="78" t="s">
        <v>530</v>
      </c>
      <c r="B59" s="78" t="s">
        <v>426</v>
      </c>
      <c r="C59" s="78" t="s">
        <v>379</v>
      </c>
      <c r="D59" s="81" t="s">
        <v>380</v>
      </c>
      <c r="E59" s="81">
        <v>42614</v>
      </c>
      <c r="F59" s="81" t="s">
        <v>381</v>
      </c>
      <c r="G59" s="81">
        <v>3</v>
      </c>
      <c r="H59" s="81" t="s">
        <v>392</v>
      </c>
      <c r="I59" s="81" t="s">
        <v>532</v>
      </c>
      <c r="J59" s="80" t="s">
        <v>392</v>
      </c>
      <c r="K59" s="81" t="s">
        <v>541</v>
      </c>
      <c r="L59" s="81" t="s">
        <v>546</v>
      </c>
      <c r="M59" s="81" t="s">
        <v>52</v>
      </c>
      <c r="N59" s="81" t="s">
        <v>524</v>
      </c>
      <c r="O59" s="81" t="s">
        <v>524</v>
      </c>
      <c r="P59" s="81">
        <v>493.33333333333331</v>
      </c>
      <c r="Q59" s="211" t="s">
        <v>386</v>
      </c>
      <c r="R59" s="211">
        <v>2.4900000000000002</v>
      </c>
      <c r="S59" s="212">
        <v>0.50472972972972985</v>
      </c>
      <c r="T59" s="212">
        <v>0.63091216216216228</v>
      </c>
    </row>
    <row r="60" spans="1:20" ht="15" customHeight="1">
      <c r="A60" s="78" t="s">
        <v>530</v>
      </c>
      <c r="B60" s="78" t="s">
        <v>426</v>
      </c>
      <c r="C60" s="78" t="s">
        <v>379</v>
      </c>
      <c r="D60" s="81" t="s">
        <v>380</v>
      </c>
      <c r="E60" s="81">
        <v>42614</v>
      </c>
      <c r="F60" s="81" t="s">
        <v>381</v>
      </c>
      <c r="G60" s="81">
        <v>2</v>
      </c>
      <c r="H60" s="81" t="s">
        <v>392</v>
      </c>
      <c r="I60" s="81" t="s">
        <v>542</v>
      </c>
      <c r="J60" s="80" t="s">
        <v>392</v>
      </c>
      <c r="K60" s="81" t="s">
        <v>541</v>
      </c>
      <c r="L60" s="81" t="s">
        <v>546</v>
      </c>
      <c r="M60" s="81" t="s">
        <v>52</v>
      </c>
      <c r="N60" s="81" t="s">
        <v>524</v>
      </c>
      <c r="O60" s="81" t="s">
        <v>524</v>
      </c>
      <c r="P60" s="81">
        <v>430.66666666666669</v>
      </c>
      <c r="Q60" s="211" t="s">
        <v>386</v>
      </c>
      <c r="R60" s="211">
        <v>2.69</v>
      </c>
      <c r="S60" s="212">
        <v>0.62461300309597523</v>
      </c>
      <c r="T60" s="212">
        <v>0.78076625386996901</v>
      </c>
    </row>
    <row r="61" spans="1:20" ht="15" customHeight="1">
      <c r="A61" s="78" t="s">
        <v>530</v>
      </c>
      <c r="B61" s="78" t="s">
        <v>426</v>
      </c>
      <c r="C61" s="78" t="s">
        <v>379</v>
      </c>
      <c r="D61" s="81" t="s">
        <v>380</v>
      </c>
      <c r="E61" s="81">
        <v>42614</v>
      </c>
      <c r="F61" s="81" t="s">
        <v>381</v>
      </c>
      <c r="G61" s="81">
        <v>3</v>
      </c>
      <c r="H61" s="81" t="s">
        <v>382</v>
      </c>
      <c r="I61" s="81" t="s">
        <v>533</v>
      </c>
      <c r="J61" s="80" t="s">
        <v>533</v>
      </c>
      <c r="K61" s="81" t="s">
        <v>541</v>
      </c>
      <c r="L61" s="81" t="s">
        <v>547</v>
      </c>
      <c r="M61" s="81" t="s">
        <v>54</v>
      </c>
      <c r="N61" s="81" t="s">
        <v>388</v>
      </c>
      <c r="O61" s="81" t="s">
        <v>385</v>
      </c>
      <c r="P61" s="81">
        <v>1000</v>
      </c>
      <c r="Q61" s="211" t="s">
        <v>386</v>
      </c>
      <c r="R61" s="211">
        <v>1.99</v>
      </c>
      <c r="S61" s="212">
        <v>0.19900000000000001</v>
      </c>
      <c r="T61" s="212">
        <v>0.19900000000000001</v>
      </c>
    </row>
    <row r="62" spans="1:20" ht="15" customHeight="1">
      <c r="A62" s="78" t="s">
        <v>530</v>
      </c>
      <c r="B62" s="78" t="s">
        <v>426</v>
      </c>
      <c r="C62" s="78" t="s">
        <v>379</v>
      </c>
      <c r="D62" s="81" t="s">
        <v>380</v>
      </c>
      <c r="E62" s="81">
        <v>42614</v>
      </c>
      <c r="F62" s="81" t="s">
        <v>381</v>
      </c>
      <c r="G62" s="81">
        <v>3</v>
      </c>
      <c r="H62" s="81" t="s">
        <v>382</v>
      </c>
      <c r="I62" s="81" t="s">
        <v>390</v>
      </c>
      <c r="J62" s="80" t="s">
        <v>390</v>
      </c>
      <c r="K62" s="81" t="s">
        <v>541</v>
      </c>
      <c r="L62" s="81" t="s">
        <v>547</v>
      </c>
      <c r="M62" s="81" t="s">
        <v>54</v>
      </c>
      <c r="N62" s="81" t="s">
        <v>388</v>
      </c>
      <c r="O62" s="81" t="s">
        <v>385</v>
      </c>
      <c r="P62" s="81">
        <v>1000</v>
      </c>
      <c r="Q62" s="211" t="s">
        <v>386</v>
      </c>
      <c r="R62" s="211">
        <v>2.29</v>
      </c>
      <c r="S62" s="212">
        <v>0.22900000000000001</v>
      </c>
      <c r="T62" s="212">
        <v>0.22900000000000001</v>
      </c>
    </row>
    <row r="63" spans="1:20" ht="15" customHeight="1">
      <c r="A63" s="78" t="s">
        <v>530</v>
      </c>
      <c r="B63" s="78" t="s">
        <v>426</v>
      </c>
      <c r="C63" s="78" t="s">
        <v>379</v>
      </c>
      <c r="D63" s="81" t="s">
        <v>380</v>
      </c>
      <c r="E63" s="81">
        <v>42614</v>
      </c>
      <c r="F63" s="81" t="s">
        <v>381</v>
      </c>
      <c r="G63" s="81">
        <v>3</v>
      </c>
      <c r="H63" s="81" t="s">
        <v>382</v>
      </c>
      <c r="I63" s="81" t="s">
        <v>383</v>
      </c>
      <c r="J63" s="80" t="s">
        <v>383</v>
      </c>
      <c r="K63" s="81" t="s">
        <v>541</v>
      </c>
      <c r="L63" s="81" t="s">
        <v>547</v>
      </c>
      <c r="M63" s="81" t="s">
        <v>54</v>
      </c>
      <c r="N63" s="81" t="s">
        <v>538</v>
      </c>
      <c r="O63" s="81" t="s">
        <v>387</v>
      </c>
      <c r="P63" s="81">
        <v>1000</v>
      </c>
      <c r="Q63" s="211" t="s">
        <v>380</v>
      </c>
      <c r="R63" s="211">
        <v>3</v>
      </c>
      <c r="S63" s="212">
        <v>0.3</v>
      </c>
      <c r="T63" s="212">
        <v>0.3</v>
      </c>
    </row>
    <row r="64" spans="1:20" ht="15" customHeight="1">
      <c r="A64" s="78" t="s">
        <v>530</v>
      </c>
      <c r="B64" s="78" t="s">
        <v>426</v>
      </c>
      <c r="C64" s="78" t="s">
        <v>379</v>
      </c>
      <c r="D64" s="81" t="s">
        <v>380</v>
      </c>
      <c r="E64" s="81">
        <v>42614</v>
      </c>
      <c r="F64" s="81" t="s">
        <v>381</v>
      </c>
      <c r="G64" s="81">
        <v>3</v>
      </c>
      <c r="H64" s="81" t="s">
        <v>382</v>
      </c>
      <c r="I64" s="81" t="s">
        <v>383</v>
      </c>
      <c r="J64" s="80" t="s">
        <v>383</v>
      </c>
      <c r="K64" s="81" t="s">
        <v>541</v>
      </c>
      <c r="L64" s="81" t="s">
        <v>547</v>
      </c>
      <c r="M64" s="81" t="s">
        <v>54</v>
      </c>
      <c r="N64" s="81" t="s">
        <v>538</v>
      </c>
      <c r="O64" s="81" t="s">
        <v>387</v>
      </c>
      <c r="P64" s="81">
        <v>1000</v>
      </c>
      <c r="Q64" s="211" t="s">
        <v>386</v>
      </c>
      <c r="R64" s="211">
        <v>3.79</v>
      </c>
      <c r="S64" s="212">
        <v>0.379</v>
      </c>
      <c r="T64" s="212">
        <v>0.379</v>
      </c>
    </row>
    <row r="65" spans="1:20" ht="15" customHeight="1">
      <c r="A65" s="78" t="s">
        <v>530</v>
      </c>
      <c r="B65" s="78" t="s">
        <v>426</v>
      </c>
      <c r="C65" s="78" t="s">
        <v>379</v>
      </c>
      <c r="D65" s="81" t="s">
        <v>380</v>
      </c>
      <c r="E65" s="81">
        <v>42614</v>
      </c>
      <c r="F65" s="81" t="s">
        <v>381</v>
      </c>
      <c r="G65" s="81">
        <v>3</v>
      </c>
      <c r="H65" s="81" t="s">
        <v>392</v>
      </c>
      <c r="I65" s="81" t="s">
        <v>531</v>
      </c>
      <c r="J65" s="80" t="s">
        <v>392</v>
      </c>
      <c r="K65" s="81" t="s">
        <v>541</v>
      </c>
      <c r="L65" s="81" t="s">
        <v>548</v>
      </c>
      <c r="M65" s="81" t="s">
        <v>58</v>
      </c>
      <c r="N65" s="81" t="s">
        <v>524</v>
      </c>
      <c r="O65" s="81" t="s">
        <v>524</v>
      </c>
      <c r="P65" s="81">
        <v>1000</v>
      </c>
      <c r="Q65" s="211" t="s">
        <v>386</v>
      </c>
      <c r="R65" s="211">
        <v>0.99</v>
      </c>
      <c r="S65" s="212">
        <v>9.9000000000000005E-2</v>
      </c>
      <c r="T65" s="212">
        <v>0.11647058823529413</v>
      </c>
    </row>
    <row r="66" spans="1:20" ht="15" customHeight="1">
      <c r="A66" s="78" t="s">
        <v>530</v>
      </c>
      <c r="B66" s="78" t="s">
        <v>426</v>
      </c>
      <c r="C66" s="78" t="s">
        <v>379</v>
      </c>
      <c r="D66" s="81" t="s">
        <v>380</v>
      </c>
      <c r="E66" s="81">
        <v>42614</v>
      </c>
      <c r="F66" s="81" t="s">
        <v>381</v>
      </c>
      <c r="G66" s="81">
        <v>3</v>
      </c>
      <c r="H66" s="81" t="s">
        <v>392</v>
      </c>
      <c r="I66" s="81" t="s">
        <v>532</v>
      </c>
      <c r="J66" s="80" t="s">
        <v>392</v>
      </c>
      <c r="K66" s="81" t="s">
        <v>541</v>
      </c>
      <c r="L66" s="81" t="s">
        <v>548</v>
      </c>
      <c r="M66" s="81" t="s">
        <v>58</v>
      </c>
      <c r="N66" s="81" t="s">
        <v>524</v>
      </c>
      <c r="O66" s="81" t="s">
        <v>524</v>
      </c>
      <c r="P66" s="81">
        <v>1286</v>
      </c>
      <c r="Q66" s="211" t="s">
        <v>386</v>
      </c>
      <c r="R66" s="211">
        <v>1.99</v>
      </c>
      <c r="S66" s="212">
        <v>0.1547433903576983</v>
      </c>
      <c r="T66" s="212">
        <v>0.18205104747964507</v>
      </c>
    </row>
    <row r="67" spans="1:20" ht="15" customHeight="1">
      <c r="A67" s="78" t="s">
        <v>530</v>
      </c>
      <c r="B67" s="78" t="s">
        <v>426</v>
      </c>
      <c r="C67" s="78" t="s">
        <v>379</v>
      </c>
      <c r="D67" s="81" t="s">
        <v>380</v>
      </c>
      <c r="E67" s="81">
        <v>42614</v>
      </c>
      <c r="F67" s="81" t="s">
        <v>381</v>
      </c>
      <c r="G67" s="81">
        <v>2</v>
      </c>
      <c r="H67" s="81" t="s">
        <v>392</v>
      </c>
      <c r="I67" s="81" t="s">
        <v>542</v>
      </c>
      <c r="J67" s="80" t="s">
        <v>392</v>
      </c>
      <c r="K67" s="81" t="s">
        <v>541</v>
      </c>
      <c r="L67" s="81" t="s">
        <v>548</v>
      </c>
      <c r="M67" s="81" t="s">
        <v>58</v>
      </c>
      <c r="N67" s="81" t="s">
        <v>524</v>
      </c>
      <c r="O67" s="81" t="s">
        <v>524</v>
      </c>
      <c r="P67" s="81">
        <v>1000</v>
      </c>
      <c r="Q67" s="211" t="s">
        <v>386</v>
      </c>
      <c r="R67" s="211">
        <v>1.99</v>
      </c>
      <c r="S67" s="212">
        <v>0.19900000000000001</v>
      </c>
      <c r="T67" s="212">
        <v>0.23411764705882354</v>
      </c>
    </row>
    <row r="68" spans="1:20" ht="15" customHeight="1">
      <c r="A68" s="78" t="s">
        <v>530</v>
      </c>
      <c r="B68" s="78" t="s">
        <v>426</v>
      </c>
      <c r="C68" s="78" t="s">
        <v>379</v>
      </c>
      <c r="D68" s="81" t="s">
        <v>380</v>
      </c>
      <c r="E68" s="81">
        <v>42614</v>
      </c>
      <c r="F68" s="81" t="s">
        <v>381</v>
      </c>
      <c r="G68" s="81">
        <v>3</v>
      </c>
      <c r="H68" s="81" t="s">
        <v>382</v>
      </c>
      <c r="I68" s="81" t="s">
        <v>533</v>
      </c>
      <c r="J68" s="80" t="s">
        <v>533</v>
      </c>
      <c r="K68" s="81" t="s">
        <v>541</v>
      </c>
      <c r="L68" s="81" t="s">
        <v>549</v>
      </c>
      <c r="M68" s="81" t="s">
        <v>60</v>
      </c>
      <c r="N68" s="81" t="s">
        <v>388</v>
      </c>
      <c r="O68" s="81" t="s">
        <v>385</v>
      </c>
      <c r="P68" s="81">
        <v>1000</v>
      </c>
      <c r="Q68" s="211" t="s">
        <v>386</v>
      </c>
      <c r="R68" s="211">
        <v>1.99</v>
      </c>
      <c r="S68" s="212">
        <v>0.19900000000000001</v>
      </c>
      <c r="T68" s="212">
        <v>0.19900000000000001</v>
      </c>
    </row>
    <row r="69" spans="1:20" ht="15" customHeight="1">
      <c r="A69" s="78" t="s">
        <v>530</v>
      </c>
      <c r="B69" s="78" t="s">
        <v>426</v>
      </c>
      <c r="C69" s="78" t="s">
        <v>379</v>
      </c>
      <c r="D69" s="81" t="s">
        <v>380</v>
      </c>
      <c r="E69" s="81">
        <v>42614</v>
      </c>
      <c r="F69" s="81" t="s">
        <v>381</v>
      </c>
      <c r="G69" s="81">
        <v>3</v>
      </c>
      <c r="H69" s="81" t="s">
        <v>382</v>
      </c>
      <c r="I69" s="81" t="s">
        <v>383</v>
      </c>
      <c r="J69" s="80" t="s">
        <v>383</v>
      </c>
      <c r="K69" s="81" t="s">
        <v>541</v>
      </c>
      <c r="L69" s="81" t="s">
        <v>549</v>
      </c>
      <c r="M69" s="81" t="s">
        <v>60</v>
      </c>
      <c r="N69" s="81" t="s">
        <v>384</v>
      </c>
      <c r="O69" s="81" t="s">
        <v>385</v>
      </c>
      <c r="P69" s="81">
        <v>1000</v>
      </c>
      <c r="Q69" s="211" t="s">
        <v>386</v>
      </c>
      <c r="R69" s="211">
        <v>2.29</v>
      </c>
      <c r="S69" s="212">
        <v>0.22900000000000001</v>
      </c>
      <c r="T69" s="212">
        <v>0.22900000000000001</v>
      </c>
    </row>
    <row r="70" spans="1:20" ht="15" customHeight="1">
      <c r="A70" s="78" t="s">
        <v>530</v>
      </c>
      <c r="B70" s="78" t="s">
        <v>426</v>
      </c>
      <c r="C70" s="78" t="s">
        <v>379</v>
      </c>
      <c r="D70" s="81" t="s">
        <v>380</v>
      </c>
      <c r="E70" s="81">
        <v>42614</v>
      </c>
      <c r="F70" s="81" t="s">
        <v>381</v>
      </c>
      <c r="G70" s="81">
        <v>3</v>
      </c>
      <c r="H70" s="81" t="s">
        <v>382</v>
      </c>
      <c r="I70" s="81" t="s">
        <v>390</v>
      </c>
      <c r="J70" s="80" t="s">
        <v>390</v>
      </c>
      <c r="K70" s="81" t="s">
        <v>541</v>
      </c>
      <c r="L70" s="81" t="s">
        <v>549</v>
      </c>
      <c r="M70" s="81" t="s">
        <v>60</v>
      </c>
      <c r="N70" s="81" t="s">
        <v>388</v>
      </c>
      <c r="O70" s="81" t="s">
        <v>385</v>
      </c>
      <c r="P70" s="81">
        <v>1000</v>
      </c>
      <c r="Q70" s="211" t="s">
        <v>386</v>
      </c>
      <c r="R70" s="211">
        <v>2.29</v>
      </c>
      <c r="S70" s="212">
        <v>0.22900000000000001</v>
      </c>
      <c r="T70" s="212">
        <v>0.22900000000000001</v>
      </c>
    </row>
    <row r="71" spans="1:20" ht="15" customHeight="1">
      <c r="A71" s="78" t="s">
        <v>530</v>
      </c>
      <c r="B71" s="78" t="s">
        <v>426</v>
      </c>
      <c r="C71" s="78" t="s">
        <v>379</v>
      </c>
      <c r="D71" s="81" t="s">
        <v>380</v>
      </c>
      <c r="E71" s="81">
        <v>42614</v>
      </c>
      <c r="F71" s="81" t="s">
        <v>381</v>
      </c>
      <c r="G71" s="81">
        <v>3</v>
      </c>
      <c r="H71" s="81" t="s">
        <v>392</v>
      </c>
      <c r="I71" s="81" t="s">
        <v>531</v>
      </c>
      <c r="J71" s="80" t="s">
        <v>392</v>
      </c>
      <c r="K71" s="81" t="s">
        <v>541</v>
      </c>
      <c r="L71" s="81" t="s">
        <v>61</v>
      </c>
      <c r="M71" s="81" t="s">
        <v>62</v>
      </c>
      <c r="N71" s="81" t="s">
        <v>524</v>
      </c>
      <c r="O71" s="81" t="s">
        <v>524</v>
      </c>
      <c r="P71" s="81">
        <v>435.33333333333331</v>
      </c>
      <c r="Q71" s="211" t="s">
        <v>386</v>
      </c>
      <c r="R71" s="211">
        <v>0.99</v>
      </c>
      <c r="S71" s="212">
        <v>0.22741194486983154</v>
      </c>
      <c r="T71" s="212">
        <v>0.27399029502389344</v>
      </c>
    </row>
    <row r="72" spans="1:20" ht="15" customHeight="1">
      <c r="A72" s="78" t="s">
        <v>530</v>
      </c>
      <c r="B72" s="78" t="s">
        <v>426</v>
      </c>
      <c r="C72" s="78" t="s">
        <v>379</v>
      </c>
      <c r="D72" s="81" t="s">
        <v>380</v>
      </c>
      <c r="E72" s="81">
        <v>42614</v>
      </c>
      <c r="F72" s="81" t="s">
        <v>381</v>
      </c>
      <c r="G72" s="81">
        <v>3</v>
      </c>
      <c r="H72" s="81" t="s">
        <v>392</v>
      </c>
      <c r="I72" s="81" t="s">
        <v>532</v>
      </c>
      <c r="J72" s="80" t="s">
        <v>392</v>
      </c>
      <c r="K72" s="81" t="s">
        <v>541</v>
      </c>
      <c r="L72" s="81" t="s">
        <v>61</v>
      </c>
      <c r="M72" s="81" t="s">
        <v>62</v>
      </c>
      <c r="N72" s="81" t="s">
        <v>524</v>
      </c>
      <c r="O72" s="81" t="s">
        <v>524</v>
      </c>
      <c r="P72" s="81">
        <v>348.66666666666669</v>
      </c>
      <c r="Q72" s="211" t="s">
        <v>386</v>
      </c>
      <c r="R72" s="211">
        <v>1.69</v>
      </c>
      <c r="S72" s="212">
        <v>0.48470363288718926</v>
      </c>
      <c r="T72" s="212">
        <v>0.58398028058697504</v>
      </c>
    </row>
    <row r="73" spans="1:20" ht="15" customHeight="1">
      <c r="A73" s="78" t="s">
        <v>530</v>
      </c>
      <c r="B73" s="78" t="s">
        <v>426</v>
      </c>
      <c r="C73" s="78" t="s">
        <v>379</v>
      </c>
      <c r="D73" s="81" t="s">
        <v>380</v>
      </c>
      <c r="E73" s="81">
        <v>42614</v>
      </c>
      <c r="F73" s="81" t="s">
        <v>381</v>
      </c>
      <c r="G73" s="81">
        <v>2</v>
      </c>
      <c r="H73" s="81" t="s">
        <v>392</v>
      </c>
      <c r="I73" s="81" t="s">
        <v>542</v>
      </c>
      <c r="J73" s="80" t="s">
        <v>392</v>
      </c>
      <c r="K73" s="81" t="s">
        <v>541</v>
      </c>
      <c r="L73" s="81" t="s">
        <v>61</v>
      </c>
      <c r="M73" s="81" t="s">
        <v>62</v>
      </c>
      <c r="N73" s="81" t="s">
        <v>524</v>
      </c>
      <c r="O73" s="81" t="s">
        <v>524</v>
      </c>
      <c r="P73" s="81">
        <v>406</v>
      </c>
      <c r="Q73" s="211" t="s">
        <v>386</v>
      </c>
      <c r="R73" s="211">
        <v>2.29</v>
      </c>
      <c r="S73" s="212">
        <v>0.56403940886699511</v>
      </c>
      <c r="T73" s="212">
        <v>0.67956555285180131</v>
      </c>
    </row>
    <row r="74" spans="1:20" ht="15" customHeight="1">
      <c r="A74" s="78" t="s">
        <v>530</v>
      </c>
      <c r="B74" s="78" t="s">
        <v>426</v>
      </c>
      <c r="C74" s="78" t="s">
        <v>379</v>
      </c>
      <c r="D74" s="81" t="s">
        <v>380</v>
      </c>
      <c r="E74" s="81">
        <v>42614</v>
      </c>
      <c r="F74" s="81" t="s">
        <v>381</v>
      </c>
      <c r="G74" s="81">
        <v>3</v>
      </c>
      <c r="H74" s="81" t="s">
        <v>392</v>
      </c>
      <c r="I74" s="81" t="s">
        <v>531</v>
      </c>
      <c r="J74" s="80" t="s">
        <v>392</v>
      </c>
      <c r="K74" s="81" t="s">
        <v>541</v>
      </c>
      <c r="L74" s="81" t="s">
        <v>63</v>
      </c>
      <c r="M74" s="81" t="s">
        <v>64</v>
      </c>
      <c r="N74" s="81" t="s">
        <v>524</v>
      </c>
      <c r="O74" s="81" t="s">
        <v>524</v>
      </c>
      <c r="P74" s="81">
        <v>1000</v>
      </c>
      <c r="Q74" s="211" t="s">
        <v>386</v>
      </c>
      <c r="R74" s="211">
        <v>7.99</v>
      </c>
      <c r="S74" s="212">
        <v>0.79900000000000004</v>
      </c>
      <c r="T74" s="212">
        <v>0.79900000000000004</v>
      </c>
    </row>
    <row r="75" spans="1:20" ht="15" customHeight="1">
      <c r="A75" s="78" t="s">
        <v>530</v>
      </c>
      <c r="B75" s="78" t="s">
        <v>426</v>
      </c>
      <c r="C75" s="78" t="s">
        <v>379</v>
      </c>
      <c r="D75" s="81" t="s">
        <v>380</v>
      </c>
      <c r="E75" s="81">
        <v>42614</v>
      </c>
      <c r="F75" s="81" t="s">
        <v>381</v>
      </c>
      <c r="G75" s="81">
        <v>2</v>
      </c>
      <c r="H75" s="81" t="s">
        <v>392</v>
      </c>
      <c r="I75" s="81" t="s">
        <v>542</v>
      </c>
      <c r="J75" s="80" t="s">
        <v>392</v>
      </c>
      <c r="K75" s="81" t="s">
        <v>541</v>
      </c>
      <c r="L75" s="81" t="s">
        <v>63</v>
      </c>
      <c r="M75" s="81" t="s">
        <v>64</v>
      </c>
      <c r="N75" s="81" t="s">
        <v>524</v>
      </c>
      <c r="O75" s="81" t="s">
        <v>524</v>
      </c>
      <c r="P75" s="81">
        <v>1000</v>
      </c>
      <c r="Q75" s="211" t="s">
        <v>386</v>
      </c>
      <c r="R75" s="211">
        <v>8.99</v>
      </c>
      <c r="S75" s="212">
        <v>0.89900000000000002</v>
      </c>
      <c r="T75" s="212">
        <v>0.89900000000000002</v>
      </c>
    </row>
    <row r="76" spans="1:20" ht="15" customHeight="1">
      <c r="A76" s="78" t="s">
        <v>530</v>
      </c>
      <c r="B76" s="78" t="s">
        <v>426</v>
      </c>
      <c r="C76" s="78" t="s">
        <v>379</v>
      </c>
      <c r="D76" s="81" t="s">
        <v>380</v>
      </c>
      <c r="E76" s="81">
        <v>42614</v>
      </c>
      <c r="F76" s="81" t="s">
        <v>381</v>
      </c>
      <c r="G76" s="81">
        <v>3</v>
      </c>
      <c r="H76" s="81" t="s">
        <v>392</v>
      </c>
      <c r="I76" s="81" t="s">
        <v>532</v>
      </c>
      <c r="J76" s="80" t="s">
        <v>392</v>
      </c>
      <c r="K76" s="81" t="s">
        <v>541</v>
      </c>
      <c r="L76" s="81" t="s">
        <v>63</v>
      </c>
      <c r="M76" s="81" t="s">
        <v>64</v>
      </c>
      <c r="N76" s="81" t="s">
        <v>524</v>
      </c>
      <c r="O76" s="81" t="s">
        <v>524</v>
      </c>
      <c r="P76" s="81">
        <v>1000</v>
      </c>
      <c r="Q76" s="211" t="s">
        <v>386</v>
      </c>
      <c r="R76" s="211">
        <v>8.99</v>
      </c>
      <c r="S76" s="212">
        <v>0.89900000000000002</v>
      </c>
      <c r="T76" s="212">
        <v>0.89900000000000002</v>
      </c>
    </row>
    <row r="77" spans="1:20" ht="15" customHeight="1">
      <c r="A77" s="78" t="s">
        <v>530</v>
      </c>
      <c r="B77" s="78" t="s">
        <v>426</v>
      </c>
      <c r="C77" s="78" t="s">
        <v>379</v>
      </c>
      <c r="D77" s="81" t="s">
        <v>380</v>
      </c>
      <c r="E77" s="81">
        <v>42614</v>
      </c>
      <c r="F77" s="81" t="s">
        <v>381</v>
      </c>
      <c r="G77" s="81">
        <v>3</v>
      </c>
      <c r="H77" s="81" t="s">
        <v>382</v>
      </c>
      <c r="I77" s="81" t="s">
        <v>533</v>
      </c>
      <c r="J77" s="80" t="s">
        <v>533</v>
      </c>
      <c r="K77" s="81" t="s">
        <v>541</v>
      </c>
      <c r="L77" s="81" t="s">
        <v>418</v>
      </c>
      <c r="M77" s="81" t="s">
        <v>66</v>
      </c>
      <c r="N77" s="81" t="s">
        <v>388</v>
      </c>
      <c r="O77" s="81" t="s">
        <v>385</v>
      </c>
      <c r="P77" s="81">
        <v>400</v>
      </c>
      <c r="Q77" s="211" t="s">
        <v>386</v>
      </c>
      <c r="R77" s="211">
        <v>0.69</v>
      </c>
      <c r="S77" s="212">
        <v>0.17249999999999999</v>
      </c>
      <c r="T77" s="212">
        <v>0.28749999999999998</v>
      </c>
    </row>
    <row r="78" spans="1:20" ht="15" customHeight="1">
      <c r="A78" s="78" t="s">
        <v>530</v>
      </c>
      <c r="B78" s="78" t="s">
        <v>426</v>
      </c>
      <c r="C78" s="78" t="s">
        <v>379</v>
      </c>
      <c r="D78" s="81" t="s">
        <v>380</v>
      </c>
      <c r="E78" s="81">
        <v>42614</v>
      </c>
      <c r="F78" s="81" t="s">
        <v>381</v>
      </c>
      <c r="G78" s="81">
        <v>3</v>
      </c>
      <c r="H78" s="81" t="s">
        <v>382</v>
      </c>
      <c r="I78" s="81" t="s">
        <v>383</v>
      </c>
      <c r="J78" s="80" t="s">
        <v>383</v>
      </c>
      <c r="K78" s="81" t="s">
        <v>541</v>
      </c>
      <c r="L78" s="81" t="s">
        <v>418</v>
      </c>
      <c r="M78" s="81" t="s">
        <v>66</v>
      </c>
      <c r="N78" s="81" t="s">
        <v>384</v>
      </c>
      <c r="O78" s="81" t="s">
        <v>385</v>
      </c>
      <c r="P78" s="81">
        <v>400</v>
      </c>
      <c r="Q78" s="211" t="s">
        <v>386</v>
      </c>
      <c r="R78" s="211">
        <v>0.8</v>
      </c>
      <c r="S78" s="212">
        <v>0.2</v>
      </c>
      <c r="T78" s="212">
        <v>0.33333333333333337</v>
      </c>
    </row>
    <row r="79" spans="1:20" ht="15" customHeight="1">
      <c r="A79" s="78" t="s">
        <v>530</v>
      </c>
      <c r="B79" s="78" t="s">
        <v>426</v>
      </c>
      <c r="C79" s="78" t="s">
        <v>379</v>
      </c>
      <c r="D79" s="81" t="s">
        <v>380</v>
      </c>
      <c r="E79" s="81">
        <v>42614</v>
      </c>
      <c r="F79" s="81" t="s">
        <v>381</v>
      </c>
      <c r="G79" s="81">
        <v>3</v>
      </c>
      <c r="H79" s="81" t="s">
        <v>382</v>
      </c>
      <c r="I79" s="81" t="s">
        <v>390</v>
      </c>
      <c r="J79" s="80" t="s">
        <v>390</v>
      </c>
      <c r="K79" s="81" t="s">
        <v>541</v>
      </c>
      <c r="L79" s="81" t="s">
        <v>418</v>
      </c>
      <c r="M79" s="81" t="s">
        <v>66</v>
      </c>
      <c r="N79" s="81" t="s">
        <v>388</v>
      </c>
      <c r="O79" s="81" t="s">
        <v>385</v>
      </c>
      <c r="P79" s="81">
        <v>400</v>
      </c>
      <c r="Q79" s="211" t="s">
        <v>386</v>
      </c>
      <c r="R79" s="211">
        <v>0.8</v>
      </c>
      <c r="S79" s="212">
        <v>0.2</v>
      </c>
      <c r="T79" s="212">
        <v>0.33333333333333337</v>
      </c>
    </row>
    <row r="80" spans="1:20" ht="15" customHeight="1">
      <c r="A80" s="78" t="s">
        <v>530</v>
      </c>
      <c r="B80" s="78" t="s">
        <v>426</v>
      </c>
      <c r="C80" s="78" t="s">
        <v>379</v>
      </c>
      <c r="D80" s="81" t="s">
        <v>380</v>
      </c>
      <c r="E80" s="81">
        <v>42614</v>
      </c>
      <c r="F80" s="81" t="s">
        <v>381</v>
      </c>
      <c r="G80" s="81">
        <v>3</v>
      </c>
      <c r="H80" s="81" t="s">
        <v>392</v>
      </c>
      <c r="I80" s="81" t="s">
        <v>531</v>
      </c>
      <c r="J80" s="80" t="s">
        <v>392</v>
      </c>
      <c r="K80" s="81" t="s">
        <v>541</v>
      </c>
      <c r="L80" s="81" t="s">
        <v>67</v>
      </c>
      <c r="M80" s="81" t="s">
        <v>68</v>
      </c>
      <c r="N80" s="81" t="s">
        <v>524</v>
      </c>
      <c r="O80" s="81" t="s">
        <v>524</v>
      </c>
      <c r="P80" s="81">
        <v>1000</v>
      </c>
      <c r="Q80" s="211" t="s">
        <v>386</v>
      </c>
      <c r="R80" s="211">
        <v>1.99</v>
      </c>
      <c r="S80" s="212">
        <v>0.19900000000000001</v>
      </c>
      <c r="T80" s="212">
        <v>0.22873563218390805</v>
      </c>
    </row>
    <row r="81" spans="1:20" ht="15" customHeight="1">
      <c r="A81" s="78" t="s">
        <v>530</v>
      </c>
      <c r="B81" s="78" t="s">
        <v>426</v>
      </c>
      <c r="C81" s="78" t="s">
        <v>379</v>
      </c>
      <c r="D81" s="81" t="s">
        <v>380</v>
      </c>
      <c r="E81" s="81">
        <v>42614</v>
      </c>
      <c r="F81" s="81" t="s">
        <v>381</v>
      </c>
      <c r="G81" s="81">
        <v>2</v>
      </c>
      <c r="H81" s="81" t="s">
        <v>392</v>
      </c>
      <c r="I81" s="81" t="s">
        <v>542</v>
      </c>
      <c r="J81" s="80" t="s">
        <v>392</v>
      </c>
      <c r="K81" s="81" t="s">
        <v>541</v>
      </c>
      <c r="L81" s="81" t="s">
        <v>67</v>
      </c>
      <c r="M81" s="81" t="s">
        <v>68</v>
      </c>
      <c r="N81" s="81" t="s">
        <v>524</v>
      </c>
      <c r="O81" s="81" t="s">
        <v>524</v>
      </c>
      <c r="P81" s="81">
        <v>1000</v>
      </c>
      <c r="Q81" s="211" t="s">
        <v>386</v>
      </c>
      <c r="R81" s="211">
        <v>2.99</v>
      </c>
      <c r="S81" s="212">
        <v>0.29899999999999999</v>
      </c>
      <c r="T81" s="212">
        <v>0.34367816091954023</v>
      </c>
    </row>
    <row r="82" spans="1:20" ht="15" customHeight="1">
      <c r="A82" s="78" t="s">
        <v>530</v>
      </c>
      <c r="B82" s="78" t="s">
        <v>426</v>
      </c>
      <c r="C82" s="78" t="s">
        <v>379</v>
      </c>
      <c r="D82" s="81" t="s">
        <v>380</v>
      </c>
      <c r="E82" s="81">
        <v>42614</v>
      </c>
      <c r="F82" s="81" t="s">
        <v>381</v>
      </c>
      <c r="G82" s="81">
        <v>3</v>
      </c>
      <c r="H82" s="81" t="s">
        <v>392</v>
      </c>
      <c r="I82" s="81" t="s">
        <v>532</v>
      </c>
      <c r="J82" s="80" t="s">
        <v>392</v>
      </c>
      <c r="K82" s="81" t="s">
        <v>541</v>
      </c>
      <c r="L82" s="81" t="s">
        <v>67</v>
      </c>
      <c r="M82" s="81" t="s">
        <v>68</v>
      </c>
      <c r="N82" s="81" t="s">
        <v>524</v>
      </c>
      <c r="O82" s="81" t="s">
        <v>524</v>
      </c>
      <c r="P82" s="81">
        <v>1000</v>
      </c>
      <c r="Q82" s="211" t="s">
        <v>386</v>
      </c>
      <c r="R82" s="211">
        <v>3.49</v>
      </c>
      <c r="S82" s="212">
        <v>0.34899999999999998</v>
      </c>
      <c r="T82" s="212">
        <v>0.40114942528735631</v>
      </c>
    </row>
    <row r="83" spans="1:20" ht="15" customHeight="1">
      <c r="A83" s="78" t="s">
        <v>530</v>
      </c>
      <c r="B83" s="78" t="s">
        <v>426</v>
      </c>
      <c r="C83" s="78" t="s">
        <v>379</v>
      </c>
      <c r="D83" s="81" t="s">
        <v>380</v>
      </c>
      <c r="E83" s="81">
        <v>42614</v>
      </c>
      <c r="F83" s="81" t="s">
        <v>381</v>
      </c>
      <c r="G83" s="81">
        <v>3</v>
      </c>
      <c r="H83" s="81" t="s">
        <v>392</v>
      </c>
      <c r="I83" s="81" t="s">
        <v>532</v>
      </c>
      <c r="J83" s="80" t="s">
        <v>392</v>
      </c>
      <c r="K83" s="81" t="s">
        <v>541</v>
      </c>
      <c r="L83" s="81" t="s">
        <v>550</v>
      </c>
      <c r="M83" s="81" t="s">
        <v>70</v>
      </c>
      <c r="N83" s="81" t="s">
        <v>524</v>
      </c>
      <c r="O83" s="81" t="s">
        <v>524</v>
      </c>
      <c r="P83" s="81">
        <v>3000</v>
      </c>
      <c r="Q83" s="211" t="s">
        <v>386</v>
      </c>
      <c r="R83" s="211">
        <v>2.99</v>
      </c>
      <c r="S83" s="212">
        <v>9.9666666666666667E-2</v>
      </c>
      <c r="T83" s="212">
        <v>0.11074074074074074</v>
      </c>
    </row>
    <row r="84" spans="1:20" ht="15" customHeight="1">
      <c r="A84" s="78" t="s">
        <v>530</v>
      </c>
      <c r="B84" s="78" t="s">
        <v>426</v>
      </c>
      <c r="C84" s="78" t="s">
        <v>379</v>
      </c>
      <c r="D84" s="81" t="s">
        <v>380</v>
      </c>
      <c r="E84" s="81">
        <v>42614</v>
      </c>
      <c r="F84" s="81" t="s">
        <v>381</v>
      </c>
      <c r="G84" s="81">
        <v>2</v>
      </c>
      <c r="H84" s="81" t="s">
        <v>392</v>
      </c>
      <c r="I84" s="81" t="s">
        <v>542</v>
      </c>
      <c r="J84" s="80" t="s">
        <v>392</v>
      </c>
      <c r="K84" s="81" t="s">
        <v>541</v>
      </c>
      <c r="L84" s="81" t="s">
        <v>550</v>
      </c>
      <c r="M84" s="81" t="s">
        <v>70</v>
      </c>
      <c r="N84" s="81" t="s">
        <v>524</v>
      </c>
      <c r="O84" s="81" t="s">
        <v>524</v>
      </c>
      <c r="P84" s="81">
        <v>3000</v>
      </c>
      <c r="Q84" s="211" t="s">
        <v>386</v>
      </c>
      <c r="R84" s="211">
        <v>3.99</v>
      </c>
      <c r="S84" s="212">
        <v>0.13300000000000001</v>
      </c>
      <c r="T84" s="212">
        <v>0.14777777777777779</v>
      </c>
    </row>
    <row r="85" spans="1:20" ht="15" customHeight="1">
      <c r="A85" s="78" t="s">
        <v>530</v>
      </c>
      <c r="B85" s="78" t="s">
        <v>426</v>
      </c>
      <c r="C85" s="78" t="s">
        <v>379</v>
      </c>
      <c r="D85" s="81" t="s">
        <v>380</v>
      </c>
      <c r="E85" s="81">
        <v>42614</v>
      </c>
      <c r="F85" s="81" t="s">
        <v>381</v>
      </c>
      <c r="G85" s="81">
        <v>3</v>
      </c>
      <c r="H85" s="81" t="s">
        <v>392</v>
      </c>
      <c r="I85" s="81" t="s">
        <v>531</v>
      </c>
      <c r="J85" s="80" t="s">
        <v>392</v>
      </c>
      <c r="K85" s="81" t="s">
        <v>541</v>
      </c>
      <c r="L85" s="81" t="s">
        <v>550</v>
      </c>
      <c r="M85" s="81" t="s">
        <v>70</v>
      </c>
      <c r="N85" s="81" t="s">
        <v>524</v>
      </c>
      <c r="O85" s="81" t="s">
        <v>524</v>
      </c>
      <c r="P85" s="81">
        <v>1000</v>
      </c>
      <c r="Q85" s="211" t="s">
        <v>386</v>
      </c>
      <c r="R85" s="211">
        <v>1.49</v>
      </c>
      <c r="S85" s="212">
        <v>0.14899999999999999</v>
      </c>
      <c r="T85" s="212">
        <v>0.16555555555555554</v>
      </c>
    </row>
    <row r="86" spans="1:20" ht="15" customHeight="1">
      <c r="A86" s="78" t="s">
        <v>530</v>
      </c>
      <c r="B86" s="78" t="s">
        <v>426</v>
      </c>
      <c r="C86" s="78" t="s">
        <v>379</v>
      </c>
      <c r="D86" s="81" t="s">
        <v>380</v>
      </c>
      <c r="E86" s="81">
        <v>42614</v>
      </c>
      <c r="F86" s="81" t="s">
        <v>381</v>
      </c>
      <c r="G86" s="81">
        <v>3</v>
      </c>
      <c r="H86" s="81" t="s">
        <v>382</v>
      </c>
      <c r="I86" s="81" t="s">
        <v>383</v>
      </c>
      <c r="J86" s="80" t="s">
        <v>383</v>
      </c>
      <c r="K86" s="81" t="s">
        <v>541</v>
      </c>
      <c r="L86" s="81" t="s">
        <v>551</v>
      </c>
      <c r="M86" s="81" t="s">
        <v>72</v>
      </c>
      <c r="N86" s="81" t="s">
        <v>384</v>
      </c>
      <c r="O86" s="81" t="s">
        <v>385</v>
      </c>
      <c r="P86" s="81">
        <v>1000</v>
      </c>
      <c r="Q86" s="211" t="s">
        <v>380</v>
      </c>
      <c r="R86" s="211">
        <v>2</v>
      </c>
      <c r="S86" s="212">
        <v>0.2</v>
      </c>
      <c r="T86" s="212">
        <v>0.2</v>
      </c>
    </row>
    <row r="87" spans="1:20" ht="15" customHeight="1">
      <c r="A87" s="78" t="s">
        <v>530</v>
      </c>
      <c r="B87" s="78" t="s">
        <v>426</v>
      </c>
      <c r="C87" s="78" t="s">
        <v>379</v>
      </c>
      <c r="D87" s="81" t="s">
        <v>380</v>
      </c>
      <c r="E87" s="81">
        <v>42614</v>
      </c>
      <c r="F87" s="81" t="s">
        <v>381</v>
      </c>
      <c r="G87" s="81">
        <v>3</v>
      </c>
      <c r="H87" s="81" t="s">
        <v>382</v>
      </c>
      <c r="I87" s="81" t="s">
        <v>533</v>
      </c>
      <c r="J87" s="80" t="s">
        <v>533</v>
      </c>
      <c r="K87" s="81" t="s">
        <v>541</v>
      </c>
      <c r="L87" s="81" t="s">
        <v>551</v>
      </c>
      <c r="M87" s="81" t="s">
        <v>72</v>
      </c>
      <c r="N87" s="81" t="s">
        <v>388</v>
      </c>
      <c r="O87" s="81" t="s">
        <v>385</v>
      </c>
      <c r="P87" s="81">
        <v>1000</v>
      </c>
      <c r="Q87" s="211" t="s">
        <v>386</v>
      </c>
      <c r="R87" s="211">
        <v>2.09</v>
      </c>
      <c r="S87" s="212">
        <v>0.20899999999999999</v>
      </c>
      <c r="T87" s="212">
        <v>0.20899999999999999</v>
      </c>
    </row>
    <row r="88" spans="1:20" ht="15" customHeight="1">
      <c r="A88" s="78" t="s">
        <v>530</v>
      </c>
      <c r="B88" s="78" t="s">
        <v>426</v>
      </c>
      <c r="C88" s="78" t="s">
        <v>379</v>
      </c>
      <c r="D88" s="81" t="s">
        <v>380</v>
      </c>
      <c r="E88" s="81">
        <v>42614</v>
      </c>
      <c r="F88" s="81" t="s">
        <v>381</v>
      </c>
      <c r="G88" s="81">
        <v>3</v>
      </c>
      <c r="H88" s="81" t="s">
        <v>382</v>
      </c>
      <c r="I88" s="81" t="s">
        <v>383</v>
      </c>
      <c r="J88" s="80" t="s">
        <v>383</v>
      </c>
      <c r="K88" s="81" t="s">
        <v>541</v>
      </c>
      <c r="L88" s="81" t="s">
        <v>551</v>
      </c>
      <c r="M88" s="81" t="s">
        <v>72</v>
      </c>
      <c r="N88" s="81" t="s">
        <v>384</v>
      </c>
      <c r="O88" s="81" t="s">
        <v>385</v>
      </c>
      <c r="P88" s="81">
        <v>1000</v>
      </c>
      <c r="Q88" s="211" t="s">
        <v>386</v>
      </c>
      <c r="R88" s="211">
        <v>2.29</v>
      </c>
      <c r="S88" s="212">
        <v>0.22900000000000001</v>
      </c>
      <c r="T88" s="212">
        <v>0.22900000000000001</v>
      </c>
    </row>
    <row r="89" spans="1:20" ht="15" customHeight="1">
      <c r="A89" s="78" t="s">
        <v>530</v>
      </c>
      <c r="B89" s="78" t="s">
        <v>426</v>
      </c>
      <c r="C89" s="78" t="s">
        <v>379</v>
      </c>
      <c r="D89" s="81" t="s">
        <v>380</v>
      </c>
      <c r="E89" s="81">
        <v>42614</v>
      </c>
      <c r="F89" s="81" t="s">
        <v>381</v>
      </c>
      <c r="G89" s="81">
        <v>3</v>
      </c>
      <c r="H89" s="81" t="s">
        <v>382</v>
      </c>
      <c r="I89" s="81" t="s">
        <v>390</v>
      </c>
      <c r="J89" s="80" t="s">
        <v>390</v>
      </c>
      <c r="K89" s="81" t="s">
        <v>541</v>
      </c>
      <c r="L89" s="81" t="s">
        <v>551</v>
      </c>
      <c r="M89" s="81" t="s">
        <v>72</v>
      </c>
      <c r="N89" s="81" t="s">
        <v>388</v>
      </c>
      <c r="O89" s="81" t="s">
        <v>385</v>
      </c>
      <c r="P89" s="81">
        <v>1000</v>
      </c>
      <c r="Q89" s="211" t="s">
        <v>386</v>
      </c>
      <c r="R89" s="211">
        <v>2.29</v>
      </c>
      <c r="S89" s="212">
        <v>0.22900000000000001</v>
      </c>
      <c r="T89" s="212">
        <v>0.22900000000000001</v>
      </c>
    </row>
    <row r="90" spans="1:20" ht="15" customHeight="1">
      <c r="A90" s="78" t="s">
        <v>530</v>
      </c>
      <c r="B90" s="78" t="s">
        <v>426</v>
      </c>
      <c r="C90" s="78" t="s">
        <v>379</v>
      </c>
      <c r="D90" s="81" t="s">
        <v>380</v>
      </c>
      <c r="E90" s="81">
        <v>42614</v>
      </c>
      <c r="F90" s="81" t="s">
        <v>381</v>
      </c>
      <c r="G90" s="81">
        <v>3</v>
      </c>
      <c r="H90" s="81" t="s">
        <v>392</v>
      </c>
      <c r="I90" s="81" t="s">
        <v>531</v>
      </c>
      <c r="J90" s="80" t="s">
        <v>392</v>
      </c>
      <c r="K90" s="81" t="s">
        <v>541</v>
      </c>
      <c r="L90" s="81" t="s">
        <v>73</v>
      </c>
      <c r="M90" s="81" t="s">
        <v>74</v>
      </c>
      <c r="N90" s="81" t="s">
        <v>524</v>
      </c>
      <c r="O90" s="81" t="s">
        <v>524</v>
      </c>
      <c r="P90" s="81">
        <v>1244</v>
      </c>
      <c r="Q90" s="211" t="s">
        <v>386</v>
      </c>
      <c r="R90" s="211">
        <v>0.99</v>
      </c>
      <c r="S90" s="212">
        <v>7.9581993569131829E-2</v>
      </c>
      <c r="T90" s="212">
        <v>0.1105305466237942</v>
      </c>
    </row>
    <row r="91" spans="1:20" ht="15" customHeight="1">
      <c r="A91" s="78" t="s">
        <v>530</v>
      </c>
      <c r="B91" s="78" t="s">
        <v>426</v>
      </c>
      <c r="C91" s="78" t="s">
        <v>379</v>
      </c>
      <c r="D91" s="81" t="s">
        <v>380</v>
      </c>
      <c r="E91" s="81">
        <v>42614</v>
      </c>
      <c r="F91" s="81" t="s">
        <v>381</v>
      </c>
      <c r="G91" s="81">
        <v>3</v>
      </c>
      <c r="H91" s="81" t="s">
        <v>392</v>
      </c>
      <c r="I91" s="81" t="s">
        <v>532</v>
      </c>
      <c r="J91" s="80" t="s">
        <v>392</v>
      </c>
      <c r="K91" s="81" t="s">
        <v>541</v>
      </c>
      <c r="L91" s="81" t="s">
        <v>73</v>
      </c>
      <c r="M91" s="81" t="s">
        <v>74</v>
      </c>
      <c r="N91" s="81" t="s">
        <v>524</v>
      </c>
      <c r="O91" s="81" t="s">
        <v>524</v>
      </c>
      <c r="P91" s="81">
        <v>4791.333333333333</v>
      </c>
      <c r="Q91" s="211" t="s">
        <v>386</v>
      </c>
      <c r="R91" s="211">
        <v>4.99</v>
      </c>
      <c r="S91" s="212">
        <v>0.10414637540002783</v>
      </c>
      <c r="T91" s="212">
        <v>0.14464774361114976</v>
      </c>
    </row>
    <row r="92" spans="1:20" ht="15" customHeight="1">
      <c r="A92" s="78" t="s">
        <v>530</v>
      </c>
      <c r="B92" s="78" t="s">
        <v>426</v>
      </c>
      <c r="C92" s="78" t="s">
        <v>379</v>
      </c>
      <c r="D92" s="81" t="s">
        <v>380</v>
      </c>
      <c r="E92" s="81">
        <v>42614</v>
      </c>
      <c r="F92" s="81" t="s">
        <v>381</v>
      </c>
      <c r="G92" s="81">
        <v>2</v>
      </c>
      <c r="H92" s="81" t="s">
        <v>392</v>
      </c>
      <c r="I92" s="81" t="s">
        <v>542</v>
      </c>
      <c r="J92" s="80" t="s">
        <v>392</v>
      </c>
      <c r="K92" s="81" t="s">
        <v>541</v>
      </c>
      <c r="L92" s="81" t="s">
        <v>73</v>
      </c>
      <c r="M92" s="81" t="s">
        <v>74</v>
      </c>
      <c r="N92" s="81" t="s">
        <v>524</v>
      </c>
      <c r="O92" s="81" t="s">
        <v>524</v>
      </c>
      <c r="P92" s="81">
        <v>1819.3333333333333</v>
      </c>
      <c r="Q92" s="211" t="s">
        <v>386</v>
      </c>
      <c r="R92" s="211">
        <v>2.5</v>
      </c>
      <c r="S92" s="212">
        <v>0.13741297178453646</v>
      </c>
      <c r="T92" s="212">
        <v>0.19085134970074508</v>
      </c>
    </row>
    <row r="93" spans="1:20" ht="15" customHeight="1">
      <c r="A93" s="78" t="s">
        <v>530</v>
      </c>
      <c r="B93" s="78" t="s">
        <v>426</v>
      </c>
      <c r="C93" s="78" t="s">
        <v>379</v>
      </c>
      <c r="D93" s="81" t="s">
        <v>380</v>
      </c>
      <c r="E93" s="81">
        <v>42614</v>
      </c>
      <c r="F93" s="81" t="s">
        <v>381</v>
      </c>
      <c r="G93" s="81">
        <v>3</v>
      </c>
      <c r="H93" s="81" t="s">
        <v>392</v>
      </c>
      <c r="I93" s="81" t="s">
        <v>531</v>
      </c>
      <c r="J93" s="80" t="s">
        <v>392</v>
      </c>
      <c r="K93" s="81" t="s">
        <v>541</v>
      </c>
      <c r="L93" s="81" t="s">
        <v>482</v>
      </c>
      <c r="M93" s="81" t="s">
        <v>429</v>
      </c>
      <c r="O93" s="81" t="s">
        <v>524</v>
      </c>
      <c r="P93" s="81">
        <v>2000</v>
      </c>
      <c r="Q93" s="211" t="s">
        <v>386</v>
      </c>
      <c r="R93" s="211">
        <v>3.99</v>
      </c>
      <c r="S93" s="212">
        <v>0.19950000000000001</v>
      </c>
      <c r="T93" s="212">
        <v>0.19950000000000001</v>
      </c>
    </row>
    <row r="94" spans="1:20" ht="15" customHeight="1">
      <c r="A94" s="78" t="s">
        <v>530</v>
      </c>
      <c r="B94" s="78" t="s">
        <v>426</v>
      </c>
      <c r="C94" s="78" t="s">
        <v>379</v>
      </c>
      <c r="D94" s="81" t="s">
        <v>380</v>
      </c>
      <c r="E94" s="81">
        <v>42614</v>
      </c>
      <c r="F94" s="81" t="s">
        <v>381</v>
      </c>
      <c r="G94" s="81">
        <v>2</v>
      </c>
      <c r="H94" s="81" t="s">
        <v>392</v>
      </c>
      <c r="I94" s="81" t="s">
        <v>542</v>
      </c>
      <c r="J94" s="80" t="s">
        <v>392</v>
      </c>
      <c r="K94" s="81" t="s">
        <v>541</v>
      </c>
      <c r="L94" s="81" t="s">
        <v>482</v>
      </c>
      <c r="M94" s="81" t="s">
        <v>429</v>
      </c>
      <c r="O94" s="81" t="s">
        <v>524</v>
      </c>
      <c r="P94" s="81">
        <v>2000</v>
      </c>
      <c r="Q94" s="211" t="s">
        <v>386</v>
      </c>
      <c r="R94" s="211">
        <v>5.99</v>
      </c>
      <c r="S94" s="212">
        <v>0.29949999999999999</v>
      </c>
      <c r="T94" s="212">
        <v>0.29949999999999999</v>
      </c>
    </row>
    <row r="95" spans="1:20" ht="15" customHeight="1">
      <c r="A95" s="78" t="s">
        <v>530</v>
      </c>
      <c r="B95" s="78" t="s">
        <v>426</v>
      </c>
      <c r="C95" s="78" t="s">
        <v>379</v>
      </c>
      <c r="D95" s="81" t="s">
        <v>380</v>
      </c>
      <c r="E95" s="81">
        <v>42614</v>
      </c>
      <c r="F95" s="81" t="s">
        <v>381</v>
      </c>
      <c r="G95" s="81">
        <v>3</v>
      </c>
      <c r="H95" s="81" t="s">
        <v>392</v>
      </c>
      <c r="I95" s="81" t="s">
        <v>532</v>
      </c>
      <c r="J95" s="80" t="s">
        <v>392</v>
      </c>
      <c r="K95" s="81" t="s">
        <v>541</v>
      </c>
      <c r="L95" s="81" t="s">
        <v>482</v>
      </c>
      <c r="M95" s="81" t="s">
        <v>429</v>
      </c>
      <c r="O95" s="81" t="s">
        <v>524</v>
      </c>
      <c r="P95" s="81">
        <v>2000</v>
      </c>
      <c r="Q95" s="211" t="s">
        <v>386</v>
      </c>
      <c r="R95" s="211">
        <v>5.99</v>
      </c>
      <c r="S95" s="212">
        <v>0.29949999999999999</v>
      </c>
      <c r="T95" s="212">
        <v>0.29949999999999999</v>
      </c>
    </row>
    <row r="96" spans="1:20" ht="15" customHeight="1">
      <c r="A96" s="78" t="s">
        <v>530</v>
      </c>
      <c r="B96" s="78" t="s">
        <v>426</v>
      </c>
      <c r="C96" s="78" t="s">
        <v>379</v>
      </c>
      <c r="D96" s="81" t="s">
        <v>380</v>
      </c>
      <c r="E96" s="81">
        <v>42614</v>
      </c>
      <c r="F96" s="81" t="s">
        <v>381</v>
      </c>
      <c r="G96" s="81">
        <v>2</v>
      </c>
      <c r="H96" s="81" t="s">
        <v>392</v>
      </c>
      <c r="I96" s="81" t="s">
        <v>542</v>
      </c>
      <c r="J96" s="80" t="s">
        <v>392</v>
      </c>
      <c r="K96" s="81" t="s">
        <v>541</v>
      </c>
      <c r="L96" s="81" t="s">
        <v>506</v>
      </c>
      <c r="M96" s="81" t="s">
        <v>430</v>
      </c>
      <c r="N96" s="81" t="s">
        <v>524</v>
      </c>
      <c r="O96" s="81" t="s">
        <v>524</v>
      </c>
      <c r="P96" s="81">
        <v>1000</v>
      </c>
      <c r="Q96" s="211" t="s">
        <v>386</v>
      </c>
      <c r="R96" s="211">
        <v>6.49</v>
      </c>
      <c r="S96" s="212">
        <v>0.64900000000000002</v>
      </c>
      <c r="T96" s="212">
        <v>0.68315789473684219</v>
      </c>
    </row>
    <row r="97" spans="1:20" ht="15" customHeight="1">
      <c r="A97" s="78" t="s">
        <v>530</v>
      </c>
      <c r="B97" s="78" t="s">
        <v>426</v>
      </c>
      <c r="C97" s="78" t="s">
        <v>379</v>
      </c>
      <c r="D97" s="81" t="s">
        <v>380</v>
      </c>
      <c r="E97" s="81">
        <v>42614</v>
      </c>
      <c r="F97" s="81" t="s">
        <v>381</v>
      </c>
      <c r="G97" s="81">
        <v>3</v>
      </c>
      <c r="H97" s="81" t="s">
        <v>392</v>
      </c>
      <c r="I97" s="81" t="s">
        <v>532</v>
      </c>
      <c r="J97" s="80" t="s">
        <v>392</v>
      </c>
      <c r="K97" s="81" t="s">
        <v>541</v>
      </c>
      <c r="L97" s="81" t="s">
        <v>506</v>
      </c>
      <c r="M97" s="81" t="s">
        <v>430</v>
      </c>
      <c r="N97" s="81" t="s">
        <v>524</v>
      </c>
      <c r="O97" s="81" t="s">
        <v>524</v>
      </c>
      <c r="P97" s="81">
        <v>1000</v>
      </c>
      <c r="Q97" s="211" t="s">
        <v>386</v>
      </c>
      <c r="R97" s="211">
        <v>6.99</v>
      </c>
      <c r="S97" s="212">
        <v>0.69899999999999995</v>
      </c>
      <c r="T97" s="212">
        <v>0.73578947368421055</v>
      </c>
    </row>
    <row r="98" spans="1:20" ht="15" customHeight="1">
      <c r="A98" s="78" t="s">
        <v>530</v>
      </c>
      <c r="B98" s="78" t="s">
        <v>426</v>
      </c>
      <c r="C98" s="78" t="s">
        <v>379</v>
      </c>
      <c r="D98" s="81" t="s">
        <v>380</v>
      </c>
      <c r="E98" s="81">
        <v>42614</v>
      </c>
      <c r="F98" s="81" t="s">
        <v>381</v>
      </c>
      <c r="G98" s="81">
        <v>3</v>
      </c>
      <c r="H98" s="81" t="s">
        <v>392</v>
      </c>
      <c r="I98" s="81" t="s">
        <v>531</v>
      </c>
      <c r="J98" s="80" t="s">
        <v>392</v>
      </c>
      <c r="K98" s="81" t="s">
        <v>541</v>
      </c>
      <c r="L98" s="81" t="s">
        <v>506</v>
      </c>
      <c r="M98" s="81" t="s">
        <v>430</v>
      </c>
      <c r="N98" s="81" t="s">
        <v>524</v>
      </c>
      <c r="O98" s="81" t="s">
        <v>524</v>
      </c>
      <c r="P98" s="81">
        <v>1000</v>
      </c>
      <c r="Q98" s="211" t="s">
        <v>386</v>
      </c>
      <c r="R98" s="211">
        <v>6.99</v>
      </c>
      <c r="S98" s="212">
        <v>0.69899999999999995</v>
      </c>
      <c r="T98" s="212">
        <v>0.73578947368421055</v>
      </c>
    </row>
    <row r="99" spans="1:20" ht="15" customHeight="1">
      <c r="A99" s="78" t="s">
        <v>530</v>
      </c>
      <c r="B99" s="78" t="s">
        <v>426</v>
      </c>
      <c r="C99" s="78" t="s">
        <v>379</v>
      </c>
      <c r="D99" s="81" t="s">
        <v>380</v>
      </c>
      <c r="E99" s="81">
        <v>42614</v>
      </c>
      <c r="F99" s="81" t="s">
        <v>381</v>
      </c>
      <c r="G99" s="81">
        <v>2</v>
      </c>
      <c r="H99" s="81" t="s">
        <v>392</v>
      </c>
      <c r="I99" s="81" t="s">
        <v>542</v>
      </c>
      <c r="J99" s="80" t="s">
        <v>392</v>
      </c>
      <c r="K99" s="81" t="s">
        <v>541</v>
      </c>
      <c r="L99" s="81" t="s">
        <v>480</v>
      </c>
      <c r="M99" s="81" t="s">
        <v>431</v>
      </c>
      <c r="N99" s="81" t="s">
        <v>524</v>
      </c>
      <c r="O99" s="81" t="s">
        <v>524</v>
      </c>
      <c r="P99" s="81">
        <v>406</v>
      </c>
      <c r="Q99" s="211" t="s">
        <v>386</v>
      </c>
      <c r="R99" s="211">
        <v>3.99</v>
      </c>
      <c r="S99" s="212">
        <v>0.98275862068965514</v>
      </c>
      <c r="T99" s="212">
        <v>1.1561866125760649</v>
      </c>
    </row>
    <row r="100" spans="1:20" ht="15" customHeight="1">
      <c r="A100" s="78" t="s">
        <v>530</v>
      </c>
      <c r="B100" s="78" t="s">
        <v>426</v>
      </c>
      <c r="C100" s="78" t="s">
        <v>379</v>
      </c>
      <c r="D100" s="81" t="s">
        <v>380</v>
      </c>
      <c r="E100" s="81">
        <v>42614</v>
      </c>
      <c r="F100" s="81" t="s">
        <v>381</v>
      </c>
      <c r="G100" s="81">
        <v>3</v>
      </c>
      <c r="H100" s="81" t="s">
        <v>392</v>
      </c>
      <c r="I100" s="81" t="s">
        <v>531</v>
      </c>
      <c r="J100" s="80" t="s">
        <v>392</v>
      </c>
      <c r="K100" s="81" t="s">
        <v>541</v>
      </c>
      <c r="L100" s="81" t="s">
        <v>481</v>
      </c>
      <c r="M100" s="81" t="s">
        <v>432</v>
      </c>
      <c r="N100" s="81" t="s">
        <v>524</v>
      </c>
      <c r="O100" s="81" t="s">
        <v>524</v>
      </c>
      <c r="P100" s="81">
        <v>1000</v>
      </c>
      <c r="Q100" s="211" t="s">
        <v>386</v>
      </c>
      <c r="R100" s="211">
        <v>9.99</v>
      </c>
      <c r="S100" s="212">
        <v>0.999</v>
      </c>
      <c r="T100" s="212">
        <v>1.1752941176470588</v>
      </c>
    </row>
    <row r="101" spans="1:20" ht="15" customHeight="1">
      <c r="A101" s="78" t="s">
        <v>530</v>
      </c>
      <c r="B101" s="78" t="s">
        <v>426</v>
      </c>
      <c r="C101" s="78" t="s">
        <v>379</v>
      </c>
      <c r="D101" s="81" t="s">
        <v>380</v>
      </c>
      <c r="E101" s="81">
        <v>42614</v>
      </c>
      <c r="F101" s="81" t="s">
        <v>381</v>
      </c>
      <c r="G101" s="81">
        <v>2</v>
      </c>
      <c r="H101" s="81" t="s">
        <v>392</v>
      </c>
      <c r="I101" s="81" t="s">
        <v>542</v>
      </c>
      <c r="J101" s="80" t="s">
        <v>392</v>
      </c>
      <c r="K101" s="81" t="s">
        <v>541</v>
      </c>
      <c r="L101" s="81" t="s">
        <v>481</v>
      </c>
      <c r="M101" s="81" t="s">
        <v>432</v>
      </c>
      <c r="N101" s="81" t="s">
        <v>524</v>
      </c>
      <c r="O101" s="81" t="s">
        <v>524</v>
      </c>
      <c r="P101" s="81">
        <v>1000</v>
      </c>
      <c r="Q101" s="211" t="s">
        <v>386</v>
      </c>
      <c r="R101" s="211">
        <v>18.989999999999998</v>
      </c>
      <c r="S101" s="212">
        <v>1.8989999999999998</v>
      </c>
      <c r="T101" s="212">
        <v>2.2341176470588233</v>
      </c>
    </row>
    <row r="102" spans="1:20" ht="15" customHeight="1">
      <c r="A102" s="78" t="s">
        <v>530</v>
      </c>
      <c r="B102" s="78" t="s">
        <v>426</v>
      </c>
      <c r="C102" s="78" t="s">
        <v>379</v>
      </c>
      <c r="D102" s="81" t="s">
        <v>380</v>
      </c>
      <c r="E102" s="81">
        <v>42614</v>
      </c>
      <c r="F102" s="81" t="s">
        <v>381</v>
      </c>
      <c r="G102" s="81">
        <v>3</v>
      </c>
      <c r="H102" s="81" t="s">
        <v>392</v>
      </c>
      <c r="I102" s="81" t="s">
        <v>532</v>
      </c>
      <c r="J102" s="80" t="s">
        <v>392</v>
      </c>
      <c r="K102" s="81" t="s">
        <v>541</v>
      </c>
      <c r="L102" s="81" t="s">
        <v>481</v>
      </c>
      <c r="M102" s="81" t="s">
        <v>432</v>
      </c>
      <c r="N102" s="81" t="s">
        <v>524</v>
      </c>
      <c r="O102" s="81" t="s">
        <v>524</v>
      </c>
      <c r="P102" s="81">
        <v>1000</v>
      </c>
      <c r="Q102" s="211" t="s">
        <v>386</v>
      </c>
      <c r="R102" s="211">
        <v>23.99</v>
      </c>
      <c r="S102" s="212">
        <v>2.399</v>
      </c>
      <c r="T102" s="212">
        <v>2.8223529411764705</v>
      </c>
    </row>
    <row r="103" spans="1:20" ht="15" customHeight="1">
      <c r="A103" s="78" t="s">
        <v>530</v>
      </c>
      <c r="B103" s="78" t="s">
        <v>426</v>
      </c>
      <c r="C103" s="78" t="s">
        <v>379</v>
      </c>
      <c r="D103" s="81" t="s">
        <v>380</v>
      </c>
      <c r="E103" s="81">
        <v>42614</v>
      </c>
      <c r="F103" s="81" t="s">
        <v>381</v>
      </c>
      <c r="G103" s="81">
        <v>2</v>
      </c>
      <c r="H103" s="81" t="s">
        <v>392</v>
      </c>
      <c r="I103" s="81" t="s">
        <v>542</v>
      </c>
      <c r="J103" s="80" t="s">
        <v>392</v>
      </c>
      <c r="K103" s="81" t="s">
        <v>541</v>
      </c>
      <c r="L103" s="81" t="s">
        <v>477</v>
      </c>
      <c r="M103" s="81" t="s">
        <v>478</v>
      </c>
      <c r="N103" s="81" t="s">
        <v>524</v>
      </c>
      <c r="O103" s="81" t="s">
        <v>524</v>
      </c>
      <c r="P103" s="81">
        <v>1000</v>
      </c>
      <c r="Q103" s="211" t="s">
        <v>386</v>
      </c>
      <c r="R103" s="211">
        <v>2.4900000000000002</v>
      </c>
      <c r="S103" s="212">
        <v>0.24900000000000003</v>
      </c>
      <c r="T103" s="212">
        <v>0.41500000000000004</v>
      </c>
    </row>
    <row r="104" spans="1:20" ht="15" customHeight="1">
      <c r="A104" s="78" t="s">
        <v>530</v>
      </c>
      <c r="B104" s="78" t="s">
        <v>426</v>
      </c>
      <c r="C104" s="78" t="s">
        <v>379</v>
      </c>
      <c r="D104" s="81" t="s">
        <v>380</v>
      </c>
      <c r="E104" s="81">
        <v>42614</v>
      </c>
      <c r="F104" s="81" t="s">
        <v>381</v>
      </c>
      <c r="G104" s="81">
        <v>3</v>
      </c>
      <c r="H104" s="81" t="s">
        <v>392</v>
      </c>
      <c r="I104" s="81" t="s">
        <v>532</v>
      </c>
      <c r="J104" s="80" t="s">
        <v>392</v>
      </c>
      <c r="K104" s="81" t="s">
        <v>541</v>
      </c>
      <c r="L104" s="81" t="s">
        <v>477</v>
      </c>
      <c r="M104" s="81" t="s">
        <v>478</v>
      </c>
      <c r="N104" s="81" t="s">
        <v>524</v>
      </c>
      <c r="O104" s="81" t="s">
        <v>524</v>
      </c>
      <c r="P104" s="81">
        <v>1000</v>
      </c>
      <c r="Q104" s="211" t="s">
        <v>386</v>
      </c>
      <c r="R104" s="211">
        <v>2.4900000000000002</v>
      </c>
      <c r="S104" s="212">
        <v>0.24900000000000003</v>
      </c>
      <c r="T104" s="212">
        <v>0.41500000000000004</v>
      </c>
    </row>
    <row r="105" spans="1:20" ht="15" customHeight="1">
      <c r="A105" s="78" t="s">
        <v>530</v>
      </c>
      <c r="B105" s="78" t="s">
        <v>426</v>
      </c>
      <c r="C105" s="78" t="s">
        <v>379</v>
      </c>
      <c r="D105" s="81" t="s">
        <v>380</v>
      </c>
      <c r="E105" s="81">
        <v>42614</v>
      </c>
      <c r="F105" s="81" t="s">
        <v>381</v>
      </c>
      <c r="G105" s="81">
        <v>3</v>
      </c>
      <c r="H105" s="81" t="s">
        <v>392</v>
      </c>
      <c r="I105" s="81" t="s">
        <v>531</v>
      </c>
      <c r="J105" s="80" t="s">
        <v>392</v>
      </c>
      <c r="K105" s="81" t="s">
        <v>541</v>
      </c>
      <c r="L105" s="81" t="s">
        <v>477</v>
      </c>
      <c r="M105" s="81" t="s">
        <v>478</v>
      </c>
      <c r="N105" s="81" t="s">
        <v>524</v>
      </c>
      <c r="O105" s="81" t="s">
        <v>524</v>
      </c>
      <c r="P105" s="81">
        <v>1000</v>
      </c>
      <c r="Q105" s="211" t="s">
        <v>386</v>
      </c>
      <c r="R105" s="211">
        <v>2.4900000000000002</v>
      </c>
      <c r="S105" s="212">
        <v>0.24900000000000003</v>
      </c>
      <c r="T105" s="212">
        <v>0.41500000000000004</v>
      </c>
    </row>
    <row r="106" spans="1:20" ht="15" customHeight="1">
      <c r="A106" s="78" t="s">
        <v>530</v>
      </c>
      <c r="B106" s="78" t="s">
        <v>426</v>
      </c>
      <c r="C106" s="78" t="s">
        <v>379</v>
      </c>
      <c r="D106" s="81" t="s">
        <v>380</v>
      </c>
      <c r="E106" s="81">
        <v>42614</v>
      </c>
      <c r="F106" s="81" t="s">
        <v>381</v>
      </c>
      <c r="G106" s="81">
        <v>3</v>
      </c>
      <c r="H106" s="81" t="s">
        <v>382</v>
      </c>
      <c r="I106" s="81" t="s">
        <v>533</v>
      </c>
      <c r="J106" s="80" t="s">
        <v>533</v>
      </c>
      <c r="K106" s="81" t="s">
        <v>552</v>
      </c>
      <c r="L106" s="81" t="s">
        <v>553</v>
      </c>
      <c r="M106" s="81" t="s">
        <v>77</v>
      </c>
      <c r="N106" s="81" t="s">
        <v>554</v>
      </c>
      <c r="O106" s="81" t="s">
        <v>387</v>
      </c>
      <c r="P106" s="81">
        <v>600</v>
      </c>
      <c r="Q106" s="211" t="s">
        <v>386</v>
      </c>
      <c r="R106" s="211">
        <v>0.95</v>
      </c>
      <c r="S106" s="212">
        <v>0.15833333333333333</v>
      </c>
      <c r="T106" s="212">
        <v>0.15833333333333333</v>
      </c>
    </row>
    <row r="107" spans="1:20" ht="15" customHeight="1">
      <c r="A107" s="78" t="s">
        <v>530</v>
      </c>
      <c r="B107" s="78" t="s">
        <v>426</v>
      </c>
      <c r="C107" s="78" t="s">
        <v>379</v>
      </c>
      <c r="D107" s="81" t="s">
        <v>380</v>
      </c>
      <c r="E107" s="81">
        <v>42614</v>
      </c>
      <c r="F107" s="81" t="s">
        <v>381</v>
      </c>
      <c r="G107" s="81">
        <v>3</v>
      </c>
      <c r="H107" s="81" t="s">
        <v>382</v>
      </c>
      <c r="I107" s="81" t="s">
        <v>383</v>
      </c>
      <c r="J107" s="80" t="s">
        <v>383</v>
      </c>
      <c r="K107" s="81" t="s">
        <v>552</v>
      </c>
      <c r="L107" s="81" t="s">
        <v>553</v>
      </c>
      <c r="M107" s="81" t="s">
        <v>77</v>
      </c>
      <c r="N107" s="81" t="s">
        <v>384</v>
      </c>
      <c r="O107" s="81" t="s">
        <v>385</v>
      </c>
      <c r="P107" s="81">
        <v>600</v>
      </c>
      <c r="Q107" s="211" t="s">
        <v>386</v>
      </c>
      <c r="R107" s="211">
        <v>1</v>
      </c>
      <c r="S107" s="212">
        <v>0.16666666666666666</v>
      </c>
      <c r="T107" s="212">
        <v>0.16666666666666666</v>
      </c>
    </row>
    <row r="108" spans="1:20" ht="15" customHeight="1">
      <c r="A108" s="78" t="s">
        <v>530</v>
      </c>
      <c r="B108" s="78" t="s">
        <v>426</v>
      </c>
      <c r="C108" s="78" t="s">
        <v>379</v>
      </c>
      <c r="D108" s="81" t="s">
        <v>380</v>
      </c>
      <c r="E108" s="81">
        <v>42614</v>
      </c>
      <c r="F108" s="81" t="s">
        <v>381</v>
      </c>
      <c r="G108" s="81">
        <v>3</v>
      </c>
      <c r="H108" s="81" t="s">
        <v>382</v>
      </c>
      <c r="I108" s="81" t="s">
        <v>390</v>
      </c>
      <c r="J108" s="80" t="s">
        <v>390</v>
      </c>
      <c r="K108" s="81" t="s">
        <v>552</v>
      </c>
      <c r="L108" s="81" t="s">
        <v>553</v>
      </c>
      <c r="M108" s="81" t="s">
        <v>77</v>
      </c>
      <c r="N108" s="81" t="s">
        <v>388</v>
      </c>
      <c r="O108" s="81" t="s">
        <v>385</v>
      </c>
      <c r="P108" s="81">
        <v>600</v>
      </c>
      <c r="Q108" s="211" t="s">
        <v>386</v>
      </c>
      <c r="R108" s="211">
        <v>1</v>
      </c>
      <c r="S108" s="212">
        <v>0.16666666666666666</v>
      </c>
      <c r="T108" s="212">
        <v>0.16666666666666666</v>
      </c>
    </row>
    <row r="109" spans="1:20" ht="15" customHeight="1">
      <c r="A109" s="78" t="s">
        <v>530</v>
      </c>
      <c r="B109" s="78" t="s">
        <v>426</v>
      </c>
      <c r="C109" s="78" t="s">
        <v>379</v>
      </c>
      <c r="D109" s="81" t="s">
        <v>380</v>
      </c>
      <c r="E109" s="81">
        <v>42614</v>
      </c>
      <c r="F109" s="81" t="s">
        <v>381</v>
      </c>
      <c r="G109" s="81">
        <v>3</v>
      </c>
      <c r="H109" s="81" t="s">
        <v>382</v>
      </c>
      <c r="I109" s="81" t="s">
        <v>383</v>
      </c>
      <c r="J109" s="80" t="s">
        <v>383</v>
      </c>
      <c r="K109" s="81" t="s">
        <v>552</v>
      </c>
      <c r="L109" s="81" t="s">
        <v>78</v>
      </c>
      <c r="M109" s="81" t="s">
        <v>79</v>
      </c>
      <c r="N109" s="81" t="s">
        <v>384</v>
      </c>
      <c r="O109" s="81" t="s">
        <v>385</v>
      </c>
      <c r="P109" s="81">
        <v>600</v>
      </c>
      <c r="Q109" s="211" t="s">
        <v>386</v>
      </c>
      <c r="R109" s="211">
        <v>1</v>
      </c>
      <c r="S109" s="212">
        <v>0.16666666666666666</v>
      </c>
      <c r="T109" s="212">
        <v>0.16666666666666666</v>
      </c>
    </row>
    <row r="110" spans="1:20" ht="15" customHeight="1">
      <c r="A110" s="78" t="s">
        <v>530</v>
      </c>
      <c r="B110" s="78" t="s">
        <v>426</v>
      </c>
      <c r="C110" s="78" t="s">
        <v>379</v>
      </c>
      <c r="D110" s="81" t="s">
        <v>380</v>
      </c>
      <c r="E110" s="81">
        <v>42614</v>
      </c>
      <c r="F110" s="81" t="s">
        <v>381</v>
      </c>
      <c r="G110" s="81">
        <v>3</v>
      </c>
      <c r="H110" s="81" t="s">
        <v>382</v>
      </c>
      <c r="I110" s="81" t="s">
        <v>533</v>
      </c>
      <c r="J110" s="80" t="s">
        <v>533</v>
      </c>
      <c r="K110" s="81" t="s">
        <v>552</v>
      </c>
      <c r="L110" s="81" t="s">
        <v>78</v>
      </c>
      <c r="M110" s="81" t="s">
        <v>79</v>
      </c>
      <c r="N110" s="81" t="s">
        <v>555</v>
      </c>
      <c r="O110" s="81" t="s">
        <v>387</v>
      </c>
      <c r="P110" s="81">
        <v>600</v>
      </c>
      <c r="Q110" s="211" t="s">
        <v>386</v>
      </c>
      <c r="R110" s="211">
        <v>1.49</v>
      </c>
      <c r="S110" s="212">
        <v>0.24833333333333332</v>
      </c>
      <c r="T110" s="212">
        <v>0.24833333333333332</v>
      </c>
    </row>
    <row r="111" spans="1:20" ht="15" customHeight="1">
      <c r="A111" s="78" t="s">
        <v>530</v>
      </c>
      <c r="B111" s="78" t="s">
        <v>426</v>
      </c>
      <c r="C111" s="78" t="s">
        <v>379</v>
      </c>
      <c r="D111" s="81" t="s">
        <v>380</v>
      </c>
      <c r="E111" s="81">
        <v>42614</v>
      </c>
      <c r="F111" s="81" t="s">
        <v>381</v>
      </c>
      <c r="G111" s="81">
        <v>3</v>
      </c>
      <c r="H111" s="81" t="s">
        <v>382</v>
      </c>
      <c r="I111" s="81" t="s">
        <v>390</v>
      </c>
      <c r="J111" s="80" t="s">
        <v>390</v>
      </c>
      <c r="K111" s="81" t="s">
        <v>552</v>
      </c>
      <c r="L111" s="81" t="s">
        <v>78</v>
      </c>
      <c r="M111" s="81" t="s">
        <v>79</v>
      </c>
      <c r="N111" s="81" t="s">
        <v>556</v>
      </c>
      <c r="O111" s="81" t="s">
        <v>387</v>
      </c>
      <c r="P111" s="81">
        <v>600</v>
      </c>
      <c r="Q111" s="211" t="s">
        <v>380</v>
      </c>
      <c r="R111" s="211">
        <v>1.5</v>
      </c>
      <c r="S111" s="212">
        <v>0.25</v>
      </c>
      <c r="T111" s="212">
        <v>0.25</v>
      </c>
    </row>
    <row r="112" spans="1:20" ht="15" customHeight="1">
      <c r="A112" s="78" t="s">
        <v>530</v>
      </c>
      <c r="B112" s="78" t="s">
        <v>426</v>
      </c>
      <c r="C112" s="78" t="s">
        <v>379</v>
      </c>
      <c r="D112" s="81" t="s">
        <v>380</v>
      </c>
      <c r="E112" s="81">
        <v>42614</v>
      </c>
      <c r="F112" s="81" t="s">
        <v>381</v>
      </c>
      <c r="G112" s="81">
        <v>3</v>
      </c>
      <c r="H112" s="81" t="s">
        <v>382</v>
      </c>
      <c r="I112" s="81" t="s">
        <v>390</v>
      </c>
      <c r="J112" s="80" t="s">
        <v>390</v>
      </c>
      <c r="K112" s="81" t="s">
        <v>552</v>
      </c>
      <c r="L112" s="81" t="s">
        <v>78</v>
      </c>
      <c r="M112" s="81" t="s">
        <v>79</v>
      </c>
      <c r="N112" s="81" t="s">
        <v>556</v>
      </c>
      <c r="O112" s="81" t="s">
        <v>387</v>
      </c>
      <c r="P112" s="81">
        <v>600</v>
      </c>
      <c r="Q112" s="211" t="s">
        <v>386</v>
      </c>
      <c r="R112" s="211">
        <v>3.15</v>
      </c>
      <c r="S112" s="212">
        <v>0.52500000000000002</v>
      </c>
      <c r="T112" s="212">
        <v>0.52500000000000002</v>
      </c>
    </row>
    <row r="113" spans="1:20" ht="15" customHeight="1">
      <c r="A113" s="78" t="s">
        <v>530</v>
      </c>
      <c r="B113" s="78" t="s">
        <v>426</v>
      </c>
      <c r="C113" s="78" t="s">
        <v>379</v>
      </c>
      <c r="D113" s="81" t="s">
        <v>380</v>
      </c>
      <c r="E113" s="81">
        <v>42614</v>
      </c>
      <c r="F113" s="81" t="s">
        <v>381</v>
      </c>
      <c r="G113" s="81">
        <v>3</v>
      </c>
      <c r="H113" s="81" t="s">
        <v>382</v>
      </c>
      <c r="I113" s="81" t="s">
        <v>533</v>
      </c>
      <c r="J113" s="80" t="s">
        <v>533</v>
      </c>
      <c r="K113" s="81" t="s">
        <v>552</v>
      </c>
      <c r="L113" s="81" t="s">
        <v>557</v>
      </c>
      <c r="M113" s="81" t="s">
        <v>81</v>
      </c>
      <c r="N113" s="81" t="s">
        <v>554</v>
      </c>
      <c r="O113" s="81" t="s">
        <v>387</v>
      </c>
      <c r="P113" s="81">
        <v>600</v>
      </c>
      <c r="Q113" s="211" t="s">
        <v>386</v>
      </c>
      <c r="R113" s="211">
        <v>0.95</v>
      </c>
      <c r="S113" s="212">
        <v>0.15833333333333333</v>
      </c>
      <c r="T113" s="212">
        <v>0.15833333333333333</v>
      </c>
    </row>
    <row r="114" spans="1:20" ht="15" customHeight="1">
      <c r="A114" s="77" t="s">
        <v>530</v>
      </c>
      <c r="B114" s="77" t="s">
        <v>426</v>
      </c>
      <c r="C114" s="77" t="s">
        <v>379</v>
      </c>
      <c r="D114" s="81" t="s">
        <v>380</v>
      </c>
      <c r="E114" s="81">
        <v>42614</v>
      </c>
      <c r="F114" s="81" t="s">
        <v>381</v>
      </c>
      <c r="G114" s="81">
        <v>3</v>
      </c>
      <c r="H114" s="81" t="s">
        <v>382</v>
      </c>
      <c r="I114" s="81" t="s">
        <v>390</v>
      </c>
      <c r="J114" s="80" t="s">
        <v>390</v>
      </c>
      <c r="K114" s="81" t="s">
        <v>552</v>
      </c>
      <c r="L114" s="81" t="s">
        <v>557</v>
      </c>
      <c r="M114" s="81" t="s">
        <v>81</v>
      </c>
      <c r="N114" s="81" t="s">
        <v>388</v>
      </c>
      <c r="O114" s="81" t="s">
        <v>385</v>
      </c>
      <c r="P114" s="81">
        <v>600</v>
      </c>
      <c r="Q114" s="81" t="s">
        <v>386</v>
      </c>
      <c r="R114" s="211">
        <v>1</v>
      </c>
      <c r="S114" s="212">
        <v>0.16666666666666666</v>
      </c>
      <c r="T114" s="212">
        <v>0.16666666666666666</v>
      </c>
    </row>
    <row r="115" spans="1:20" ht="15" customHeight="1">
      <c r="A115" s="77" t="s">
        <v>530</v>
      </c>
      <c r="B115" s="77" t="s">
        <v>426</v>
      </c>
      <c r="C115" s="77" t="s">
        <v>379</v>
      </c>
      <c r="D115" s="81" t="s">
        <v>380</v>
      </c>
      <c r="E115" s="81">
        <v>42614</v>
      </c>
      <c r="F115" s="81" t="s">
        <v>381</v>
      </c>
      <c r="G115" s="81">
        <v>3</v>
      </c>
      <c r="H115" s="81" t="s">
        <v>382</v>
      </c>
      <c r="I115" s="81" t="s">
        <v>383</v>
      </c>
      <c r="J115" s="80" t="s">
        <v>383</v>
      </c>
      <c r="K115" s="81" t="s">
        <v>552</v>
      </c>
      <c r="L115" s="81" t="s">
        <v>557</v>
      </c>
      <c r="M115" s="81" t="s">
        <v>81</v>
      </c>
      <c r="N115" s="81" t="s">
        <v>389</v>
      </c>
      <c r="O115" s="81" t="s">
        <v>387</v>
      </c>
      <c r="P115" s="81">
        <v>700</v>
      </c>
      <c r="Q115" s="81" t="s">
        <v>380</v>
      </c>
      <c r="R115" s="211">
        <v>2.5</v>
      </c>
      <c r="S115" s="212">
        <v>0.35714285714285715</v>
      </c>
      <c r="T115" s="212">
        <v>0.35714285714285715</v>
      </c>
    </row>
    <row r="116" spans="1:20" ht="15" customHeight="1">
      <c r="A116" s="77" t="s">
        <v>530</v>
      </c>
      <c r="B116" s="77" t="s">
        <v>426</v>
      </c>
      <c r="C116" s="77" t="s">
        <v>379</v>
      </c>
      <c r="D116" s="81" t="s">
        <v>380</v>
      </c>
      <c r="E116" s="81">
        <v>42614</v>
      </c>
      <c r="F116" s="81" t="s">
        <v>381</v>
      </c>
      <c r="G116" s="81">
        <v>3</v>
      </c>
      <c r="H116" s="81" t="s">
        <v>382</v>
      </c>
      <c r="I116" s="81" t="s">
        <v>383</v>
      </c>
      <c r="J116" s="80" t="s">
        <v>383</v>
      </c>
      <c r="K116" s="81" t="s">
        <v>552</v>
      </c>
      <c r="L116" s="81" t="s">
        <v>557</v>
      </c>
      <c r="M116" s="81" t="s">
        <v>81</v>
      </c>
      <c r="N116" s="81" t="s">
        <v>389</v>
      </c>
      <c r="O116" s="81" t="s">
        <v>387</v>
      </c>
      <c r="P116" s="81">
        <v>700</v>
      </c>
      <c r="Q116" s="81" t="s">
        <v>386</v>
      </c>
      <c r="R116" s="211">
        <v>4.59</v>
      </c>
      <c r="S116" s="212">
        <v>0.65571428571428569</v>
      </c>
      <c r="T116" s="212">
        <v>0.65571428571428569</v>
      </c>
    </row>
    <row r="117" spans="1:20" ht="15" customHeight="1">
      <c r="A117" s="77" t="s">
        <v>530</v>
      </c>
      <c r="B117" s="77" t="s">
        <v>426</v>
      </c>
      <c r="C117" s="77" t="s">
        <v>379</v>
      </c>
      <c r="D117" s="81" t="s">
        <v>380</v>
      </c>
      <c r="E117" s="81">
        <v>42614</v>
      </c>
      <c r="F117" s="81" t="s">
        <v>381</v>
      </c>
      <c r="G117" s="81">
        <v>3</v>
      </c>
      <c r="H117" s="81" t="s">
        <v>382</v>
      </c>
      <c r="I117" s="81" t="s">
        <v>533</v>
      </c>
      <c r="J117" s="80" t="s">
        <v>533</v>
      </c>
      <c r="K117" s="81" t="s">
        <v>552</v>
      </c>
      <c r="L117" s="81" t="s">
        <v>558</v>
      </c>
      <c r="M117" s="81" t="s">
        <v>85</v>
      </c>
      <c r="N117" s="81" t="s">
        <v>559</v>
      </c>
      <c r="O117" s="81" t="s">
        <v>387</v>
      </c>
      <c r="P117" s="81">
        <v>250</v>
      </c>
      <c r="Q117" s="81" t="s">
        <v>386</v>
      </c>
      <c r="R117" s="211">
        <v>2.81</v>
      </c>
      <c r="S117" s="212">
        <v>1.1240000000000001</v>
      </c>
      <c r="T117" s="212">
        <v>1.1240000000000001</v>
      </c>
    </row>
    <row r="118" spans="1:20" ht="15" customHeight="1">
      <c r="A118" s="77" t="s">
        <v>530</v>
      </c>
      <c r="B118" s="77" t="s">
        <v>426</v>
      </c>
      <c r="C118" s="77" t="s">
        <v>379</v>
      </c>
      <c r="D118" s="81" t="s">
        <v>380</v>
      </c>
      <c r="E118" s="81">
        <v>42614</v>
      </c>
      <c r="F118" s="81" t="s">
        <v>381</v>
      </c>
      <c r="G118" s="81">
        <v>3</v>
      </c>
      <c r="H118" s="81" t="s">
        <v>382</v>
      </c>
      <c r="I118" s="81" t="s">
        <v>390</v>
      </c>
      <c r="J118" s="80" t="s">
        <v>390</v>
      </c>
      <c r="K118" s="81" t="s">
        <v>552</v>
      </c>
      <c r="L118" s="81" t="s">
        <v>558</v>
      </c>
      <c r="M118" s="81" t="s">
        <v>85</v>
      </c>
      <c r="N118" s="81" t="s">
        <v>560</v>
      </c>
      <c r="O118" s="81" t="s">
        <v>387</v>
      </c>
      <c r="P118" s="81">
        <v>250</v>
      </c>
      <c r="Q118" s="81" t="s">
        <v>380</v>
      </c>
      <c r="R118" s="211">
        <v>2.99</v>
      </c>
      <c r="S118" s="212">
        <v>1.196</v>
      </c>
      <c r="T118" s="212">
        <v>1.196</v>
      </c>
    </row>
    <row r="119" spans="1:20" ht="15" customHeight="1">
      <c r="A119" s="77" t="s">
        <v>530</v>
      </c>
      <c r="B119" s="77" t="s">
        <v>426</v>
      </c>
      <c r="C119" s="77" t="s">
        <v>379</v>
      </c>
      <c r="D119" s="81" t="s">
        <v>380</v>
      </c>
      <c r="E119" s="81">
        <v>42614</v>
      </c>
      <c r="F119" s="81" t="s">
        <v>381</v>
      </c>
      <c r="G119" s="81">
        <v>3</v>
      </c>
      <c r="H119" s="81" t="s">
        <v>382</v>
      </c>
      <c r="I119" s="81" t="s">
        <v>383</v>
      </c>
      <c r="J119" s="80" t="s">
        <v>383</v>
      </c>
      <c r="K119" s="81" t="s">
        <v>552</v>
      </c>
      <c r="L119" s="81" t="s">
        <v>558</v>
      </c>
      <c r="M119" s="81" t="s">
        <v>85</v>
      </c>
      <c r="N119" s="81" t="s">
        <v>559</v>
      </c>
      <c r="O119" s="81" t="s">
        <v>387</v>
      </c>
      <c r="P119" s="81">
        <v>250</v>
      </c>
      <c r="Q119" s="81" t="s">
        <v>386</v>
      </c>
      <c r="R119" s="211">
        <v>3</v>
      </c>
      <c r="S119" s="212">
        <v>1.2</v>
      </c>
      <c r="T119" s="212">
        <v>1.2</v>
      </c>
    </row>
    <row r="120" spans="1:20" ht="15" customHeight="1">
      <c r="A120" s="77" t="s">
        <v>530</v>
      </c>
      <c r="B120" s="77" t="s">
        <v>426</v>
      </c>
      <c r="C120" s="77" t="s">
        <v>379</v>
      </c>
      <c r="D120" s="81" t="s">
        <v>380</v>
      </c>
      <c r="E120" s="81">
        <v>42614</v>
      </c>
      <c r="F120" s="81" t="s">
        <v>381</v>
      </c>
      <c r="G120" s="81">
        <v>3</v>
      </c>
      <c r="H120" s="81" t="s">
        <v>382</v>
      </c>
      <c r="I120" s="81" t="s">
        <v>390</v>
      </c>
      <c r="J120" s="80" t="s">
        <v>390</v>
      </c>
      <c r="K120" s="81" t="s">
        <v>552</v>
      </c>
      <c r="L120" s="81" t="s">
        <v>558</v>
      </c>
      <c r="M120" s="81" t="s">
        <v>85</v>
      </c>
      <c r="N120" s="81" t="s">
        <v>559</v>
      </c>
      <c r="O120" s="81" t="s">
        <v>387</v>
      </c>
      <c r="P120" s="81">
        <v>250</v>
      </c>
      <c r="Q120" s="81" t="s">
        <v>386</v>
      </c>
      <c r="R120" s="211">
        <v>3.29</v>
      </c>
      <c r="S120" s="212">
        <v>1.3160000000000001</v>
      </c>
      <c r="T120" s="212">
        <v>1.3160000000000001</v>
      </c>
    </row>
    <row r="121" spans="1:20" ht="15" customHeight="1">
      <c r="A121" s="77" t="s">
        <v>530</v>
      </c>
      <c r="B121" s="77" t="s">
        <v>426</v>
      </c>
      <c r="C121" s="77" t="s">
        <v>379</v>
      </c>
      <c r="D121" s="81" t="s">
        <v>380</v>
      </c>
      <c r="E121" s="81">
        <v>42614</v>
      </c>
      <c r="F121" s="81" t="s">
        <v>381</v>
      </c>
      <c r="G121" s="81">
        <v>3</v>
      </c>
      <c r="H121" s="81" t="s">
        <v>382</v>
      </c>
      <c r="I121" s="81" t="s">
        <v>533</v>
      </c>
      <c r="J121" s="80" t="s">
        <v>533</v>
      </c>
      <c r="K121" s="81" t="s">
        <v>552</v>
      </c>
      <c r="L121" s="81" t="s">
        <v>86</v>
      </c>
      <c r="M121" s="81" t="s">
        <v>87</v>
      </c>
      <c r="N121" s="81" t="s">
        <v>388</v>
      </c>
      <c r="O121" s="81" t="s">
        <v>385</v>
      </c>
      <c r="P121" s="81">
        <v>500</v>
      </c>
      <c r="Q121" s="81" t="s">
        <v>386</v>
      </c>
      <c r="R121" s="211">
        <v>2.34</v>
      </c>
      <c r="S121" s="212">
        <v>0.46800000000000003</v>
      </c>
      <c r="T121" s="212">
        <v>0.46800000000000003</v>
      </c>
    </row>
    <row r="122" spans="1:20" ht="15" customHeight="1">
      <c r="A122" s="77" t="s">
        <v>530</v>
      </c>
      <c r="B122" s="77" t="s">
        <v>426</v>
      </c>
      <c r="C122" s="77" t="s">
        <v>379</v>
      </c>
      <c r="D122" s="81" t="s">
        <v>380</v>
      </c>
      <c r="E122" s="81">
        <v>42614</v>
      </c>
      <c r="F122" s="81" t="s">
        <v>381</v>
      </c>
      <c r="G122" s="81">
        <v>3</v>
      </c>
      <c r="H122" s="81" t="s">
        <v>382</v>
      </c>
      <c r="I122" s="81" t="s">
        <v>390</v>
      </c>
      <c r="J122" s="80" t="s">
        <v>390</v>
      </c>
      <c r="K122" s="81" t="s">
        <v>552</v>
      </c>
      <c r="L122" s="81" t="s">
        <v>86</v>
      </c>
      <c r="M122" s="81" t="s">
        <v>87</v>
      </c>
      <c r="N122" s="81" t="s">
        <v>388</v>
      </c>
      <c r="O122" s="81" t="s">
        <v>385</v>
      </c>
      <c r="P122" s="81">
        <v>500</v>
      </c>
      <c r="Q122" s="81" t="s">
        <v>386</v>
      </c>
      <c r="R122" s="211">
        <v>2.4900000000000002</v>
      </c>
      <c r="S122" s="212">
        <v>0.49800000000000005</v>
      </c>
      <c r="T122" s="212">
        <v>0.49800000000000005</v>
      </c>
    </row>
    <row r="123" spans="1:20" ht="15" customHeight="1">
      <c r="A123" s="77" t="s">
        <v>530</v>
      </c>
      <c r="B123" s="77" t="s">
        <v>426</v>
      </c>
      <c r="C123" s="77" t="s">
        <v>379</v>
      </c>
      <c r="D123" s="81" t="s">
        <v>380</v>
      </c>
      <c r="E123" s="81">
        <v>42614</v>
      </c>
      <c r="F123" s="81" t="s">
        <v>381</v>
      </c>
      <c r="G123" s="81">
        <v>3</v>
      </c>
      <c r="H123" s="81" t="s">
        <v>382</v>
      </c>
      <c r="I123" s="81" t="s">
        <v>383</v>
      </c>
      <c r="J123" s="80" t="s">
        <v>383</v>
      </c>
      <c r="K123" s="81" t="s">
        <v>552</v>
      </c>
      <c r="L123" s="81" t="s">
        <v>86</v>
      </c>
      <c r="M123" s="81" t="s">
        <v>87</v>
      </c>
      <c r="N123" s="81" t="s">
        <v>384</v>
      </c>
      <c r="O123" s="81" t="s">
        <v>385</v>
      </c>
      <c r="P123" s="81">
        <v>500</v>
      </c>
      <c r="Q123" s="81" t="s">
        <v>386</v>
      </c>
      <c r="R123" s="211">
        <v>2.5</v>
      </c>
      <c r="S123" s="212">
        <v>0.5</v>
      </c>
      <c r="T123" s="212">
        <v>0.5</v>
      </c>
    </row>
    <row r="124" spans="1:20" ht="15" customHeight="1">
      <c r="A124" s="77" t="s">
        <v>530</v>
      </c>
      <c r="B124" s="77" t="s">
        <v>426</v>
      </c>
      <c r="C124" s="77" t="s">
        <v>379</v>
      </c>
      <c r="D124" s="81" t="s">
        <v>380</v>
      </c>
      <c r="E124" s="81">
        <v>42614</v>
      </c>
      <c r="F124" s="81" t="s">
        <v>381</v>
      </c>
      <c r="G124" s="81">
        <v>3</v>
      </c>
      <c r="H124" s="81" t="s">
        <v>382</v>
      </c>
      <c r="I124" s="81" t="s">
        <v>533</v>
      </c>
      <c r="J124" s="80" t="s">
        <v>533</v>
      </c>
      <c r="K124" s="81" t="s">
        <v>552</v>
      </c>
      <c r="L124" s="81" t="s">
        <v>562</v>
      </c>
      <c r="M124" s="81" t="s">
        <v>91</v>
      </c>
      <c r="N124" s="81" t="s">
        <v>536</v>
      </c>
      <c r="O124" s="81" t="s">
        <v>385</v>
      </c>
      <c r="P124" s="81">
        <v>1200</v>
      </c>
      <c r="Q124" s="81" t="s">
        <v>386</v>
      </c>
      <c r="R124" s="211">
        <v>5.59</v>
      </c>
      <c r="S124" s="212">
        <v>0.46583333333333332</v>
      </c>
      <c r="T124" s="212">
        <v>0.46583333333333332</v>
      </c>
    </row>
    <row r="125" spans="1:20" ht="15" customHeight="1">
      <c r="A125" s="77" t="s">
        <v>530</v>
      </c>
      <c r="B125" s="77" t="s">
        <v>426</v>
      </c>
      <c r="C125" s="77" t="s">
        <v>379</v>
      </c>
      <c r="D125" s="81" t="s">
        <v>380</v>
      </c>
      <c r="E125" s="81">
        <v>42614</v>
      </c>
      <c r="F125" s="81" t="s">
        <v>381</v>
      </c>
      <c r="G125" s="81">
        <v>3</v>
      </c>
      <c r="H125" s="81" t="s">
        <v>382</v>
      </c>
      <c r="I125" s="81" t="s">
        <v>383</v>
      </c>
      <c r="J125" s="80" t="s">
        <v>383</v>
      </c>
      <c r="K125" s="81" t="s">
        <v>552</v>
      </c>
      <c r="L125" s="81" t="s">
        <v>562</v>
      </c>
      <c r="M125" s="81" t="s">
        <v>91</v>
      </c>
      <c r="N125" s="81" t="s">
        <v>384</v>
      </c>
      <c r="O125" s="81" t="s">
        <v>385</v>
      </c>
      <c r="P125" s="81">
        <v>1120</v>
      </c>
      <c r="Q125" s="81" t="s">
        <v>386</v>
      </c>
      <c r="R125" s="211">
        <v>5.49</v>
      </c>
      <c r="S125" s="212">
        <v>0.49017857142857141</v>
      </c>
      <c r="T125" s="212">
        <v>0.49017857142857141</v>
      </c>
    </row>
    <row r="126" spans="1:20" ht="15" customHeight="1">
      <c r="A126" s="77" t="s">
        <v>530</v>
      </c>
      <c r="B126" s="77" t="s">
        <v>426</v>
      </c>
      <c r="C126" s="77" t="s">
        <v>379</v>
      </c>
      <c r="D126" s="81" t="s">
        <v>380</v>
      </c>
      <c r="E126" s="81">
        <v>42614</v>
      </c>
      <c r="F126" s="81" t="s">
        <v>381</v>
      </c>
      <c r="G126" s="81">
        <v>3</v>
      </c>
      <c r="H126" s="81" t="s">
        <v>382</v>
      </c>
      <c r="I126" s="81" t="s">
        <v>390</v>
      </c>
      <c r="J126" s="80" t="s">
        <v>390</v>
      </c>
      <c r="K126" s="81" t="s">
        <v>552</v>
      </c>
      <c r="L126" s="81" t="s">
        <v>562</v>
      </c>
      <c r="M126" s="81" t="s">
        <v>91</v>
      </c>
      <c r="N126" s="81" t="s">
        <v>536</v>
      </c>
      <c r="O126" s="81" t="s">
        <v>385</v>
      </c>
      <c r="P126" s="81">
        <v>1200</v>
      </c>
      <c r="Q126" s="81" t="s">
        <v>380</v>
      </c>
      <c r="R126" s="211">
        <v>5.99</v>
      </c>
      <c r="S126" s="212">
        <v>0.49916666666666665</v>
      </c>
      <c r="T126" s="212">
        <v>0.49916666666666665</v>
      </c>
    </row>
    <row r="127" spans="1:20" ht="15" customHeight="1">
      <c r="A127" s="77" t="s">
        <v>530</v>
      </c>
      <c r="B127" s="77" t="s">
        <v>426</v>
      </c>
      <c r="C127" s="77" t="s">
        <v>379</v>
      </c>
      <c r="D127" s="81" t="s">
        <v>380</v>
      </c>
      <c r="E127" s="81">
        <v>42614</v>
      </c>
      <c r="F127" s="81" t="s">
        <v>381</v>
      </c>
      <c r="G127" s="81">
        <v>3</v>
      </c>
      <c r="H127" s="81" t="s">
        <v>382</v>
      </c>
      <c r="I127" s="81" t="s">
        <v>390</v>
      </c>
      <c r="J127" s="80" t="s">
        <v>390</v>
      </c>
      <c r="K127" s="81" t="s">
        <v>552</v>
      </c>
      <c r="L127" s="81" t="s">
        <v>562</v>
      </c>
      <c r="M127" s="81" t="s">
        <v>91</v>
      </c>
      <c r="N127" s="81" t="s">
        <v>536</v>
      </c>
      <c r="O127" s="81" t="s">
        <v>385</v>
      </c>
      <c r="P127" s="81">
        <v>1200</v>
      </c>
      <c r="Q127" s="81" t="s">
        <v>386</v>
      </c>
      <c r="R127" s="211">
        <v>6.19</v>
      </c>
      <c r="S127" s="212">
        <v>0.51583333333333337</v>
      </c>
      <c r="T127" s="212">
        <v>0.51583333333333337</v>
      </c>
    </row>
    <row r="128" spans="1:20" ht="15" customHeight="1">
      <c r="A128" s="77" t="s">
        <v>530</v>
      </c>
      <c r="B128" s="77" t="s">
        <v>426</v>
      </c>
      <c r="C128" s="77" t="s">
        <v>379</v>
      </c>
      <c r="D128" s="81" t="s">
        <v>380</v>
      </c>
      <c r="E128" s="81">
        <v>42614</v>
      </c>
      <c r="F128" s="81" t="s">
        <v>381</v>
      </c>
      <c r="G128" s="81">
        <v>3</v>
      </c>
      <c r="H128" s="81" t="s">
        <v>382</v>
      </c>
      <c r="I128" s="81" t="s">
        <v>533</v>
      </c>
      <c r="J128" s="80" t="s">
        <v>533</v>
      </c>
      <c r="K128" s="81" t="s">
        <v>552</v>
      </c>
      <c r="L128" s="81" t="s">
        <v>92</v>
      </c>
      <c r="M128" s="81" t="s">
        <v>93</v>
      </c>
      <c r="N128" s="81" t="s">
        <v>536</v>
      </c>
      <c r="O128" s="81" t="s">
        <v>385</v>
      </c>
      <c r="P128" s="81">
        <v>1500</v>
      </c>
      <c r="Q128" s="81" t="s">
        <v>386</v>
      </c>
      <c r="R128" s="211">
        <v>3.79</v>
      </c>
      <c r="S128" s="212">
        <v>0.25266666666666665</v>
      </c>
      <c r="T128" s="212">
        <v>5.2859135285913524E-2</v>
      </c>
    </row>
    <row r="129" spans="1:20" ht="15" customHeight="1">
      <c r="A129" s="77" t="s">
        <v>530</v>
      </c>
      <c r="B129" s="77" t="s">
        <v>426</v>
      </c>
      <c r="C129" s="77" t="s">
        <v>379</v>
      </c>
      <c r="D129" s="81" t="s">
        <v>380</v>
      </c>
      <c r="E129" s="81">
        <v>42614</v>
      </c>
      <c r="F129" s="81" t="s">
        <v>381</v>
      </c>
      <c r="G129" s="81">
        <v>3</v>
      </c>
      <c r="H129" s="81" t="s">
        <v>382</v>
      </c>
      <c r="I129" s="81" t="s">
        <v>390</v>
      </c>
      <c r="J129" s="80" t="s">
        <v>390</v>
      </c>
      <c r="K129" s="81" t="s">
        <v>552</v>
      </c>
      <c r="L129" s="81" t="s">
        <v>92</v>
      </c>
      <c r="M129" s="81" t="s">
        <v>93</v>
      </c>
      <c r="N129" s="81" t="s">
        <v>536</v>
      </c>
      <c r="O129" s="81" t="s">
        <v>385</v>
      </c>
      <c r="P129" s="81">
        <v>1500</v>
      </c>
      <c r="Q129" s="81" t="s">
        <v>386</v>
      </c>
      <c r="R129" s="211">
        <v>3.89</v>
      </c>
      <c r="S129" s="212">
        <v>0.25933333333333336</v>
      </c>
      <c r="T129" s="212">
        <v>5.4253835425383548E-2</v>
      </c>
    </row>
    <row r="130" spans="1:20" ht="15" customHeight="1">
      <c r="A130" s="77" t="s">
        <v>530</v>
      </c>
      <c r="B130" s="77" t="s">
        <v>426</v>
      </c>
      <c r="C130" s="77" t="s">
        <v>379</v>
      </c>
      <c r="D130" s="81" t="s">
        <v>380</v>
      </c>
      <c r="E130" s="81">
        <v>42614</v>
      </c>
      <c r="F130" s="81" t="s">
        <v>381</v>
      </c>
      <c r="G130" s="81">
        <v>3</v>
      </c>
      <c r="H130" s="81" t="s">
        <v>382</v>
      </c>
      <c r="I130" s="81" t="s">
        <v>383</v>
      </c>
      <c r="J130" s="80" t="s">
        <v>383</v>
      </c>
      <c r="K130" s="81" t="s">
        <v>552</v>
      </c>
      <c r="L130" s="81" t="s">
        <v>92</v>
      </c>
      <c r="M130" s="81" t="s">
        <v>93</v>
      </c>
      <c r="N130" s="81" t="s">
        <v>384</v>
      </c>
      <c r="O130" s="81" t="s">
        <v>385</v>
      </c>
      <c r="P130" s="81">
        <v>750</v>
      </c>
      <c r="Q130" s="81" t="s">
        <v>386</v>
      </c>
      <c r="R130" s="211">
        <v>2</v>
      </c>
      <c r="S130" s="212">
        <v>0.26666666666666666</v>
      </c>
      <c r="T130" s="212">
        <v>5.5788005578800551E-2</v>
      </c>
    </row>
    <row r="131" spans="1:20" ht="15" customHeight="1">
      <c r="A131" s="77" t="s">
        <v>530</v>
      </c>
      <c r="B131" s="77" t="s">
        <v>426</v>
      </c>
      <c r="C131" s="77" t="s">
        <v>379</v>
      </c>
      <c r="D131" s="81" t="s">
        <v>380</v>
      </c>
      <c r="E131" s="81">
        <v>42614</v>
      </c>
      <c r="F131" s="81" t="s">
        <v>381</v>
      </c>
      <c r="G131" s="81">
        <v>3</v>
      </c>
      <c r="H131" s="81" t="s">
        <v>382</v>
      </c>
      <c r="I131" s="81" t="s">
        <v>533</v>
      </c>
      <c r="J131" s="80" t="s">
        <v>533</v>
      </c>
      <c r="K131" s="81" t="s">
        <v>552</v>
      </c>
      <c r="L131" s="81" t="s">
        <v>563</v>
      </c>
      <c r="M131" s="81" t="s">
        <v>97</v>
      </c>
      <c r="N131" s="81" t="s">
        <v>388</v>
      </c>
      <c r="O131" s="81" t="s">
        <v>385</v>
      </c>
      <c r="P131" s="81">
        <v>500</v>
      </c>
      <c r="Q131" s="81" t="s">
        <v>386</v>
      </c>
      <c r="R131" s="211">
        <v>0.99</v>
      </c>
      <c r="S131" s="212">
        <v>0.19800000000000001</v>
      </c>
      <c r="T131" s="212">
        <v>8.2500000000000004E-2</v>
      </c>
    </row>
    <row r="132" spans="1:20" ht="15" customHeight="1">
      <c r="A132" s="77" t="s">
        <v>530</v>
      </c>
      <c r="B132" s="77" t="s">
        <v>426</v>
      </c>
      <c r="C132" s="77" t="s">
        <v>379</v>
      </c>
      <c r="D132" s="81" t="s">
        <v>380</v>
      </c>
      <c r="E132" s="81">
        <v>42614</v>
      </c>
      <c r="F132" s="81" t="s">
        <v>381</v>
      </c>
      <c r="G132" s="81">
        <v>3</v>
      </c>
      <c r="H132" s="81" t="s">
        <v>382</v>
      </c>
      <c r="I132" s="81" t="s">
        <v>383</v>
      </c>
      <c r="J132" s="80" t="s">
        <v>383</v>
      </c>
      <c r="K132" s="81" t="s">
        <v>552</v>
      </c>
      <c r="L132" s="81" t="s">
        <v>563</v>
      </c>
      <c r="M132" s="81" t="s">
        <v>97</v>
      </c>
      <c r="N132" s="81" t="s">
        <v>384</v>
      </c>
      <c r="O132" s="81" t="s">
        <v>385</v>
      </c>
      <c r="P132" s="81">
        <v>500</v>
      </c>
      <c r="Q132" s="81" t="s">
        <v>386</v>
      </c>
      <c r="R132" s="211">
        <v>1.05</v>
      </c>
      <c r="S132" s="212">
        <v>0.21</v>
      </c>
      <c r="T132" s="212">
        <v>8.7499999999999994E-2</v>
      </c>
    </row>
    <row r="133" spans="1:20" ht="15" customHeight="1">
      <c r="A133" s="77" t="s">
        <v>530</v>
      </c>
      <c r="B133" s="77" t="s">
        <v>426</v>
      </c>
      <c r="C133" s="77" t="s">
        <v>379</v>
      </c>
      <c r="D133" s="81" t="s">
        <v>380</v>
      </c>
      <c r="E133" s="81">
        <v>42614</v>
      </c>
      <c r="F133" s="81" t="s">
        <v>381</v>
      </c>
      <c r="G133" s="81">
        <v>3</v>
      </c>
      <c r="H133" s="81" t="s">
        <v>382</v>
      </c>
      <c r="I133" s="81" t="s">
        <v>390</v>
      </c>
      <c r="J133" s="80" t="s">
        <v>390</v>
      </c>
      <c r="K133" s="81" t="s">
        <v>552</v>
      </c>
      <c r="L133" s="81" t="s">
        <v>563</v>
      </c>
      <c r="M133" s="81" t="s">
        <v>97</v>
      </c>
      <c r="N133" s="81" t="s">
        <v>388</v>
      </c>
      <c r="O133" s="81" t="s">
        <v>385</v>
      </c>
      <c r="P133" s="81">
        <v>500</v>
      </c>
      <c r="Q133" s="81" t="s">
        <v>386</v>
      </c>
      <c r="R133" s="211">
        <v>1.05</v>
      </c>
      <c r="S133" s="212">
        <v>0.21</v>
      </c>
      <c r="T133" s="212">
        <v>8.7499999999999994E-2</v>
      </c>
    </row>
    <row r="134" spans="1:20" ht="15" customHeight="1">
      <c r="A134" s="77" t="s">
        <v>530</v>
      </c>
      <c r="B134" s="77" t="s">
        <v>426</v>
      </c>
      <c r="C134" s="77" t="s">
        <v>379</v>
      </c>
      <c r="D134" s="81" t="s">
        <v>380</v>
      </c>
      <c r="E134" s="81">
        <v>42614</v>
      </c>
      <c r="F134" s="81" t="s">
        <v>381</v>
      </c>
      <c r="G134" s="81">
        <v>3</v>
      </c>
      <c r="H134" s="81" t="s">
        <v>382</v>
      </c>
      <c r="I134" s="81" t="s">
        <v>390</v>
      </c>
      <c r="J134" s="80" t="s">
        <v>390</v>
      </c>
      <c r="K134" s="81" t="s">
        <v>552</v>
      </c>
      <c r="L134" s="81" t="s">
        <v>564</v>
      </c>
      <c r="M134" s="81" t="s">
        <v>99</v>
      </c>
      <c r="N134" s="81" t="s">
        <v>565</v>
      </c>
      <c r="O134" s="81" t="s">
        <v>387</v>
      </c>
      <c r="P134" s="81">
        <v>500</v>
      </c>
      <c r="Q134" s="81" t="s">
        <v>386</v>
      </c>
      <c r="R134" s="211">
        <v>2.29</v>
      </c>
      <c r="S134" s="212">
        <v>0.45800000000000002</v>
      </c>
      <c r="T134" s="212">
        <v>0.19083333333333335</v>
      </c>
    </row>
    <row r="135" spans="1:20" ht="15" customHeight="1">
      <c r="A135" s="77" t="s">
        <v>530</v>
      </c>
      <c r="B135" s="77" t="s">
        <v>426</v>
      </c>
      <c r="C135" s="77" t="s">
        <v>379</v>
      </c>
      <c r="D135" s="81" t="s">
        <v>380</v>
      </c>
      <c r="E135" s="81">
        <v>42614</v>
      </c>
      <c r="F135" s="81" t="s">
        <v>381</v>
      </c>
      <c r="G135" s="81">
        <v>3</v>
      </c>
      <c r="H135" s="81" t="s">
        <v>382</v>
      </c>
      <c r="I135" s="81" t="s">
        <v>383</v>
      </c>
      <c r="J135" s="80" t="s">
        <v>383</v>
      </c>
      <c r="K135" s="81" t="s">
        <v>421</v>
      </c>
      <c r="L135" s="81" t="s">
        <v>566</v>
      </c>
      <c r="M135" s="81" t="s">
        <v>206</v>
      </c>
      <c r="N135" s="81" t="s">
        <v>384</v>
      </c>
      <c r="O135" s="81" t="s">
        <v>385</v>
      </c>
      <c r="P135" s="81">
        <v>425</v>
      </c>
      <c r="Q135" s="81" t="s">
        <v>386</v>
      </c>
      <c r="R135" s="211">
        <v>1.8</v>
      </c>
      <c r="S135" s="212">
        <v>0.42352941176470588</v>
      </c>
      <c r="T135" s="212">
        <v>9.4117647058823528E-2</v>
      </c>
    </row>
    <row r="136" spans="1:20" ht="15" customHeight="1">
      <c r="A136" s="77" t="s">
        <v>530</v>
      </c>
      <c r="B136" s="77" t="s">
        <v>426</v>
      </c>
      <c r="C136" s="77" t="s">
        <v>379</v>
      </c>
      <c r="D136" s="81" t="s">
        <v>380</v>
      </c>
      <c r="E136" s="81">
        <v>42614</v>
      </c>
      <c r="F136" s="81" t="s">
        <v>381</v>
      </c>
      <c r="G136" s="81">
        <v>3</v>
      </c>
      <c r="H136" s="81" t="s">
        <v>382</v>
      </c>
      <c r="I136" s="81" t="s">
        <v>390</v>
      </c>
      <c r="J136" s="80" t="s">
        <v>390</v>
      </c>
      <c r="K136" s="81" t="s">
        <v>421</v>
      </c>
      <c r="L136" s="81" t="s">
        <v>566</v>
      </c>
      <c r="M136" s="81" t="s">
        <v>206</v>
      </c>
      <c r="N136" s="81" t="s">
        <v>567</v>
      </c>
      <c r="O136" s="81" t="s">
        <v>387</v>
      </c>
      <c r="P136" s="81">
        <v>425</v>
      </c>
      <c r="Q136" s="81" t="s">
        <v>380</v>
      </c>
      <c r="R136" s="211">
        <v>2.29</v>
      </c>
      <c r="S136" s="212">
        <v>0.5388235294117647</v>
      </c>
      <c r="T136" s="212">
        <v>0.11973856209150327</v>
      </c>
    </row>
    <row r="137" spans="1:20" ht="15" customHeight="1">
      <c r="A137" s="77" t="s">
        <v>530</v>
      </c>
      <c r="B137" s="77" t="s">
        <v>426</v>
      </c>
      <c r="C137" s="77" t="s">
        <v>379</v>
      </c>
      <c r="D137" s="81" t="s">
        <v>380</v>
      </c>
      <c r="E137" s="81">
        <v>42614</v>
      </c>
      <c r="F137" s="81" t="s">
        <v>381</v>
      </c>
      <c r="G137" s="81">
        <v>3</v>
      </c>
      <c r="H137" s="81" t="s">
        <v>382</v>
      </c>
      <c r="I137" s="81" t="s">
        <v>390</v>
      </c>
      <c r="J137" s="80" t="s">
        <v>390</v>
      </c>
      <c r="K137" s="81" t="s">
        <v>421</v>
      </c>
      <c r="L137" s="81" t="s">
        <v>566</v>
      </c>
      <c r="M137" s="81" t="s">
        <v>206</v>
      </c>
      <c r="N137" s="81" t="s">
        <v>567</v>
      </c>
      <c r="O137" s="81" t="s">
        <v>387</v>
      </c>
      <c r="P137" s="81">
        <v>425</v>
      </c>
      <c r="Q137" s="81" t="s">
        <v>386</v>
      </c>
      <c r="R137" s="211">
        <v>2.39</v>
      </c>
      <c r="S137" s="212">
        <v>0.56235294117647061</v>
      </c>
      <c r="T137" s="212">
        <v>0.12496732026143792</v>
      </c>
    </row>
    <row r="138" spans="1:20" ht="15" customHeight="1">
      <c r="A138" s="77" t="s">
        <v>530</v>
      </c>
      <c r="B138" s="77" t="s">
        <v>426</v>
      </c>
      <c r="C138" s="77" t="s">
        <v>379</v>
      </c>
      <c r="D138" s="81" t="s">
        <v>380</v>
      </c>
      <c r="E138" s="81">
        <v>42614</v>
      </c>
      <c r="F138" s="81" t="s">
        <v>381</v>
      </c>
      <c r="G138" s="81">
        <v>3</v>
      </c>
      <c r="H138" s="81" t="s">
        <v>382</v>
      </c>
      <c r="I138" s="81" t="s">
        <v>533</v>
      </c>
      <c r="J138" s="80" t="s">
        <v>533</v>
      </c>
      <c r="K138" s="81" t="s">
        <v>421</v>
      </c>
      <c r="L138" s="81" t="s">
        <v>566</v>
      </c>
      <c r="M138" s="81" t="s">
        <v>206</v>
      </c>
      <c r="N138" s="81" t="s">
        <v>568</v>
      </c>
      <c r="O138" s="81" t="s">
        <v>387</v>
      </c>
      <c r="P138" s="81">
        <v>300</v>
      </c>
      <c r="Q138" s="81" t="s">
        <v>386</v>
      </c>
      <c r="R138" s="211">
        <v>1.89</v>
      </c>
      <c r="S138" s="212">
        <v>0.63</v>
      </c>
      <c r="T138" s="212">
        <v>0.14000000000000001</v>
      </c>
    </row>
    <row r="139" spans="1:20" ht="15" customHeight="1">
      <c r="A139" s="77" t="s">
        <v>530</v>
      </c>
      <c r="B139" s="77" t="s">
        <v>426</v>
      </c>
      <c r="C139" s="77" t="s">
        <v>379</v>
      </c>
      <c r="D139" s="81" t="s">
        <v>380</v>
      </c>
      <c r="E139" s="81">
        <v>42614</v>
      </c>
      <c r="F139" s="81" t="s">
        <v>381</v>
      </c>
      <c r="G139" s="81">
        <v>3</v>
      </c>
      <c r="H139" s="81" t="s">
        <v>382</v>
      </c>
      <c r="I139" s="81" t="s">
        <v>533</v>
      </c>
      <c r="J139" s="80" t="s">
        <v>533</v>
      </c>
      <c r="K139" s="81" t="s">
        <v>552</v>
      </c>
      <c r="L139" s="81" t="s">
        <v>100</v>
      </c>
      <c r="M139" s="81" t="s">
        <v>101</v>
      </c>
      <c r="N139" s="81" t="s">
        <v>388</v>
      </c>
      <c r="O139" s="81" t="s">
        <v>385</v>
      </c>
      <c r="P139" s="81">
        <v>1000</v>
      </c>
      <c r="Q139" s="81" t="s">
        <v>386</v>
      </c>
      <c r="R139" s="211">
        <v>1.79</v>
      </c>
      <c r="S139" s="212">
        <v>0.17899999999999999</v>
      </c>
      <c r="T139" s="212">
        <v>7.4583333333333335E-2</v>
      </c>
    </row>
    <row r="140" spans="1:20" ht="15" customHeight="1">
      <c r="A140" s="77" t="s">
        <v>530</v>
      </c>
      <c r="B140" s="77" t="s">
        <v>426</v>
      </c>
      <c r="C140" s="77" t="s">
        <v>379</v>
      </c>
      <c r="D140" s="81" t="s">
        <v>380</v>
      </c>
      <c r="E140" s="81">
        <v>42614</v>
      </c>
      <c r="F140" s="81" t="s">
        <v>381</v>
      </c>
      <c r="G140" s="81">
        <v>3</v>
      </c>
      <c r="H140" s="81" t="s">
        <v>382</v>
      </c>
      <c r="I140" s="81" t="s">
        <v>390</v>
      </c>
      <c r="J140" s="80" t="s">
        <v>390</v>
      </c>
      <c r="K140" s="81" t="s">
        <v>552</v>
      </c>
      <c r="L140" s="81" t="s">
        <v>100</v>
      </c>
      <c r="M140" s="81" t="s">
        <v>101</v>
      </c>
      <c r="N140" s="81" t="s">
        <v>388</v>
      </c>
      <c r="O140" s="81" t="s">
        <v>387</v>
      </c>
      <c r="P140" s="81">
        <v>1000</v>
      </c>
      <c r="Q140" s="81" t="s">
        <v>386</v>
      </c>
      <c r="R140" s="211">
        <v>1.89</v>
      </c>
      <c r="S140" s="212">
        <v>0.189</v>
      </c>
      <c r="T140" s="212">
        <v>7.8750000000000001E-2</v>
      </c>
    </row>
    <row r="141" spans="1:20" ht="15" customHeight="1">
      <c r="A141" s="77" t="s">
        <v>530</v>
      </c>
      <c r="B141" s="77" t="s">
        <v>426</v>
      </c>
      <c r="C141" s="77" t="s">
        <v>379</v>
      </c>
      <c r="D141" s="81" t="s">
        <v>380</v>
      </c>
      <c r="E141" s="81">
        <v>42614</v>
      </c>
      <c r="F141" s="81" t="s">
        <v>381</v>
      </c>
      <c r="G141" s="81">
        <v>3</v>
      </c>
      <c r="H141" s="81" t="s">
        <v>382</v>
      </c>
      <c r="I141" s="81" t="s">
        <v>383</v>
      </c>
      <c r="J141" s="80" t="s">
        <v>383</v>
      </c>
      <c r="K141" s="81" t="s">
        <v>552</v>
      </c>
      <c r="L141" s="81" t="s">
        <v>100</v>
      </c>
      <c r="M141" s="81" t="s">
        <v>101</v>
      </c>
      <c r="N141" s="81" t="s">
        <v>384</v>
      </c>
      <c r="O141" s="81" t="s">
        <v>385</v>
      </c>
      <c r="P141" s="81">
        <v>1000</v>
      </c>
      <c r="Q141" s="81" t="s">
        <v>386</v>
      </c>
      <c r="R141" s="211">
        <v>1.99</v>
      </c>
      <c r="S141" s="212">
        <v>0.19900000000000001</v>
      </c>
      <c r="T141" s="212">
        <v>8.291666666666668E-2</v>
      </c>
    </row>
    <row r="142" spans="1:20" ht="15" customHeight="1">
      <c r="A142" s="77" t="s">
        <v>530</v>
      </c>
      <c r="B142" s="77" t="s">
        <v>426</v>
      </c>
      <c r="C142" s="77" t="s">
        <v>379</v>
      </c>
      <c r="D142" s="81" t="s">
        <v>380</v>
      </c>
      <c r="E142" s="81">
        <v>42614</v>
      </c>
      <c r="F142" s="81" t="s">
        <v>381</v>
      </c>
      <c r="G142" s="81">
        <v>3</v>
      </c>
      <c r="H142" s="81" t="s">
        <v>382</v>
      </c>
      <c r="I142" s="81" t="s">
        <v>533</v>
      </c>
      <c r="J142" s="80" t="s">
        <v>533</v>
      </c>
      <c r="K142" s="81" t="s">
        <v>552</v>
      </c>
      <c r="L142" s="81" t="s">
        <v>102</v>
      </c>
      <c r="M142" s="81" t="s">
        <v>103</v>
      </c>
      <c r="N142" s="81" t="s">
        <v>388</v>
      </c>
      <c r="O142" s="81" t="s">
        <v>385</v>
      </c>
      <c r="P142" s="81">
        <v>1000</v>
      </c>
      <c r="Q142" s="81" t="s">
        <v>386</v>
      </c>
      <c r="R142" s="211">
        <v>1.79</v>
      </c>
      <c r="S142" s="212">
        <v>0.17899999999999999</v>
      </c>
      <c r="T142" s="212">
        <v>7.4583333333333335E-2</v>
      </c>
    </row>
    <row r="143" spans="1:20" ht="15" customHeight="1">
      <c r="A143" s="77" t="s">
        <v>530</v>
      </c>
      <c r="B143" s="77" t="s">
        <v>426</v>
      </c>
      <c r="C143" s="77" t="s">
        <v>379</v>
      </c>
      <c r="D143" s="81" t="s">
        <v>380</v>
      </c>
      <c r="E143" s="81">
        <v>42614</v>
      </c>
      <c r="F143" s="81" t="s">
        <v>381</v>
      </c>
      <c r="G143" s="81">
        <v>3</v>
      </c>
      <c r="H143" s="81" t="s">
        <v>382</v>
      </c>
      <c r="I143" s="81" t="s">
        <v>383</v>
      </c>
      <c r="J143" s="80" t="s">
        <v>383</v>
      </c>
      <c r="K143" s="81" t="s">
        <v>552</v>
      </c>
      <c r="L143" s="81" t="s">
        <v>102</v>
      </c>
      <c r="M143" s="81" t="s">
        <v>103</v>
      </c>
      <c r="N143" s="81" t="s">
        <v>569</v>
      </c>
      <c r="O143" s="81" t="s">
        <v>387</v>
      </c>
      <c r="P143" s="81">
        <v>1000</v>
      </c>
      <c r="Q143" s="81" t="s">
        <v>386</v>
      </c>
      <c r="R143" s="211">
        <v>2.89</v>
      </c>
      <c r="S143" s="212">
        <v>0.28899999999999998</v>
      </c>
      <c r="T143" s="212">
        <v>0.12041666666666666</v>
      </c>
    </row>
    <row r="144" spans="1:20" ht="15" customHeight="1">
      <c r="A144" s="77" t="s">
        <v>530</v>
      </c>
      <c r="B144" s="77" t="s">
        <v>426</v>
      </c>
      <c r="C144" s="77" t="s">
        <v>379</v>
      </c>
      <c r="D144" s="81" t="s">
        <v>380</v>
      </c>
      <c r="E144" s="81">
        <v>42614</v>
      </c>
      <c r="F144" s="81" t="s">
        <v>381</v>
      </c>
      <c r="G144" s="81">
        <v>3</v>
      </c>
      <c r="H144" s="81" t="s">
        <v>382</v>
      </c>
      <c r="I144" s="81" t="s">
        <v>390</v>
      </c>
      <c r="J144" s="80" t="s">
        <v>390</v>
      </c>
      <c r="K144" s="81" t="s">
        <v>552</v>
      </c>
      <c r="L144" s="81" t="s">
        <v>102</v>
      </c>
      <c r="M144" s="81" t="s">
        <v>103</v>
      </c>
      <c r="N144" s="81" t="s">
        <v>569</v>
      </c>
      <c r="O144" s="81" t="s">
        <v>387</v>
      </c>
      <c r="P144" s="81">
        <v>1000</v>
      </c>
      <c r="Q144" s="81" t="s">
        <v>386</v>
      </c>
      <c r="R144" s="211">
        <v>2.99</v>
      </c>
      <c r="S144" s="212">
        <v>0.29899999999999999</v>
      </c>
      <c r="T144" s="212">
        <v>0.12458333333333334</v>
      </c>
    </row>
    <row r="145" spans="1:20" ht="15" customHeight="1">
      <c r="A145" s="77" t="s">
        <v>530</v>
      </c>
      <c r="B145" s="77" t="s">
        <v>426</v>
      </c>
      <c r="C145" s="77" t="s">
        <v>379</v>
      </c>
      <c r="D145" s="81" t="s">
        <v>380</v>
      </c>
      <c r="E145" s="81">
        <v>42614</v>
      </c>
      <c r="F145" s="81" t="s">
        <v>381</v>
      </c>
      <c r="G145" s="81">
        <v>3</v>
      </c>
      <c r="H145" s="81" t="s">
        <v>382</v>
      </c>
      <c r="I145" s="81" t="s">
        <v>533</v>
      </c>
      <c r="J145" s="80" t="s">
        <v>533</v>
      </c>
      <c r="K145" s="81" t="s">
        <v>552</v>
      </c>
      <c r="L145" s="81" t="s">
        <v>104</v>
      </c>
      <c r="M145" s="81" t="s">
        <v>105</v>
      </c>
      <c r="N145" s="81" t="s">
        <v>388</v>
      </c>
      <c r="O145" s="81" t="s">
        <v>385</v>
      </c>
      <c r="P145" s="81">
        <v>410</v>
      </c>
      <c r="Q145" s="81" t="s">
        <v>386</v>
      </c>
      <c r="R145" s="211">
        <v>0.69</v>
      </c>
      <c r="S145" s="212">
        <v>0.16829268292682928</v>
      </c>
      <c r="T145" s="212">
        <v>0.16829268292682928</v>
      </c>
    </row>
    <row r="146" spans="1:20" ht="15" customHeight="1">
      <c r="A146" s="77" t="s">
        <v>530</v>
      </c>
      <c r="B146" s="77" t="s">
        <v>426</v>
      </c>
      <c r="C146" s="77" t="s">
        <v>379</v>
      </c>
      <c r="D146" s="81" t="s">
        <v>380</v>
      </c>
      <c r="E146" s="81">
        <v>42614</v>
      </c>
      <c r="F146" s="81" t="s">
        <v>381</v>
      </c>
      <c r="G146" s="81">
        <v>3</v>
      </c>
      <c r="H146" s="81" t="s">
        <v>382</v>
      </c>
      <c r="I146" s="81" t="s">
        <v>390</v>
      </c>
      <c r="J146" s="80" t="s">
        <v>390</v>
      </c>
      <c r="K146" s="81" t="s">
        <v>552</v>
      </c>
      <c r="L146" s="81" t="s">
        <v>104</v>
      </c>
      <c r="M146" s="81" t="s">
        <v>105</v>
      </c>
      <c r="N146" s="81" t="s">
        <v>388</v>
      </c>
      <c r="O146" s="81" t="s">
        <v>385</v>
      </c>
      <c r="P146" s="81">
        <v>410</v>
      </c>
      <c r="Q146" s="81" t="s">
        <v>386</v>
      </c>
      <c r="R146" s="211">
        <v>0.73</v>
      </c>
      <c r="S146" s="212">
        <v>0.17804878048780487</v>
      </c>
      <c r="T146" s="212">
        <v>0.17804878048780487</v>
      </c>
    </row>
    <row r="147" spans="1:20" ht="15" customHeight="1">
      <c r="A147" s="77" t="s">
        <v>530</v>
      </c>
      <c r="B147" s="77" t="s">
        <v>426</v>
      </c>
      <c r="C147" s="77" t="s">
        <v>379</v>
      </c>
      <c r="D147" s="81" t="s">
        <v>380</v>
      </c>
      <c r="E147" s="81">
        <v>42614</v>
      </c>
      <c r="F147" s="81" t="s">
        <v>381</v>
      </c>
      <c r="G147" s="81">
        <v>3</v>
      </c>
      <c r="H147" s="81" t="s">
        <v>382</v>
      </c>
      <c r="I147" s="81" t="s">
        <v>383</v>
      </c>
      <c r="J147" s="80" t="s">
        <v>383</v>
      </c>
      <c r="K147" s="81" t="s">
        <v>552</v>
      </c>
      <c r="L147" s="81" t="s">
        <v>104</v>
      </c>
      <c r="M147" s="81" t="s">
        <v>105</v>
      </c>
      <c r="N147" s="81" t="s">
        <v>384</v>
      </c>
      <c r="O147" s="81" t="s">
        <v>385</v>
      </c>
      <c r="P147" s="81">
        <v>420</v>
      </c>
      <c r="Q147" s="81" t="s">
        <v>386</v>
      </c>
      <c r="R147" s="211">
        <v>0.8</v>
      </c>
      <c r="S147" s="212">
        <v>0.19047619047619047</v>
      </c>
      <c r="T147" s="212">
        <v>0.19047619047619047</v>
      </c>
    </row>
    <row r="148" spans="1:20" ht="15" customHeight="1">
      <c r="A148" s="77" t="s">
        <v>530</v>
      </c>
      <c r="B148" s="77" t="s">
        <v>426</v>
      </c>
      <c r="C148" s="77" t="s">
        <v>379</v>
      </c>
      <c r="D148" s="81" t="s">
        <v>380</v>
      </c>
      <c r="E148" s="81">
        <v>42614</v>
      </c>
      <c r="F148" s="81" t="s">
        <v>381</v>
      </c>
      <c r="G148" s="81">
        <v>3</v>
      </c>
      <c r="H148" s="81" t="s">
        <v>570</v>
      </c>
      <c r="I148" s="81" t="s">
        <v>571</v>
      </c>
      <c r="J148" s="80" t="s">
        <v>570</v>
      </c>
      <c r="K148" s="81" t="s">
        <v>421</v>
      </c>
      <c r="L148" s="81" t="s">
        <v>572</v>
      </c>
      <c r="M148" s="81" t="s">
        <v>470</v>
      </c>
      <c r="N148" s="81" t="s">
        <v>571</v>
      </c>
      <c r="O148" s="81" t="s">
        <v>524</v>
      </c>
      <c r="P148" s="81">
        <v>118</v>
      </c>
      <c r="Q148" s="81" t="s">
        <v>386</v>
      </c>
      <c r="R148" s="211">
        <v>1</v>
      </c>
      <c r="S148" s="212">
        <v>0.84745762711864403</v>
      </c>
      <c r="T148" s="212">
        <v>0.84745762711864403</v>
      </c>
    </row>
    <row r="149" spans="1:20" ht="15" customHeight="1">
      <c r="A149" s="77" t="s">
        <v>530</v>
      </c>
      <c r="B149" s="77" t="s">
        <v>426</v>
      </c>
      <c r="C149" s="77" t="s">
        <v>379</v>
      </c>
      <c r="D149" s="81" t="s">
        <v>380</v>
      </c>
      <c r="E149" s="81">
        <v>42614</v>
      </c>
      <c r="F149" s="81" t="s">
        <v>381</v>
      </c>
      <c r="G149" s="81">
        <v>3</v>
      </c>
      <c r="H149" s="81" t="s">
        <v>570</v>
      </c>
      <c r="I149" s="81" t="s">
        <v>573</v>
      </c>
      <c r="J149" s="80" t="s">
        <v>570</v>
      </c>
      <c r="K149" s="81" t="s">
        <v>421</v>
      </c>
      <c r="L149" s="81" t="s">
        <v>572</v>
      </c>
      <c r="M149" s="81" t="s">
        <v>470</v>
      </c>
      <c r="N149" s="81" t="s">
        <v>573</v>
      </c>
      <c r="O149" s="81" t="s">
        <v>524</v>
      </c>
      <c r="P149" s="81">
        <v>93</v>
      </c>
      <c r="Q149" s="81" t="s">
        <v>386</v>
      </c>
      <c r="R149" s="211">
        <v>1</v>
      </c>
      <c r="S149" s="212">
        <v>1.075268817204301</v>
      </c>
      <c r="T149" s="212">
        <v>1.075268817204301</v>
      </c>
    </row>
    <row r="150" spans="1:20" ht="15" customHeight="1">
      <c r="A150" s="77" t="s">
        <v>530</v>
      </c>
      <c r="B150" s="77" t="s">
        <v>426</v>
      </c>
      <c r="C150" s="77" t="s">
        <v>379</v>
      </c>
      <c r="D150" s="81" t="s">
        <v>380</v>
      </c>
      <c r="E150" s="81">
        <v>42614</v>
      </c>
      <c r="F150" s="81" t="s">
        <v>381</v>
      </c>
      <c r="G150" s="81">
        <v>3</v>
      </c>
      <c r="H150" s="81" t="s">
        <v>570</v>
      </c>
      <c r="I150" s="81" t="s">
        <v>574</v>
      </c>
      <c r="J150" s="80" t="s">
        <v>570</v>
      </c>
      <c r="K150" s="81" t="s">
        <v>421</v>
      </c>
      <c r="L150" s="81" t="s">
        <v>572</v>
      </c>
      <c r="M150" s="81" t="s">
        <v>470</v>
      </c>
      <c r="N150" s="81" t="s">
        <v>574</v>
      </c>
      <c r="O150" s="81" t="s">
        <v>524</v>
      </c>
      <c r="P150" s="81">
        <v>106</v>
      </c>
      <c r="Q150" s="81" t="s">
        <v>386</v>
      </c>
      <c r="R150" s="211">
        <v>1.7</v>
      </c>
      <c r="S150" s="212">
        <v>1.6037735849056605</v>
      </c>
      <c r="T150" s="212">
        <v>1.6037735849056605</v>
      </c>
    </row>
    <row r="151" spans="1:20" ht="15" customHeight="1">
      <c r="A151" s="77" t="s">
        <v>530</v>
      </c>
      <c r="B151" s="77" t="s">
        <v>426</v>
      </c>
      <c r="C151" s="77" t="s">
        <v>379</v>
      </c>
      <c r="D151" s="81" t="s">
        <v>380</v>
      </c>
      <c r="E151" s="81">
        <v>42614</v>
      </c>
      <c r="F151" s="81" t="s">
        <v>381</v>
      </c>
      <c r="G151" s="81">
        <v>3</v>
      </c>
      <c r="H151" s="81" t="s">
        <v>570</v>
      </c>
      <c r="I151" s="81" t="s">
        <v>573</v>
      </c>
      <c r="J151" s="80" t="s">
        <v>570</v>
      </c>
      <c r="K151" s="81" t="s">
        <v>421</v>
      </c>
      <c r="L151" s="81" t="s">
        <v>575</v>
      </c>
      <c r="M151" s="81" t="s">
        <v>471</v>
      </c>
      <c r="N151" s="81" t="s">
        <v>573</v>
      </c>
      <c r="O151" s="81" t="s">
        <v>524</v>
      </c>
      <c r="P151" s="81">
        <v>900</v>
      </c>
      <c r="Q151" s="81" t="s">
        <v>386</v>
      </c>
      <c r="R151" s="211">
        <v>4</v>
      </c>
      <c r="S151" s="212">
        <v>0.44444444444444442</v>
      </c>
      <c r="T151" s="212">
        <v>0.44444444444444442</v>
      </c>
    </row>
    <row r="152" spans="1:20" ht="15" customHeight="1">
      <c r="A152" s="77" t="s">
        <v>530</v>
      </c>
      <c r="B152" s="77" t="s">
        <v>426</v>
      </c>
      <c r="C152" s="77" t="s">
        <v>379</v>
      </c>
      <c r="D152" s="81" t="s">
        <v>380</v>
      </c>
      <c r="E152" s="81">
        <v>42614</v>
      </c>
      <c r="F152" s="81" t="s">
        <v>381</v>
      </c>
      <c r="G152" s="81">
        <v>3</v>
      </c>
      <c r="H152" s="81" t="s">
        <v>570</v>
      </c>
      <c r="I152" s="81" t="s">
        <v>571</v>
      </c>
      <c r="J152" s="80" t="s">
        <v>570</v>
      </c>
      <c r="K152" s="81" t="s">
        <v>421</v>
      </c>
      <c r="L152" s="81" t="s">
        <v>575</v>
      </c>
      <c r="M152" s="81" t="s">
        <v>471</v>
      </c>
      <c r="N152" s="81" t="s">
        <v>571</v>
      </c>
      <c r="O152" s="81" t="s">
        <v>524</v>
      </c>
      <c r="P152" s="81">
        <v>620</v>
      </c>
      <c r="Q152" s="81" t="s">
        <v>386</v>
      </c>
      <c r="R152" s="211">
        <v>3.5</v>
      </c>
      <c r="S152" s="212">
        <v>0.56451612903225812</v>
      </c>
      <c r="T152" s="212">
        <v>0.56451612903225812</v>
      </c>
    </row>
    <row r="153" spans="1:20" ht="15" customHeight="1">
      <c r="A153" s="77" t="s">
        <v>530</v>
      </c>
      <c r="B153" s="77" t="s">
        <v>426</v>
      </c>
      <c r="C153" s="77" t="s">
        <v>379</v>
      </c>
      <c r="D153" s="81" t="s">
        <v>380</v>
      </c>
      <c r="E153" s="81">
        <v>42614</v>
      </c>
      <c r="F153" s="81" t="s">
        <v>381</v>
      </c>
      <c r="G153" s="81">
        <v>3</v>
      </c>
      <c r="H153" s="81" t="s">
        <v>570</v>
      </c>
      <c r="I153" s="81" t="s">
        <v>574</v>
      </c>
      <c r="J153" s="80" t="s">
        <v>570</v>
      </c>
      <c r="K153" s="81" t="s">
        <v>421</v>
      </c>
      <c r="L153" s="81" t="s">
        <v>575</v>
      </c>
      <c r="M153" s="81" t="s">
        <v>471</v>
      </c>
      <c r="N153" s="81" t="s">
        <v>574</v>
      </c>
      <c r="O153" s="81" t="s">
        <v>524</v>
      </c>
      <c r="P153" s="81">
        <v>314</v>
      </c>
      <c r="Q153" s="81" t="s">
        <v>386</v>
      </c>
      <c r="R153" s="211">
        <v>3.3</v>
      </c>
      <c r="S153" s="212">
        <v>1.0509554140127388</v>
      </c>
      <c r="T153" s="212">
        <v>1.0509554140127388</v>
      </c>
    </row>
    <row r="154" spans="1:20" ht="15" customHeight="1">
      <c r="A154" s="77" t="s">
        <v>530</v>
      </c>
      <c r="B154" s="77" t="s">
        <v>426</v>
      </c>
      <c r="C154" s="77" t="s">
        <v>379</v>
      </c>
      <c r="D154" s="81" t="s">
        <v>380</v>
      </c>
      <c r="E154" s="81">
        <v>42614</v>
      </c>
      <c r="F154" s="81" t="s">
        <v>381</v>
      </c>
      <c r="G154" s="81">
        <v>3</v>
      </c>
      <c r="H154" s="81" t="s">
        <v>570</v>
      </c>
      <c r="I154" s="81" t="s">
        <v>571</v>
      </c>
      <c r="J154" s="80" t="s">
        <v>570</v>
      </c>
      <c r="K154" s="81" t="s">
        <v>421</v>
      </c>
      <c r="L154" s="81" t="s">
        <v>576</v>
      </c>
      <c r="M154" s="81" t="s">
        <v>472</v>
      </c>
      <c r="N154" s="81" t="s">
        <v>571</v>
      </c>
      <c r="O154" s="81" t="s">
        <v>524</v>
      </c>
      <c r="P154" s="81">
        <v>350</v>
      </c>
      <c r="Q154" s="81" t="s">
        <v>386</v>
      </c>
      <c r="R154" s="211">
        <v>2.5</v>
      </c>
      <c r="S154" s="212">
        <v>0.7142857142857143</v>
      </c>
      <c r="T154" s="212">
        <v>0.7142857142857143</v>
      </c>
    </row>
    <row r="155" spans="1:20" ht="15" customHeight="1">
      <c r="A155" s="77" t="s">
        <v>530</v>
      </c>
      <c r="B155" s="77" t="s">
        <v>426</v>
      </c>
      <c r="C155" s="77" t="s">
        <v>379</v>
      </c>
      <c r="D155" s="81" t="s">
        <v>380</v>
      </c>
      <c r="E155" s="81">
        <v>42614</v>
      </c>
      <c r="F155" s="81" t="s">
        <v>381</v>
      </c>
      <c r="G155" s="81">
        <v>3</v>
      </c>
      <c r="H155" s="81" t="s">
        <v>570</v>
      </c>
      <c r="I155" s="81" t="s">
        <v>573</v>
      </c>
      <c r="J155" s="80" t="s">
        <v>570</v>
      </c>
      <c r="K155" s="81" t="s">
        <v>421</v>
      </c>
      <c r="L155" s="81" t="s">
        <v>576</v>
      </c>
      <c r="M155" s="81" t="s">
        <v>472</v>
      </c>
      <c r="N155" s="81" t="s">
        <v>573</v>
      </c>
      <c r="O155" s="81" t="s">
        <v>524</v>
      </c>
      <c r="P155" s="81">
        <v>330</v>
      </c>
      <c r="Q155" s="81" t="s">
        <v>386</v>
      </c>
      <c r="R155" s="211">
        <v>2.8</v>
      </c>
      <c r="S155" s="212">
        <v>0.84848484848484851</v>
      </c>
      <c r="T155" s="212">
        <v>0.84848484848484851</v>
      </c>
    </row>
    <row r="156" spans="1:20" ht="15" customHeight="1">
      <c r="A156" s="77" t="s">
        <v>530</v>
      </c>
      <c r="B156" s="77" t="s">
        <v>426</v>
      </c>
      <c r="C156" s="77" t="s">
        <v>379</v>
      </c>
      <c r="D156" s="81" t="s">
        <v>380</v>
      </c>
      <c r="E156" s="81">
        <v>42614</v>
      </c>
      <c r="F156" s="81" t="s">
        <v>381</v>
      </c>
      <c r="G156" s="81">
        <v>3</v>
      </c>
      <c r="H156" s="81" t="s">
        <v>382</v>
      </c>
      <c r="I156" s="81" t="s">
        <v>533</v>
      </c>
      <c r="J156" s="80" t="s">
        <v>533</v>
      </c>
      <c r="K156" s="81" t="s">
        <v>421</v>
      </c>
      <c r="L156" s="81" t="s">
        <v>483</v>
      </c>
      <c r="M156" s="81" t="s">
        <v>434</v>
      </c>
      <c r="N156" s="81" t="s">
        <v>388</v>
      </c>
      <c r="O156" s="81" t="s">
        <v>385</v>
      </c>
      <c r="P156" s="81">
        <v>250</v>
      </c>
      <c r="Q156" s="81" t="s">
        <v>386</v>
      </c>
      <c r="R156" s="211">
        <v>1.0900000000000001</v>
      </c>
      <c r="S156" s="212">
        <v>0.43600000000000005</v>
      </c>
      <c r="T156" s="212">
        <v>0.43600000000000005</v>
      </c>
    </row>
    <row r="157" spans="1:20" ht="15" customHeight="1">
      <c r="A157" s="77" t="s">
        <v>530</v>
      </c>
      <c r="B157" s="77" t="s">
        <v>426</v>
      </c>
      <c r="C157" s="77" t="s">
        <v>379</v>
      </c>
      <c r="D157" s="81" t="s">
        <v>380</v>
      </c>
      <c r="E157" s="81">
        <v>42614</v>
      </c>
      <c r="F157" s="81" t="s">
        <v>381</v>
      </c>
      <c r="G157" s="81">
        <v>3</v>
      </c>
      <c r="H157" s="81" t="s">
        <v>382</v>
      </c>
      <c r="I157" s="81" t="s">
        <v>390</v>
      </c>
      <c r="J157" s="80" t="s">
        <v>390</v>
      </c>
      <c r="K157" s="81" t="s">
        <v>421</v>
      </c>
      <c r="L157" s="81" t="s">
        <v>483</v>
      </c>
      <c r="M157" s="81" t="s">
        <v>434</v>
      </c>
      <c r="N157" s="81" t="s">
        <v>388</v>
      </c>
      <c r="O157" s="81" t="s">
        <v>385</v>
      </c>
      <c r="P157" s="81">
        <v>250</v>
      </c>
      <c r="Q157" s="81" t="s">
        <v>380</v>
      </c>
      <c r="R157" s="211">
        <v>1.19</v>
      </c>
      <c r="S157" s="212">
        <v>0.47599999999999998</v>
      </c>
      <c r="T157" s="212">
        <v>0.47599999999999998</v>
      </c>
    </row>
    <row r="158" spans="1:20" ht="15" customHeight="1">
      <c r="A158" s="77" t="s">
        <v>530</v>
      </c>
      <c r="B158" s="77" t="s">
        <v>426</v>
      </c>
      <c r="C158" s="77" t="s">
        <v>379</v>
      </c>
      <c r="D158" s="81" t="s">
        <v>380</v>
      </c>
      <c r="E158" s="81">
        <v>42614</v>
      </c>
      <c r="F158" s="81" t="s">
        <v>381</v>
      </c>
      <c r="G158" s="81">
        <v>3</v>
      </c>
      <c r="H158" s="81" t="s">
        <v>382</v>
      </c>
      <c r="I158" s="81" t="s">
        <v>383</v>
      </c>
      <c r="J158" s="80" t="s">
        <v>383</v>
      </c>
      <c r="K158" s="81" t="s">
        <v>421</v>
      </c>
      <c r="L158" s="81" t="s">
        <v>483</v>
      </c>
      <c r="M158" s="81" t="s">
        <v>434</v>
      </c>
      <c r="N158" s="81" t="s">
        <v>384</v>
      </c>
      <c r="O158" s="81" t="s">
        <v>385</v>
      </c>
      <c r="P158" s="81">
        <v>250</v>
      </c>
      <c r="Q158" s="81" t="s">
        <v>386</v>
      </c>
      <c r="R158" s="211">
        <v>1.29</v>
      </c>
      <c r="S158" s="212">
        <v>0.51600000000000001</v>
      </c>
      <c r="T158" s="212">
        <v>0.51600000000000001</v>
      </c>
    </row>
    <row r="159" spans="1:20" ht="15" customHeight="1">
      <c r="A159" s="77" t="s">
        <v>530</v>
      </c>
      <c r="B159" s="77" t="s">
        <v>426</v>
      </c>
      <c r="C159" s="77" t="s">
        <v>379</v>
      </c>
      <c r="D159" s="81" t="s">
        <v>380</v>
      </c>
      <c r="E159" s="81">
        <v>42614</v>
      </c>
      <c r="F159" s="81" t="s">
        <v>381</v>
      </c>
      <c r="G159" s="81">
        <v>3</v>
      </c>
      <c r="H159" s="81" t="s">
        <v>382</v>
      </c>
      <c r="I159" s="81" t="s">
        <v>390</v>
      </c>
      <c r="J159" s="80" t="s">
        <v>390</v>
      </c>
      <c r="K159" s="81" t="s">
        <v>421</v>
      </c>
      <c r="L159" s="81" t="s">
        <v>483</v>
      </c>
      <c r="M159" s="81" t="s">
        <v>434</v>
      </c>
      <c r="N159" s="81" t="s">
        <v>388</v>
      </c>
      <c r="O159" s="81" t="s">
        <v>385</v>
      </c>
      <c r="P159" s="81">
        <v>250</v>
      </c>
      <c r="Q159" s="81" t="s">
        <v>386</v>
      </c>
      <c r="R159" s="211">
        <v>1.29</v>
      </c>
      <c r="S159" s="212">
        <v>0.51600000000000001</v>
      </c>
      <c r="T159" s="212">
        <v>0.51600000000000001</v>
      </c>
    </row>
    <row r="160" spans="1:20" ht="15" customHeight="1">
      <c r="A160" s="77" t="s">
        <v>530</v>
      </c>
      <c r="B160" s="77" t="s">
        <v>426</v>
      </c>
      <c r="C160" s="77" t="s">
        <v>379</v>
      </c>
      <c r="D160" s="81" t="s">
        <v>380</v>
      </c>
      <c r="E160" s="81">
        <v>42614</v>
      </c>
      <c r="F160" s="81" t="s">
        <v>381</v>
      </c>
      <c r="G160" s="81">
        <v>3</v>
      </c>
      <c r="H160" s="81" t="s">
        <v>382</v>
      </c>
      <c r="I160" s="81" t="s">
        <v>390</v>
      </c>
      <c r="J160" s="80" t="s">
        <v>390</v>
      </c>
      <c r="K160" s="81" t="s">
        <v>552</v>
      </c>
      <c r="L160" s="81" t="s">
        <v>484</v>
      </c>
      <c r="M160" s="81" t="s">
        <v>435</v>
      </c>
      <c r="N160" s="81" t="s">
        <v>577</v>
      </c>
      <c r="O160" s="81" t="s">
        <v>387</v>
      </c>
      <c r="P160" s="81">
        <v>300</v>
      </c>
      <c r="Q160" s="81" t="s">
        <v>380</v>
      </c>
      <c r="R160" s="211">
        <v>1</v>
      </c>
      <c r="S160" s="212">
        <v>0.33333333333333331</v>
      </c>
      <c r="T160" s="212">
        <v>0.33333333333333331</v>
      </c>
    </row>
    <row r="161" spans="1:20" ht="15" customHeight="1">
      <c r="A161" s="77" t="s">
        <v>530</v>
      </c>
      <c r="B161" s="77" t="s">
        <v>426</v>
      </c>
      <c r="C161" s="77" t="s">
        <v>379</v>
      </c>
      <c r="D161" s="81" t="s">
        <v>380</v>
      </c>
      <c r="E161" s="81">
        <v>42614</v>
      </c>
      <c r="F161" s="81" t="s">
        <v>381</v>
      </c>
      <c r="G161" s="81">
        <v>3</v>
      </c>
      <c r="H161" s="81" t="s">
        <v>382</v>
      </c>
      <c r="I161" s="81" t="s">
        <v>533</v>
      </c>
      <c r="J161" s="80" t="s">
        <v>533</v>
      </c>
      <c r="K161" s="81" t="s">
        <v>552</v>
      </c>
      <c r="L161" s="81" t="s">
        <v>484</v>
      </c>
      <c r="M161" s="81" t="s">
        <v>435</v>
      </c>
      <c r="N161" s="81" t="s">
        <v>578</v>
      </c>
      <c r="O161" s="81" t="s">
        <v>387</v>
      </c>
      <c r="P161" s="81">
        <v>375</v>
      </c>
      <c r="Q161" s="81" t="s">
        <v>380</v>
      </c>
      <c r="R161" s="211">
        <v>1.25</v>
      </c>
      <c r="S161" s="212">
        <v>0.33333333333333331</v>
      </c>
      <c r="T161" s="212">
        <v>0.33333333333333331</v>
      </c>
    </row>
    <row r="162" spans="1:20" ht="15" customHeight="1">
      <c r="A162" s="77" t="s">
        <v>530</v>
      </c>
      <c r="B162" s="77" t="s">
        <v>426</v>
      </c>
      <c r="C162" s="77" t="s">
        <v>379</v>
      </c>
      <c r="D162" s="81" t="s">
        <v>380</v>
      </c>
      <c r="E162" s="81">
        <v>42614</v>
      </c>
      <c r="F162" s="81" t="s">
        <v>381</v>
      </c>
      <c r="G162" s="81">
        <v>3</v>
      </c>
      <c r="H162" s="81" t="s">
        <v>382</v>
      </c>
      <c r="I162" s="81" t="s">
        <v>533</v>
      </c>
      <c r="J162" s="80" t="s">
        <v>533</v>
      </c>
      <c r="K162" s="81" t="s">
        <v>552</v>
      </c>
      <c r="L162" s="81" t="s">
        <v>484</v>
      </c>
      <c r="M162" s="81" t="s">
        <v>435</v>
      </c>
      <c r="N162" s="81" t="s">
        <v>578</v>
      </c>
      <c r="O162" s="81" t="s">
        <v>387</v>
      </c>
      <c r="P162" s="81">
        <v>375</v>
      </c>
      <c r="Q162" s="81" t="s">
        <v>386</v>
      </c>
      <c r="R162" s="211">
        <v>1.39</v>
      </c>
      <c r="S162" s="212">
        <v>0.37066666666666664</v>
      </c>
      <c r="T162" s="212">
        <v>0.37066666666666664</v>
      </c>
    </row>
    <row r="163" spans="1:20" ht="15" customHeight="1">
      <c r="A163" s="77" t="s">
        <v>530</v>
      </c>
      <c r="B163" s="77" t="s">
        <v>426</v>
      </c>
      <c r="C163" s="77" t="s">
        <v>379</v>
      </c>
      <c r="D163" s="81" t="s">
        <v>380</v>
      </c>
      <c r="E163" s="81">
        <v>42614</v>
      </c>
      <c r="F163" s="81" t="s">
        <v>381</v>
      </c>
      <c r="G163" s="81">
        <v>3</v>
      </c>
      <c r="H163" s="81" t="s">
        <v>382</v>
      </c>
      <c r="I163" s="81" t="s">
        <v>383</v>
      </c>
      <c r="J163" s="80" t="s">
        <v>383</v>
      </c>
      <c r="K163" s="81" t="s">
        <v>552</v>
      </c>
      <c r="L163" s="81" t="s">
        <v>484</v>
      </c>
      <c r="M163" s="81" t="s">
        <v>435</v>
      </c>
      <c r="N163" s="81" t="s">
        <v>578</v>
      </c>
      <c r="O163" s="81" t="s">
        <v>387</v>
      </c>
      <c r="P163" s="81">
        <v>375</v>
      </c>
      <c r="Q163" s="81" t="s">
        <v>386</v>
      </c>
      <c r="R163" s="211">
        <v>1.5</v>
      </c>
      <c r="S163" s="212">
        <v>0.4</v>
      </c>
      <c r="T163" s="212">
        <v>0.4</v>
      </c>
    </row>
    <row r="164" spans="1:20" ht="15" customHeight="1">
      <c r="A164" s="77" t="s">
        <v>530</v>
      </c>
      <c r="B164" s="77" t="s">
        <v>426</v>
      </c>
      <c r="C164" s="77" t="s">
        <v>379</v>
      </c>
      <c r="D164" s="81" t="s">
        <v>380</v>
      </c>
      <c r="E164" s="81">
        <v>42614</v>
      </c>
      <c r="F164" s="81" t="s">
        <v>381</v>
      </c>
      <c r="G164" s="81">
        <v>3</v>
      </c>
      <c r="H164" s="81" t="s">
        <v>382</v>
      </c>
      <c r="I164" s="81" t="s">
        <v>390</v>
      </c>
      <c r="J164" s="80" t="s">
        <v>390</v>
      </c>
      <c r="K164" s="81" t="s">
        <v>552</v>
      </c>
      <c r="L164" s="81" t="s">
        <v>484</v>
      </c>
      <c r="M164" s="81" t="s">
        <v>435</v>
      </c>
      <c r="N164" s="81" t="s">
        <v>577</v>
      </c>
      <c r="O164" s="81" t="s">
        <v>387</v>
      </c>
      <c r="P164" s="81">
        <v>300</v>
      </c>
      <c r="Q164" s="81" t="s">
        <v>386</v>
      </c>
      <c r="R164" s="211">
        <v>1.49</v>
      </c>
      <c r="S164" s="212">
        <v>0.49666666666666665</v>
      </c>
      <c r="T164" s="212">
        <v>0.49666666666666665</v>
      </c>
    </row>
    <row r="165" spans="1:20" ht="15" customHeight="1">
      <c r="A165" s="77" t="s">
        <v>530</v>
      </c>
      <c r="B165" s="77" t="s">
        <v>426</v>
      </c>
      <c r="C165" s="77" t="s">
        <v>379</v>
      </c>
      <c r="D165" s="81" t="s">
        <v>380</v>
      </c>
      <c r="E165" s="81">
        <v>42614</v>
      </c>
      <c r="F165" s="81" t="s">
        <v>381</v>
      </c>
      <c r="G165" s="81">
        <v>3</v>
      </c>
      <c r="H165" s="81" t="s">
        <v>382</v>
      </c>
      <c r="I165" s="81" t="s">
        <v>383</v>
      </c>
      <c r="J165" s="80" t="s">
        <v>383</v>
      </c>
      <c r="K165" s="81" t="s">
        <v>552</v>
      </c>
      <c r="L165" s="81" t="s">
        <v>579</v>
      </c>
      <c r="M165" s="81" t="s">
        <v>436</v>
      </c>
      <c r="N165" s="81" t="s">
        <v>580</v>
      </c>
      <c r="O165" s="81" t="s">
        <v>387</v>
      </c>
      <c r="P165" s="81">
        <v>250</v>
      </c>
      <c r="Q165" s="81" t="s">
        <v>386</v>
      </c>
      <c r="R165" s="211">
        <v>0.99</v>
      </c>
      <c r="S165" s="212">
        <v>0.39600000000000002</v>
      </c>
      <c r="T165" s="212">
        <v>7.3333333333333334E-2</v>
      </c>
    </row>
    <row r="166" spans="1:20" ht="15" customHeight="1">
      <c r="A166" s="77" t="s">
        <v>530</v>
      </c>
      <c r="B166" s="77" t="s">
        <v>426</v>
      </c>
      <c r="C166" s="77" t="s">
        <v>379</v>
      </c>
      <c r="D166" s="81" t="s">
        <v>380</v>
      </c>
      <c r="E166" s="81">
        <v>42614</v>
      </c>
      <c r="F166" s="81" t="s">
        <v>381</v>
      </c>
      <c r="G166" s="81">
        <v>3</v>
      </c>
      <c r="H166" s="81" t="s">
        <v>382</v>
      </c>
      <c r="I166" s="81" t="s">
        <v>533</v>
      </c>
      <c r="J166" s="80" t="s">
        <v>533</v>
      </c>
      <c r="K166" s="81" t="s">
        <v>552</v>
      </c>
      <c r="L166" s="81" t="s">
        <v>579</v>
      </c>
      <c r="M166" s="81" t="s">
        <v>436</v>
      </c>
      <c r="N166" s="81" t="s">
        <v>581</v>
      </c>
      <c r="O166" s="81" t="s">
        <v>387</v>
      </c>
      <c r="P166" s="81">
        <v>250</v>
      </c>
      <c r="Q166" s="81" t="s">
        <v>386</v>
      </c>
      <c r="R166" s="211">
        <v>0.99</v>
      </c>
      <c r="S166" s="212">
        <v>0.39600000000000002</v>
      </c>
      <c r="T166" s="212">
        <v>7.3333333333333334E-2</v>
      </c>
    </row>
    <row r="167" spans="1:20" ht="15" customHeight="1">
      <c r="A167" s="77" t="s">
        <v>530</v>
      </c>
      <c r="B167" s="77" t="s">
        <v>426</v>
      </c>
      <c r="C167" s="77" t="s">
        <v>379</v>
      </c>
      <c r="D167" s="81" t="s">
        <v>380</v>
      </c>
      <c r="E167" s="81">
        <v>42614</v>
      </c>
      <c r="F167" s="81" t="s">
        <v>381</v>
      </c>
      <c r="G167" s="81">
        <v>3</v>
      </c>
      <c r="H167" s="81" t="s">
        <v>382</v>
      </c>
      <c r="I167" s="81" t="s">
        <v>390</v>
      </c>
      <c r="J167" s="80" t="s">
        <v>390</v>
      </c>
      <c r="K167" s="81" t="s">
        <v>552</v>
      </c>
      <c r="L167" s="81" t="s">
        <v>579</v>
      </c>
      <c r="M167" s="81" t="s">
        <v>436</v>
      </c>
      <c r="N167" s="81" t="s">
        <v>582</v>
      </c>
      <c r="O167" s="81" t="s">
        <v>387</v>
      </c>
      <c r="P167" s="81">
        <v>250</v>
      </c>
      <c r="Q167" s="81" t="s">
        <v>386</v>
      </c>
      <c r="R167" s="211">
        <v>1.39</v>
      </c>
      <c r="S167" s="212">
        <v>0.55600000000000005</v>
      </c>
      <c r="T167" s="212">
        <v>0.10296296296296296</v>
      </c>
    </row>
    <row r="168" spans="1:20" ht="15" customHeight="1">
      <c r="A168" s="77" t="s">
        <v>530</v>
      </c>
      <c r="B168" s="77" t="s">
        <v>426</v>
      </c>
      <c r="C168" s="77" t="s">
        <v>379</v>
      </c>
      <c r="D168" s="81" t="s">
        <v>380</v>
      </c>
      <c r="E168" s="81">
        <v>42614</v>
      </c>
      <c r="F168" s="81" t="s">
        <v>381</v>
      </c>
      <c r="G168" s="81">
        <v>3</v>
      </c>
      <c r="H168" s="81" t="s">
        <v>382</v>
      </c>
      <c r="I168" s="81" t="s">
        <v>533</v>
      </c>
      <c r="J168" s="80" t="s">
        <v>533</v>
      </c>
      <c r="K168" s="81" t="s">
        <v>552</v>
      </c>
      <c r="L168" s="81" t="s">
        <v>262</v>
      </c>
      <c r="M168" s="81" t="s">
        <v>437</v>
      </c>
      <c r="N168" s="81" t="s">
        <v>536</v>
      </c>
      <c r="O168" s="81" t="s">
        <v>385</v>
      </c>
      <c r="P168" s="81">
        <v>650</v>
      </c>
      <c r="Q168" s="81" t="s">
        <v>386</v>
      </c>
      <c r="R168" s="211">
        <v>3.49</v>
      </c>
      <c r="S168" s="212">
        <v>0.53692307692307695</v>
      </c>
      <c r="T168" s="212">
        <v>0.53692307692307695</v>
      </c>
    </row>
    <row r="169" spans="1:20" ht="15" customHeight="1">
      <c r="A169" s="77" t="s">
        <v>530</v>
      </c>
      <c r="B169" s="77" t="s">
        <v>426</v>
      </c>
      <c r="C169" s="77" t="s">
        <v>379</v>
      </c>
      <c r="D169" s="81" t="s">
        <v>380</v>
      </c>
      <c r="E169" s="81">
        <v>42614</v>
      </c>
      <c r="F169" s="81" t="s">
        <v>381</v>
      </c>
      <c r="G169" s="81">
        <v>3</v>
      </c>
      <c r="H169" s="81" t="s">
        <v>382</v>
      </c>
      <c r="I169" s="81" t="s">
        <v>383</v>
      </c>
      <c r="J169" s="80" t="s">
        <v>383</v>
      </c>
      <c r="K169" s="81" t="s">
        <v>552</v>
      </c>
      <c r="L169" s="81" t="s">
        <v>262</v>
      </c>
      <c r="M169" s="81" t="s">
        <v>437</v>
      </c>
      <c r="N169" s="81" t="s">
        <v>537</v>
      </c>
      <c r="O169" s="81" t="s">
        <v>385</v>
      </c>
      <c r="P169" s="81">
        <v>650</v>
      </c>
      <c r="Q169" s="81" t="s">
        <v>386</v>
      </c>
      <c r="R169" s="211">
        <v>3.8</v>
      </c>
      <c r="S169" s="212">
        <v>0.58461538461538465</v>
      </c>
      <c r="T169" s="212">
        <v>0.58461538461538465</v>
      </c>
    </row>
    <row r="170" spans="1:20" ht="15" customHeight="1">
      <c r="A170" s="77" t="s">
        <v>530</v>
      </c>
      <c r="B170" s="77" t="s">
        <v>426</v>
      </c>
      <c r="C170" s="77" t="s">
        <v>379</v>
      </c>
      <c r="D170" s="81" t="s">
        <v>380</v>
      </c>
      <c r="E170" s="81">
        <v>42614</v>
      </c>
      <c r="F170" s="81" t="s">
        <v>381</v>
      </c>
      <c r="G170" s="81">
        <v>3</v>
      </c>
      <c r="H170" s="81" t="s">
        <v>382</v>
      </c>
      <c r="I170" s="81" t="s">
        <v>390</v>
      </c>
      <c r="J170" s="80" t="s">
        <v>390</v>
      </c>
      <c r="K170" s="81" t="s">
        <v>552</v>
      </c>
      <c r="L170" s="81" t="s">
        <v>262</v>
      </c>
      <c r="M170" s="81" t="s">
        <v>437</v>
      </c>
      <c r="N170" s="81" t="s">
        <v>583</v>
      </c>
      <c r="O170" s="81" t="s">
        <v>387</v>
      </c>
      <c r="P170" s="81">
        <v>650</v>
      </c>
      <c r="Q170" s="81" t="s">
        <v>380</v>
      </c>
      <c r="R170" s="211">
        <v>3.99</v>
      </c>
      <c r="S170" s="212">
        <v>0.61384615384615382</v>
      </c>
      <c r="T170" s="212">
        <v>0.61384615384615382</v>
      </c>
    </row>
    <row r="171" spans="1:20" ht="15" customHeight="1">
      <c r="A171" s="77" t="s">
        <v>530</v>
      </c>
      <c r="B171" s="77" t="s">
        <v>426</v>
      </c>
      <c r="C171" s="77" t="s">
        <v>379</v>
      </c>
      <c r="D171" s="81" t="s">
        <v>380</v>
      </c>
      <c r="E171" s="81">
        <v>42614</v>
      </c>
      <c r="F171" s="81" t="s">
        <v>381</v>
      </c>
      <c r="G171" s="81">
        <v>3</v>
      </c>
      <c r="H171" s="81" t="s">
        <v>382</v>
      </c>
      <c r="I171" s="81" t="s">
        <v>390</v>
      </c>
      <c r="J171" s="80" t="s">
        <v>390</v>
      </c>
      <c r="K171" s="81" t="s">
        <v>552</v>
      </c>
      <c r="L171" s="81" t="s">
        <v>262</v>
      </c>
      <c r="M171" s="81" t="s">
        <v>437</v>
      </c>
      <c r="N171" s="81" t="s">
        <v>583</v>
      </c>
      <c r="O171" s="81" t="s">
        <v>387</v>
      </c>
      <c r="P171" s="81">
        <v>650</v>
      </c>
      <c r="Q171" s="81" t="s">
        <v>386</v>
      </c>
      <c r="R171" s="211">
        <v>4.79</v>
      </c>
      <c r="S171" s="212">
        <v>0.7369230769230769</v>
      </c>
      <c r="T171" s="212">
        <v>0.7369230769230769</v>
      </c>
    </row>
    <row r="172" spans="1:20" ht="15" customHeight="1">
      <c r="A172" s="77" t="s">
        <v>530</v>
      </c>
      <c r="B172" s="77" t="s">
        <v>426</v>
      </c>
      <c r="C172" s="77" t="s">
        <v>379</v>
      </c>
      <c r="D172" s="81" t="s">
        <v>380</v>
      </c>
      <c r="E172" s="81">
        <v>42614</v>
      </c>
      <c r="F172" s="81" t="s">
        <v>381</v>
      </c>
      <c r="G172" s="81">
        <v>3</v>
      </c>
      <c r="H172" s="81" t="s">
        <v>382</v>
      </c>
      <c r="I172" s="81" t="s">
        <v>383</v>
      </c>
      <c r="J172" s="80" t="s">
        <v>383</v>
      </c>
      <c r="K172" s="81" t="s">
        <v>421</v>
      </c>
      <c r="L172" s="81" t="s">
        <v>584</v>
      </c>
      <c r="M172" s="81" t="s">
        <v>493</v>
      </c>
      <c r="N172" s="81" t="s">
        <v>585</v>
      </c>
      <c r="O172" s="81" t="s">
        <v>387</v>
      </c>
      <c r="P172" s="81">
        <v>360</v>
      </c>
      <c r="Q172" s="81" t="s">
        <v>380</v>
      </c>
      <c r="R172" s="211">
        <v>4</v>
      </c>
      <c r="S172" s="212">
        <v>1.1111111111111112</v>
      </c>
      <c r="T172" s="212">
        <v>1.1111111111111112</v>
      </c>
    </row>
    <row r="173" spans="1:20" ht="15" customHeight="1">
      <c r="A173" s="77" t="s">
        <v>530</v>
      </c>
      <c r="B173" s="77" t="s">
        <v>426</v>
      </c>
      <c r="C173" s="77" t="s">
        <v>379</v>
      </c>
      <c r="D173" s="81" t="s">
        <v>380</v>
      </c>
      <c r="E173" s="81">
        <v>42614</v>
      </c>
      <c r="F173" s="81" t="s">
        <v>381</v>
      </c>
      <c r="G173" s="81">
        <v>3</v>
      </c>
      <c r="H173" s="81" t="s">
        <v>382</v>
      </c>
      <c r="I173" s="81" t="s">
        <v>390</v>
      </c>
      <c r="J173" s="80" t="s">
        <v>390</v>
      </c>
      <c r="K173" s="81" t="s">
        <v>421</v>
      </c>
      <c r="L173" s="81" t="s">
        <v>584</v>
      </c>
      <c r="M173" s="81" t="s">
        <v>493</v>
      </c>
      <c r="N173" s="81" t="s">
        <v>585</v>
      </c>
      <c r="O173" s="81" t="s">
        <v>387</v>
      </c>
      <c r="P173" s="81">
        <v>390</v>
      </c>
      <c r="Q173" s="81" t="s">
        <v>386</v>
      </c>
      <c r="R173" s="211">
        <v>4.99</v>
      </c>
      <c r="S173" s="212">
        <v>1.2794871794871794</v>
      </c>
      <c r="T173" s="212">
        <v>1.2794871794871794</v>
      </c>
    </row>
    <row r="174" spans="1:20" ht="15" customHeight="1">
      <c r="A174" s="77" t="s">
        <v>530</v>
      </c>
      <c r="B174" s="77" t="s">
        <v>426</v>
      </c>
      <c r="C174" s="77" t="s">
        <v>379</v>
      </c>
      <c r="D174" s="81" t="s">
        <v>380</v>
      </c>
      <c r="E174" s="81">
        <v>42614</v>
      </c>
      <c r="F174" s="81" t="s">
        <v>381</v>
      </c>
      <c r="G174" s="81">
        <v>3</v>
      </c>
      <c r="H174" s="81" t="s">
        <v>382</v>
      </c>
      <c r="I174" s="81" t="s">
        <v>533</v>
      </c>
      <c r="J174" s="80" t="s">
        <v>533</v>
      </c>
      <c r="K174" s="81" t="s">
        <v>421</v>
      </c>
      <c r="L174" s="81" t="s">
        <v>584</v>
      </c>
      <c r="M174" s="81" t="s">
        <v>493</v>
      </c>
      <c r="N174" s="81" t="s">
        <v>585</v>
      </c>
      <c r="O174" s="81" t="s">
        <v>387</v>
      </c>
      <c r="P174" s="81">
        <v>382</v>
      </c>
      <c r="Q174" s="81" t="s">
        <v>386</v>
      </c>
      <c r="R174" s="211">
        <v>4.99</v>
      </c>
      <c r="S174" s="212">
        <v>1.3062827225130891</v>
      </c>
      <c r="T174" s="212">
        <v>1.3062827225130891</v>
      </c>
    </row>
    <row r="175" spans="1:20" ht="15" customHeight="1">
      <c r="A175" s="77" t="s">
        <v>530</v>
      </c>
      <c r="B175" s="77" t="s">
        <v>426</v>
      </c>
      <c r="C175" s="77" t="s">
        <v>379</v>
      </c>
      <c r="D175" s="81" t="s">
        <v>380</v>
      </c>
      <c r="E175" s="81">
        <v>42614</v>
      </c>
      <c r="F175" s="81" t="s">
        <v>381</v>
      </c>
      <c r="G175" s="81">
        <v>3</v>
      </c>
      <c r="H175" s="81" t="s">
        <v>382</v>
      </c>
      <c r="I175" s="81" t="s">
        <v>383</v>
      </c>
      <c r="J175" s="80" t="s">
        <v>383</v>
      </c>
      <c r="K175" s="81" t="s">
        <v>421</v>
      </c>
      <c r="L175" s="81" t="s">
        <v>584</v>
      </c>
      <c r="M175" s="81" t="s">
        <v>493</v>
      </c>
      <c r="N175" s="81" t="s">
        <v>585</v>
      </c>
      <c r="O175" s="81" t="s">
        <v>387</v>
      </c>
      <c r="P175" s="81">
        <v>360</v>
      </c>
      <c r="Q175" s="81" t="s">
        <v>386</v>
      </c>
      <c r="R175" s="211">
        <v>4.9000000000000004</v>
      </c>
      <c r="S175" s="212">
        <v>1.3611111111111112</v>
      </c>
      <c r="T175" s="212">
        <v>1.3611111111111112</v>
      </c>
    </row>
    <row r="176" spans="1:20" ht="15" customHeight="1">
      <c r="A176" s="77" t="s">
        <v>530</v>
      </c>
      <c r="B176" s="77" t="s">
        <v>426</v>
      </c>
      <c r="C176" s="77" t="s">
        <v>379</v>
      </c>
      <c r="D176" s="81" t="s">
        <v>380</v>
      </c>
      <c r="E176" s="81">
        <v>42614</v>
      </c>
      <c r="F176" s="81" t="s">
        <v>381</v>
      </c>
      <c r="G176" s="81">
        <v>3</v>
      </c>
      <c r="H176" s="81" t="s">
        <v>382</v>
      </c>
      <c r="I176" s="81" t="s">
        <v>533</v>
      </c>
      <c r="J176" s="80" t="s">
        <v>533</v>
      </c>
      <c r="K176" s="81" t="s">
        <v>421</v>
      </c>
      <c r="L176" s="81" t="s">
        <v>457</v>
      </c>
      <c r="M176" s="81" t="s">
        <v>494</v>
      </c>
      <c r="N176" s="81" t="s">
        <v>388</v>
      </c>
      <c r="O176" s="81" t="s">
        <v>385</v>
      </c>
      <c r="P176" s="81">
        <v>600</v>
      </c>
      <c r="Q176" s="81" t="s">
        <v>386</v>
      </c>
      <c r="R176" s="211">
        <v>3.79</v>
      </c>
      <c r="S176" s="212">
        <v>0.63166666666666671</v>
      </c>
      <c r="T176" s="212">
        <v>0.63166666666666671</v>
      </c>
    </row>
    <row r="177" spans="1:20" ht="15" customHeight="1">
      <c r="A177" s="77" t="s">
        <v>530</v>
      </c>
      <c r="B177" s="77" t="s">
        <v>426</v>
      </c>
      <c r="C177" s="77" t="s">
        <v>379</v>
      </c>
      <c r="D177" s="81" t="s">
        <v>380</v>
      </c>
      <c r="E177" s="81">
        <v>42614</v>
      </c>
      <c r="F177" s="81" t="s">
        <v>381</v>
      </c>
      <c r="G177" s="81">
        <v>3</v>
      </c>
      <c r="H177" s="81" t="s">
        <v>382</v>
      </c>
      <c r="I177" s="81" t="s">
        <v>390</v>
      </c>
      <c r="J177" s="80" t="s">
        <v>390</v>
      </c>
      <c r="K177" s="81" t="s">
        <v>421</v>
      </c>
      <c r="L177" s="81" t="s">
        <v>457</v>
      </c>
      <c r="M177" s="81" t="s">
        <v>494</v>
      </c>
      <c r="N177" s="81" t="s">
        <v>388</v>
      </c>
      <c r="O177" s="81" t="s">
        <v>385</v>
      </c>
      <c r="P177" s="81">
        <v>600</v>
      </c>
      <c r="Q177" s="81" t="s">
        <v>386</v>
      </c>
      <c r="R177" s="211">
        <v>3.99</v>
      </c>
      <c r="S177" s="212">
        <v>0.66500000000000004</v>
      </c>
      <c r="T177" s="212">
        <v>0.66500000000000004</v>
      </c>
    </row>
    <row r="178" spans="1:20" ht="15" customHeight="1">
      <c r="A178" s="77" t="s">
        <v>530</v>
      </c>
      <c r="B178" s="77" t="s">
        <v>426</v>
      </c>
      <c r="C178" s="77" t="s">
        <v>379</v>
      </c>
      <c r="D178" s="81" t="s">
        <v>380</v>
      </c>
      <c r="E178" s="81">
        <v>42614</v>
      </c>
      <c r="F178" s="81" t="s">
        <v>381</v>
      </c>
      <c r="G178" s="81">
        <v>3</v>
      </c>
      <c r="H178" s="81" t="s">
        <v>382</v>
      </c>
      <c r="I178" s="81" t="s">
        <v>383</v>
      </c>
      <c r="J178" s="80" t="s">
        <v>383</v>
      </c>
      <c r="K178" s="81" t="s">
        <v>421</v>
      </c>
      <c r="L178" s="81" t="s">
        <v>457</v>
      </c>
      <c r="M178" s="81" t="s">
        <v>494</v>
      </c>
      <c r="N178" s="81" t="s">
        <v>384</v>
      </c>
      <c r="O178" s="81" t="s">
        <v>385</v>
      </c>
      <c r="P178" s="81">
        <v>600</v>
      </c>
      <c r="Q178" s="81" t="s">
        <v>386</v>
      </c>
      <c r="R178" s="211">
        <v>4</v>
      </c>
      <c r="S178" s="212">
        <v>0.66666666666666663</v>
      </c>
      <c r="T178" s="212">
        <v>0.66666666666666663</v>
      </c>
    </row>
    <row r="179" spans="1:20" ht="15" customHeight="1">
      <c r="A179" s="77" t="s">
        <v>530</v>
      </c>
      <c r="B179" s="77" t="s">
        <v>426</v>
      </c>
      <c r="C179" s="77" t="s">
        <v>379</v>
      </c>
      <c r="D179" s="81" t="s">
        <v>380</v>
      </c>
      <c r="E179" s="81">
        <v>42614</v>
      </c>
      <c r="F179" s="81" t="s">
        <v>381</v>
      </c>
      <c r="G179" s="81">
        <v>3</v>
      </c>
      <c r="H179" s="81" t="s">
        <v>382</v>
      </c>
      <c r="I179" s="81" t="s">
        <v>533</v>
      </c>
      <c r="J179" s="80" t="s">
        <v>533</v>
      </c>
      <c r="K179" s="81" t="s">
        <v>393</v>
      </c>
      <c r="L179" s="81" t="s">
        <v>107</v>
      </c>
      <c r="M179" s="81" t="s">
        <v>108</v>
      </c>
      <c r="N179" s="81" t="s">
        <v>586</v>
      </c>
      <c r="O179" s="81" t="s">
        <v>387</v>
      </c>
      <c r="P179" s="81">
        <v>1000</v>
      </c>
      <c r="Q179" s="81" t="s">
        <v>386</v>
      </c>
      <c r="R179" s="211">
        <v>6.99</v>
      </c>
      <c r="S179" s="212">
        <v>0.69899999999999995</v>
      </c>
      <c r="T179" s="212">
        <v>0.69899999999999995</v>
      </c>
    </row>
    <row r="180" spans="1:20" ht="15" customHeight="1">
      <c r="A180" s="77" t="s">
        <v>530</v>
      </c>
      <c r="B180" s="77" t="s">
        <v>426</v>
      </c>
      <c r="C180" s="77" t="s">
        <v>379</v>
      </c>
      <c r="D180" s="81" t="s">
        <v>380</v>
      </c>
      <c r="E180" s="81">
        <v>42614</v>
      </c>
      <c r="F180" s="81" t="s">
        <v>381</v>
      </c>
      <c r="G180" s="81">
        <v>3</v>
      </c>
      <c r="H180" s="81" t="s">
        <v>382</v>
      </c>
      <c r="I180" s="81" t="s">
        <v>390</v>
      </c>
      <c r="J180" s="80" t="s">
        <v>390</v>
      </c>
      <c r="K180" s="81" t="s">
        <v>393</v>
      </c>
      <c r="L180" s="81" t="s">
        <v>107</v>
      </c>
      <c r="M180" s="81" t="s">
        <v>108</v>
      </c>
      <c r="N180" s="81" t="s">
        <v>586</v>
      </c>
      <c r="O180" s="81" t="s">
        <v>387</v>
      </c>
      <c r="P180" s="81">
        <v>1000</v>
      </c>
      <c r="Q180" s="81" t="s">
        <v>380</v>
      </c>
      <c r="R180" s="211">
        <v>6.99</v>
      </c>
      <c r="S180" s="212">
        <v>0.69899999999999995</v>
      </c>
      <c r="T180" s="212">
        <v>0.69899999999999995</v>
      </c>
    </row>
    <row r="181" spans="1:20" ht="15" customHeight="1">
      <c r="A181" s="77" t="s">
        <v>530</v>
      </c>
      <c r="B181" s="77" t="s">
        <v>426</v>
      </c>
      <c r="C181" s="77" t="s">
        <v>379</v>
      </c>
      <c r="D181" s="81" t="s">
        <v>380</v>
      </c>
      <c r="E181" s="81">
        <v>42614</v>
      </c>
      <c r="F181" s="81" t="s">
        <v>381</v>
      </c>
      <c r="G181" s="81">
        <v>3</v>
      </c>
      <c r="H181" s="81" t="s">
        <v>382</v>
      </c>
      <c r="I181" s="81" t="s">
        <v>383</v>
      </c>
      <c r="J181" s="80" t="s">
        <v>383</v>
      </c>
      <c r="K181" s="81" t="s">
        <v>393</v>
      </c>
      <c r="L181" s="81" t="s">
        <v>107</v>
      </c>
      <c r="M181" s="81" t="s">
        <v>108</v>
      </c>
      <c r="N181" s="81" t="s">
        <v>587</v>
      </c>
      <c r="O181" s="81" t="s">
        <v>387</v>
      </c>
      <c r="P181" s="81">
        <v>1000</v>
      </c>
      <c r="Q181" s="81" t="s">
        <v>380</v>
      </c>
      <c r="R181" s="211">
        <v>7</v>
      </c>
      <c r="S181" s="212">
        <v>0.7</v>
      </c>
      <c r="T181" s="212">
        <v>0.7</v>
      </c>
    </row>
    <row r="182" spans="1:20" ht="15" customHeight="1">
      <c r="A182" s="77" t="s">
        <v>530</v>
      </c>
      <c r="B182" s="77" t="s">
        <v>426</v>
      </c>
      <c r="C182" s="77" t="s">
        <v>379</v>
      </c>
      <c r="D182" s="81" t="s">
        <v>380</v>
      </c>
      <c r="E182" s="81">
        <v>42614</v>
      </c>
      <c r="F182" s="81" t="s">
        <v>381</v>
      </c>
      <c r="G182" s="81">
        <v>3</v>
      </c>
      <c r="H182" s="81" t="s">
        <v>382</v>
      </c>
      <c r="I182" s="81" t="s">
        <v>390</v>
      </c>
      <c r="J182" s="80" t="s">
        <v>390</v>
      </c>
      <c r="K182" s="81" t="s">
        <v>393</v>
      </c>
      <c r="L182" s="81" t="s">
        <v>107</v>
      </c>
      <c r="M182" s="81" t="s">
        <v>108</v>
      </c>
      <c r="N182" s="81" t="s">
        <v>586</v>
      </c>
      <c r="O182" s="81" t="s">
        <v>387</v>
      </c>
      <c r="P182" s="81">
        <v>1000</v>
      </c>
      <c r="Q182" s="81" t="s">
        <v>386</v>
      </c>
      <c r="R182" s="211">
        <v>10.99</v>
      </c>
      <c r="S182" s="212">
        <v>1.099</v>
      </c>
      <c r="T182" s="212">
        <v>1.099</v>
      </c>
    </row>
    <row r="183" spans="1:20" ht="15" customHeight="1">
      <c r="A183" s="77" t="s">
        <v>530</v>
      </c>
      <c r="B183" s="77" t="s">
        <v>426</v>
      </c>
      <c r="C183" s="77" t="s">
        <v>379</v>
      </c>
      <c r="D183" s="81" t="s">
        <v>380</v>
      </c>
      <c r="E183" s="81">
        <v>42614</v>
      </c>
      <c r="F183" s="81" t="s">
        <v>381</v>
      </c>
      <c r="G183" s="81">
        <v>3</v>
      </c>
      <c r="H183" s="81" t="s">
        <v>382</v>
      </c>
      <c r="I183" s="81" t="s">
        <v>383</v>
      </c>
      <c r="J183" s="80" t="s">
        <v>383</v>
      </c>
      <c r="K183" s="81" t="s">
        <v>393</v>
      </c>
      <c r="L183" s="81" t="s">
        <v>107</v>
      </c>
      <c r="M183" s="81" t="s">
        <v>108</v>
      </c>
      <c r="N183" s="81" t="s">
        <v>587</v>
      </c>
      <c r="O183" s="81" t="s">
        <v>387</v>
      </c>
      <c r="P183" s="81">
        <v>1000</v>
      </c>
      <c r="Q183" s="81" t="s">
        <v>386</v>
      </c>
      <c r="R183" s="211">
        <v>12.5</v>
      </c>
      <c r="S183" s="212">
        <v>1.25</v>
      </c>
      <c r="T183" s="212">
        <v>1.25</v>
      </c>
    </row>
    <row r="184" spans="1:20" ht="15" customHeight="1">
      <c r="A184" s="77" t="s">
        <v>530</v>
      </c>
      <c r="B184" s="77" t="s">
        <v>426</v>
      </c>
      <c r="C184" s="77" t="s">
        <v>379</v>
      </c>
      <c r="D184" s="81" t="s">
        <v>380</v>
      </c>
      <c r="E184" s="81">
        <v>42614</v>
      </c>
      <c r="F184" s="81" t="s">
        <v>381</v>
      </c>
      <c r="G184" s="81">
        <v>3</v>
      </c>
      <c r="H184" s="81" t="s">
        <v>382</v>
      </c>
      <c r="I184" s="81" t="s">
        <v>533</v>
      </c>
      <c r="J184" s="80" t="s">
        <v>533</v>
      </c>
      <c r="K184" s="81" t="s">
        <v>393</v>
      </c>
      <c r="L184" s="81" t="s">
        <v>109</v>
      </c>
      <c r="M184" s="81" t="s">
        <v>110</v>
      </c>
      <c r="N184" s="81" t="s">
        <v>586</v>
      </c>
      <c r="O184" s="81" t="s">
        <v>387</v>
      </c>
      <c r="P184" s="81">
        <v>1000</v>
      </c>
      <c r="Q184" s="81" t="s">
        <v>386</v>
      </c>
      <c r="R184" s="211">
        <v>6.99</v>
      </c>
      <c r="S184" s="212">
        <v>0.69899999999999995</v>
      </c>
      <c r="T184" s="212">
        <v>0.69899999999999995</v>
      </c>
    </row>
    <row r="185" spans="1:20" ht="15" customHeight="1">
      <c r="A185" s="77" t="s">
        <v>530</v>
      </c>
      <c r="B185" s="77" t="s">
        <v>426</v>
      </c>
      <c r="C185" s="77" t="s">
        <v>379</v>
      </c>
      <c r="D185" s="81" t="s">
        <v>380</v>
      </c>
      <c r="E185" s="81">
        <v>42614</v>
      </c>
      <c r="F185" s="81" t="s">
        <v>381</v>
      </c>
      <c r="G185" s="81">
        <v>3</v>
      </c>
      <c r="H185" s="81" t="s">
        <v>382</v>
      </c>
      <c r="I185" s="81" t="s">
        <v>390</v>
      </c>
      <c r="J185" s="80" t="s">
        <v>390</v>
      </c>
      <c r="K185" s="81" t="s">
        <v>393</v>
      </c>
      <c r="L185" s="81" t="s">
        <v>109</v>
      </c>
      <c r="M185" s="81" t="s">
        <v>110</v>
      </c>
      <c r="N185" s="81" t="s">
        <v>586</v>
      </c>
      <c r="O185" s="81" t="s">
        <v>387</v>
      </c>
      <c r="P185" s="81">
        <v>1000</v>
      </c>
      <c r="Q185" s="81" t="s">
        <v>380</v>
      </c>
      <c r="R185" s="211">
        <v>6.99</v>
      </c>
      <c r="S185" s="212">
        <v>0.69899999999999995</v>
      </c>
      <c r="T185" s="212">
        <v>0.69899999999999995</v>
      </c>
    </row>
    <row r="186" spans="1:20" ht="15" customHeight="1">
      <c r="A186" s="77" t="s">
        <v>530</v>
      </c>
      <c r="B186" s="77" t="s">
        <v>426</v>
      </c>
      <c r="C186" s="77" t="s">
        <v>379</v>
      </c>
      <c r="D186" s="81" t="s">
        <v>380</v>
      </c>
      <c r="E186" s="81">
        <v>42614</v>
      </c>
      <c r="F186" s="81" t="s">
        <v>381</v>
      </c>
      <c r="G186" s="81">
        <v>3</v>
      </c>
      <c r="H186" s="81" t="s">
        <v>382</v>
      </c>
      <c r="I186" s="81" t="s">
        <v>383</v>
      </c>
      <c r="J186" s="80" t="s">
        <v>383</v>
      </c>
      <c r="K186" s="81" t="s">
        <v>393</v>
      </c>
      <c r="L186" s="81" t="s">
        <v>109</v>
      </c>
      <c r="M186" s="81" t="s">
        <v>110</v>
      </c>
      <c r="N186" s="81" t="s">
        <v>587</v>
      </c>
      <c r="O186" s="81" t="s">
        <v>387</v>
      </c>
      <c r="P186" s="81">
        <v>1000</v>
      </c>
      <c r="Q186" s="81" t="s">
        <v>380</v>
      </c>
      <c r="R186" s="211">
        <v>7</v>
      </c>
      <c r="S186" s="212">
        <v>0.7</v>
      </c>
      <c r="T186" s="212">
        <v>0.7</v>
      </c>
    </row>
    <row r="187" spans="1:20" ht="15" customHeight="1">
      <c r="A187" s="77" t="s">
        <v>530</v>
      </c>
      <c r="B187" s="77" t="s">
        <v>426</v>
      </c>
      <c r="C187" s="77" t="s">
        <v>379</v>
      </c>
      <c r="D187" s="81" t="s">
        <v>380</v>
      </c>
      <c r="E187" s="81">
        <v>42614</v>
      </c>
      <c r="F187" s="81" t="s">
        <v>381</v>
      </c>
      <c r="G187" s="81">
        <v>3</v>
      </c>
      <c r="H187" s="81" t="s">
        <v>382</v>
      </c>
      <c r="I187" s="81" t="s">
        <v>390</v>
      </c>
      <c r="J187" s="80" t="s">
        <v>390</v>
      </c>
      <c r="K187" s="81" t="s">
        <v>393</v>
      </c>
      <c r="L187" s="81" t="s">
        <v>109</v>
      </c>
      <c r="M187" s="81" t="s">
        <v>110</v>
      </c>
      <c r="N187" s="81" t="s">
        <v>586</v>
      </c>
      <c r="O187" s="81" t="s">
        <v>387</v>
      </c>
      <c r="P187" s="81">
        <v>1000</v>
      </c>
      <c r="Q187" s="81" t="s">
        <v>386</v>
      </c>
      <c r="R187" s="211">
        <v>10.99</v>
      </c>
      <c r="S187" s="212">
        <v>1.099</v>
      </c>
      <c r="T187" s="212">
        <v>1.099</v>
      </c>
    </row>
    <row r="188" spans="1:20" ht="15" customHeight="1">
      <c r="A188" s="77" t="s">
        <v>530</v>
      </c>
      <c r="B188" s="77" t="s">
        <v>426</v>
      </c>
      <c r="C188" s="77" t="s">
        <v>379</v>
      </c>
      <c r="D188" s="81" t="s">
        <v>380</v>
      </c>
      <c r="E188" s="81">
        <v>42614</v>
      </c>
      <c r="F188" s="81" t="s">
        <v>381</v>
      </c>
      <c r="G188" s="81">
        <v>3</v>
      </c>
      <c r="H188" s="81" t="s">
        <v>382</v>
      </c>
      <c r="I188" s="81" t="s">
        <v>383</v>
      </c>
      <c r="J188" s="80" t="s">
        <v>383</v>
      </c>
      <c r="K188" s="81" t="s">
        <v>393</v>
      </c>
      <c r="L188" s="81" t="s">
        <v>109</v>
      </c>
      <c r="M188" s="81" t="s">
        <v>110</v>
      </c>
      <c r="N188" s="81" t="s">
        <v>587</v>
      </c>
      <c r="O188" s="81" t="s">
        <v>387</v>
      </c>
      <c r="P188" s="81">
        <v>1000</v>
      </c>
      <c r="Q188" s="81" t="s">
        <v>386</v>
      </c>
      <c r="R188" s="211">
        <v>12.5</v>
      </c>
      <c r="S188" s="212">
        <v>1.25</v>
      </c>
      <c r="T188" s="212">
        <v>1.25</v>
      </c>
    </row>
    <row r="189" spans="1:20" ht="15" customHeight="1">
      <c r="A189" s="77" t="s">
        <v>530</v>
      </c>
      <c r="B189" s="77" t="s">
        <v>426</v>
      </c>
      <c r="C189" s="77" t="s">
        <v>379</v>
      </c>
      <c r="D189" s="81" t="s">
        <v>380</v>
      </c>
      <c r="E189" s="81">
        <v>42614</v>
      </c>
      <c r="F189" s="81" t="s">
        <v>381</v>
      </c>
      <c r="G189" s="81">
        <v>3</v>
      </c>
      <c r="H189" s="81" t="s">
        <v>382</v>
      </c>
      <c r="I189" s="81" t="s">
        <v>533</v>
      </c>
      <c r="J189" s="80" t="s">
        <v>533</v>
      </c>
      <c r="K189" s="81" t="s">
        <v>393</v>
      </c>
      <c r="L189" s="81" t="s">
        <v>111</v>
      </c>
      <c r="M189" s="81" t="s">
        <v>112</v>
      </c>
      <c r="N189" s="81" t="s">
        <v>388</v>
      </c>
      <c r="O189" s="81" t="s">
        <v>385</v>
      </c>
      <c r="P189" s="81">
        <v>2000</v>
      </c>
      <c r="Q189" s="81" t="s">
        <v>386</v>
      </c>
      <c r="R189" s="211">
        <v>2.99</v>
      </c>
      <c r="S189" s="212">
        <v>0.14949999999999999</v>
      </c>
      <c r="T189" s="212">
        <v>0.14949999999999999</v>
      </c>
    </row>
    <row r="190" spans="1:20" ht="15" customHeight="1">
      <c r="A190" s="77" t="s">
        <v>530</v>
      </c>
      <c r="B190" s="77" t="s">
        <v>426</v>
      </c>
      <c r="C190" s="77" t="s">
        <v>379</v>
      </c>
      <c r="D190" s="81" t="s">
        <v>380</v>
      </c>
      <c r="E190" s="81">
        <v>42614</v>
      </c>
      <c r="F190" s="81" t="s">
        <v>381</v>
      </c>
      <c r="G190" s="81">
        <v>3</v>
      </c>
      <c r="H190" s="81" t="s">
        <v>382</v>
      </c>
      <c r="I190" s="81" t="s">
        <v>383</v>
      </c>
      <c r="J190" s="80" t="s">
        <v>383</v>
      </c>
      <c r="K190" s="81" t="s">
        <v>393</v>
      </c>
      <c r="L190" s="81" t="s">
        <v>111</v>
      </c>
      <c r="M190" s="81" t="s">
        <v>112</v>
      </c>
      <c r="N190" s="81" t="s">
        <v>384</v>
      </c>
      <c r="O190" s="81" t="s">
        <v>385</v>
      </c>
      <c r="P190" s="81">
        <v>2000</v>
      </c>
      <c r="Q190" s="81" t="s">
        <v>386</v>
      </c>
      <c r="R190" s="211">
        <v>3.15</v>
      </c>
      <c r="S190" s="212">
        <v>0.1575</v>
      </c>
      <c r="T190" s="212">
        <v>0.1575</v>
      </c>
    </row>
    <row r="191" spans="1:20" ht="15" customHeight="1">
      <c r="A191" s="77" t="s">
        <v>530</v>
      </c>
      <c r="B191" s="77" t="s">
        <v>426</v>
      </c>
      <c r="C191" s="77" t="s">
        <v>379</v>
      </c>
      <c r="D191" s="81" t="s">
        <v>380</v>
      </c>
      <c r="E191" s="81">
        <v>42614</v>
      </c>
      <c r="F191" s="81" t="s">
        <v>381</v>
      </c>
      <c r="G191" s="81">
        <v>3</v>
      </c>
      <c r="H191" s="81" t="s">
        <v>382</v>
      </c>
      <c r="I191" s="81" t="s">
        <v>390</v>
      </c>
      <c r="J191" s="80" t="s">
        <v>390</v>
      </c>
      <c r="K191" s="81" t="s">
        <v>393</v>
      </c>
      <c r="L191" s="81" t="s">
        <v>111</v>
      </c>
      <c r="M191" s="81" t="s">
        <v>112</v>
      </c>
      <c r="N191" s="81" t="s">
        <v>388</v>
      </c>
      <c r="O191" s="81" t="s">
        <v>385</v>
      </c>
      <c r="P191" s="81">
        <v>2000</v>
      </c>
      <c r="Q191" s="81" t="s">
        <v>386</v>
      </c>
      <c r="R191" s="211">
        <v>3.15</v>
      </c>
      <c r="S191" s="212">
        <v>0.1575</v>
      </c>
      <c r="T191" s="212">
        <v>0.1575</v>
      </c>
    </row>
    <row r="192" spans="1:20" ht="15" customHeight="1">
      <c r="A192" s="77" t="s">
        <v>530</v>
      </c>
      <c r="B192" s="77" t="s">
        <v>426</v>
      </c>
      <c r="C192" s="77" t="s">
        <v>379</v>
      </c>
      <c r="D192" s="81" t="s">
        <v>380</v>
      </c>
      <c r="E192" s="81">
        <v>42614</v>
      </c>
      <c r="F192" s="81" t="s">
        <v>381</v>
      </c>
      <c r="G192" s="81">
        <v>3</v>
      </c>
      <c r="H192" s="81" t="s">
        <v>382</v>
      </c>
      <c r="I192" s="81" t="s">
        <v>533</v>
      </c>
      <c r="J192" s="80" t="s">
        <v>533</v>
      </c>
      <c r="K192" s="81" t="s">
        <v>393</v>
      </c>
      <c r="L192" s="81" t="s">
        <v>588</v>
      </c>
      <c r="M192" s="81" t="s">
        <v>114</v>
      </c>
      <c r="N192" s="81" t="s">
        <v>388</v>
      </c>
      <c r="O192" s="81" t="s">
        <v>385</v>
      </c>
      <c r="P192" s="81">
        <v>2000</v>
      </c>
      <c r="Q192" s="81" t="s">
        <v>386</v>
      </c>
      <c r="R192" s="211">
        <v>2.99</v>
      </c>
      <c r="S192" s="212">
        <v>0.14949999999999999</v>
      </c>
      <c r="T192" s="212">
        <v>0.14949999999999999</v>
      </c>
    </row>
    <row r="193" spans="1:20" ht="15" customHeight="1">
      <c r="A193" s="77" t="s">
        <v>530</v>
      </c>
      <c r="B193" s="77" t="s">
        <v>426</v>
      </c>
      <c r="C193" s="77" t="s">
        <v>379</v>
      </c>
      <c r="D193" s="81" t="s">
        <v>380</v>
      </c>
      <c r="E193" s="81">
        <v>42614</v>
      </c>
      <c r="F193" s="81" t="s">
        <v>381</v>
      </c>
      <c r="G193" s="81">
        <v>3</v>
      </c>
      <c r="H193" s="81" t="s">
        <v>382</v>
      </c>
      <c r="I193" s="81" t="s">
        <v>383</v>
      </c>
      <c r="J193" s="80" t="s">
        <v>383</v>
      </c>
      <c r="K193" s="81" t="s">
        <v>393</v>
      </c>
      <c r="L193" s="81" t="s">
        <v>588</v>
      </c>
      <c r="M193" s="81" t="s">
        <v>114</v>
      </c>
      <c r="N193" s="81" t="s">
        <v>384</v>
      </c>
      <c r="O193" s="81" t="s">
        <v>385</v>
      </c>
      <c r="P193" s="81">
        <v>2000</v>
      </c>
      <c r="Q193" s="81" t="s">
        <v>386</v>
      </c>
      <c r="R193" s="211">
        <v>3.15</v>
      </c>
      <c r="S193" s="212">
        <v>0.1575</v>
      </c>
      <c r="T193" s="212">
        <v>0.1575</v>
      </c>
    </row>
    <row r="194" spans="1:20" ht="15" customHeight="1">
      <c r="A194" s="77" t="s">
        <v>530</v>
      </c>
      <c r="B194" s="77" t="s">
        <v>426</v>
      </c>
      <c r="C194" s="77" t="s">
        <v>379</v>
      </c>
      <c r="D194" s="81" t="s">
        <v>380</v>
      </c>
      <c r="E194" s="81">
        <v>42614</v>
      </c>
      <c r="F194" s="81" t="s">
        <v>381</v>
      </c>
      <c r="G194" s="81">
        <v>3</v>
      </c>
      <c r="H194" s="81" t="s">
        <v>382</v>
      </c>
      <c r="I194" s="81" t="s">
        <v>390</v>
      </c>
      <c r="J194" s="80" t="s">
        <v>390</v>
      </c>
      <c r="K194" s="81" t="s">
        <v>393</v>
      </c>
      <c r="L194" s="81" t="s">
        <v>588</v>
      </c>
      <c r="M194" s="81" t="s">
        <v>114</v>
      </c>
      <c r="N194" s="81" t="s">
        <v>388</v>
      </c>
      <c r="O194" s="81" t="s">
        <v>385</v>
      </c>
      <c r="P194" s="81">
        <v>2000</v>
      </c>
      <c r="Q194" s="81" t="s">
        <v>386</v>
      </c>
      <c r="R194" s="211">
        <v>3.15</v>
      </c>
      <c r="S194" s="212">
        <v>0.1575</v>
      </c>
      <c r="T194" s="212">
        <v>0.1575</v>
      </c>
    </row>
    <row r="195" spans="1:20" ht="15" customHeight="1">
      <c r="A195" s="77" t="s">
        <v>530</v>
      </c>
      <c r="B195" s="77" t="s">
        <v>426</v>
      </c>
      <c r="C195" s="77" t="s">
        <v>379</v>
      </c>
      <c r="D195" s="81" t="s">
        <v>380</v>
      </c>
      <c r="E195" s="81">
        <v>42614</v>
      </c>
      <c r="F195" s="81" t="s">
        <v>381</v>
      </c>
      <c r="G195" s="81">
        <v>3</v>
      </c>
      <c r="H195" s="81" t="s">
        <v>382</v>
      </c>
      <c r="I195" s="81" t="s">
        <v>533</v>
      </c>
      <c r="J195" s="80" t="s">
        <v>533</v>
      </c>
      <c r="K195" s="81" t="s">
        <v>393</v>
      </c>
      <c r="L195" s="81" t="s">
        <v>115</v>
      </c>
      <c r="M195" s="81" t="s">
        <v>116</v>
      </c>
      <c r="N195" s="81" t="s">
        <v>590</v>
      </c>
      <c r="O195" s="81" t="s">
        <v>387</v>
      </c>
      <c r="P195" s="81">
        <v>1000</v>
      </c>
      <c r="Q195" s="81" t="s">
        <v>386</v>
      </c>
      <c r="R195" s="211">
        <v>3.99</v>
      </c>
      <c r="S195" s="212">
        <v>0.39900000000000002</v>
      </c>
      <c r="T195" s="212">
        <v>0.39900000000000002</v>
      </c>
    </row>
    <row r="196" spans="1:20" ht="15" customHeight="1">
      <c r="A196" s="77" t="s">
        <v>530</v>
      </c>
      <c r="B196" s="77" t="s">
        <v>426</v>
      </c>
      <c r="C196" s="77" t="s">
        <v>379</v>
      </c>
      <c r="D196" s="81" t="s">
        <v>380</v>
      </c>
      <c r="E196" s="81">
        <v>42614</v>
      </c>
      <c r="F196" s="81" t="s">
        <v>381</v>
      </c>
      <c r="G196" s="81">
        <v>3</v>
      </c>
      <c r="H196" s="81" t="s">
        <v>382</v>
      </c>
      <c r="I196" s="81" t="s">
        <v>390</v>
      </c>
      <c r="J196" s="80" t="s">
        <v>390</v>
      </c>
      <c r="K196" s="81" t="s">
        <v>393</v>
      </c>
      <c r="L196" s="81" t="s">
        <v>115</v>
      </c>
      <c r="M196" s="81" t="s">
        <v>116</v>
      </c>
      <c r="N196" s="81" t="s">
        <v>590</v>
      </c>
      <c r="O196" s="81" t="s">
        <v>387</v>
      </c>
      <c r="P196" s="81">
        <v>1000</v>
      </c>
      <c r="Q196" s="81" t="s">
        <v>380</v>
      </c>
      <c r="R196" s="211">
        <v>4.49</v>
      </c>
      <c r="S196" s="212">
        <v>0.44900000000000001</v>
      </c>
      <c r="T196" s="212">
        <v>0.44900000000000001</v>
      </c>
    </row>
    <row r="197" spans="1:20" ht="15" customHeight="1">
      <c r="A197" s="77" t="s">
        <v>530</v>
      </c>
      <c r="B197" s="77" t="s">
        <v>426</v>
      </c>
      <c r="C197" s="77" t="s">
        <v>379</v>
      </c>
      <c r="D197" s="81" t="s">
        <v>380</v>
      </c>
      <c r="E197" s="81">
        <v>42614</v>
      </c>
      <c r="F197" s="81" t="s">
        <v>381</v>
      </c>
      <c r="G197" s="81">
        <v>3</v>
      </c>
      <c r="H197" s="81" t="s">
        <v>382</v>
      </c>
      <c r="I197" s="81" t="s">
        <v>383</v>
      </c>
      <c r="J197" s="80" t="s">
        <v>383</v>
      </c>
      <c r="K197" s="81" t="s">
        <v>393</v>
      </c>
      <c r="L197" s="81" t="s">
        <v>115</v>
      </c>
      <c r="M197" s="81" t="s">
        <v>116</v>
      </c>
      <c r="N197" s="81" t="s">
        <v>589</v>
      </c>
      <c r="O197" s="81" t="s">
        <v>387</v>
      </c>
      <c r="P197" s="81">
        <v>1000</v>
      </c>
      <c r="Q197" s="81" t="s">
        <v>380</v>
      </c>
      <c r="R197" s="211">
        <v>4.5</v>
      </c>
      <c r="S197" s="212">
        <v>0.45</v>
      </c>
      <c r="T197" s="212">
        <v>0.45</v>
      </c>
    </row>
    <row r="198" spans="1:20" ht="15" customHeight="1">
      <c r="A198" s="77" t="s">
        <v>530</v>
      </c>
      <c r="B198" s="77" t="s">
        <v>426</v>
      </c>
      <c r="C198" s="77" t="s">
        <v>379</v>
      </c>
      <c r="D198" s="81" t="s">
        <v>380</v>
      </c>
      <c r="E198" s="81">
        <v>42614</v>
      </c>
      <c r="F198" s="81" t="s">
        <v>381</v>
      </c>
      <c r="G198" s="81">
        <v>3</v>
      </c>
      <c r="H198" s="81" t="s">
        <v>382</v>
      </c>
      <c r="I198" s="81" t="s">
        <v>390</v>
      </c>
      <c r="J198" s="80" t="s">
        <v>390</v>
      </c>
      <c r="K198" s="81" t="s">
        <v>393</v>
      </c>
      <c r="L198" s="81" t="s">
        <v>115</v>
      </c>
      <c r="M198" s="81" t="s">
        <v>116</v>
      </c>
      <c r="N198" s="81" t="s">
        <v>590</v>
      </c>
      <c r="O198" s="81" t="s">
        <v>387</v>
      </c>
      <c r="P198" s="81">
        <v>1000</v>
      </c>
      <c r="Q198" s="81" t="s">
        <v>386</v>
      </c>
      <c r="R198" s="211">
        <v>4.99</v>
      </c>
      <c r="S198" s="212">
        <v>0.499</v>
      </c>
      <c r="T198" s="212">
        <v>0.499</v>
      </c>
    </row>
    <row r="199" spans="1:20" ht="15" customHeight="1">
      <c r="A199" s="77" t="s">
        <v>530</v>
      </c>
      <c r="B199" s="77" t="s">
        <v>426</v>
      </c>
      <c r="C199" s="77" t="s">
        <v>379</v>
      </c>
      <c r="D199" s="81" t="s">
        <v>380</v>
      </c>
      <c r="E199" s="81">
        <v>42614</v>
      </c>
      <c r="F199" s="81" t="s">
        <v>381</v>
      </c>
      <c r="G199" s="81">
        <v>3</v>
      </c>
      <c r="H199" s="81" t="s">
        <v>382</v>
      </c>
      <c r="I199" s="81" t="s">
        <v>383</v>
      </c>
      <c r="J199" s="80" t="s">
        <v>383</v>
      </c>
      <c r="K199" s="81" t="s">
        <v>393</v>
      </c>
      <c r="L199" s="81" t="s">
        <v>115</v>
      </c>
      <c r="M199" s="81" t="s">
        <v>116</v>
      </c>
      <c r="N199" s="81" t="s">
        <v>589</v>
      </c>
      <c r="O199" s="81" t="s">
        <v>387</v>
      </c>
      <c r="P199" s="81">
        <v>1000</v>
      </c>
      <c r="Q199" s="81" t="s">
        <v>386</v>
      </c>
      <c r="R199" s="211">
        <v>5.5</v>
      </c>
      <c r="S199" s="212">
        <v>0.55000000000000004</v>
      </c>
      <c r="T199" s="212">
        <v>0.55000000000000004</v>
      </c>
    </row>
    <row r="200" spans="1:20" ht="15" customHeight="1">
      <c r="A200" s="77" t="s">
        <v>530</v>
      </c>
      <c r="B200" s="77" t="s">
        <v>426</v>
      </c>
      <c r="C200" s="77" t="s">
        <v>379</v>
      </c>
      <c r="D200" s="81" t="s">
        <v>380</v>
      </c>
      <c r="E200" s="81">
        <v>42614</v>
      </c>
      <c r="F200" s="81" t="s">
        <v>381</v>
      </c>
      <c r="G200" s="81">
        <v>3</v>
      </c>
      <c r="H200" s="81" t="s">
        <v>382</v>
      </c>
      <c r="I200" s="81" t="s">
        <v>533</v>
      </c>
      <c r="J200" s="80" t="s">
        <v>533</v>
      </c>
      <c r="K200" s="81" t="s">
        <v>393</v>
      </c>
      <c r="L200" s="81" t="s">
        <v>591</v>
      </c>
      <c r="M200" s="81" t="s">
        <v>461</v>
      </c>
      <c r="N200" s="81" t="s">
        <v>590</v>
      </c>
      <c r="O200" s="81" t="s">
        <v>387</v>
      </c>
      <c r="P200" s="81">
        <v>1000</v>
      </c>
      <c r="Q200" s="81" t="s">
        <v>386</v>
      </c>
      <c r="R200" s="211">
        <v>3.99</v>
      </c>
      <c r="S200" s="212">
        <v>0.39900000000000002</v>
      </c>
      <c r="T200" s="212">
        <v>0.39900000000000002</v>
      </c>
    </row>
    <row r="201" spans="1:20" ht="15" customHeight="1">
      <c r="A201" s="77" t="s">
        <v>530</v>
      </c>
      <c r="B201" s="77" t="s">
        <v>426</v>
      </c>
      <c r="C201" s="77" t="s">
        <v>379</v>
      </c>
      <c r="D201" s="81" t="s">
        <v>380</v>
      </c>
      <c r="E201" s="81">
        <v>42614</v>
      </c>
      <c r="F201" s="81" t="s">
        <v>381</v>
      </c>
      <c r="G201" s="81">
        <v>3</v>
      </c>
      <c r="H201" s="81" t="s">
        <v>382</v>
      </c>
      <c r="I201" s="81" t="s">
        <v>383</v>
      </c>
      <c r="J201" s="80" t="s">
        <v>383</v>
      </c>
      <c r="K201" s="81" t="s">
        <v>393</v>
      </c>
      <c r="L201" s="81" t="s">
        <v>591</v>
      </c>
      <c r="M201" s="81" t="s">
        <v>461</v>
      </c>
      <c r="N201" s="81" t="s">
        <v>589</v>
      </c>
      <c r="O201" s="81" t="s">
        <v>387</v>
      </c>
      <c r="P201" s="81">
        <v>1000</v>
      </c>
      <c r="Q201" s="81" t="s">
        <v>380</v>
      </c>
      <c r="R201" s="211">
        <v>4.5</v>
      </c>
      <c r="S201" s="212">
        <v>0.45</v>
      </c>
      <c r="T201" s="212">
        <v>0.45</v>
      </c>
    </row>
    <row r="202" spans="1:20" ht="15" customHeight="1">
      <c r="A202" s="77" t="s">
        <v>530</v>
      </c>
      <c r="B202" s="77" t="s">
        <v>426</v>
      </c>
      <c r="C202" s="77" t="s">
        <v>379</v>
      </c>
      <c r="D202" s="81" t="s">
        <v>380</v>
      </c>
      <c r="E202" s="81">
        <v>42614</v>
      </c>
      <c r="F202" s="81" t="s">
        <v>381</v>
      </c>
      <c r="G202" s="81">
        <v>3</v>
      </c>
      <c r="H202" s="81" t="s">
        <v>382</v>
      </c>
      <c r="I202" s="81" t="s">
        <v>390</v>
      </c>
      <c r="J202" s="80" t="s">
        <v>390</v>
      </c>
      <c r="K202" s="81" t="s">
        <v>393</v>
      </c>
      <c r="L202" s="81" t="s">
        <v>591</v>
      </c>
      <c r="M202" s="81" t="s">
        <v>461</v>
      </c>
      <c r="N202" s="81" t="s">
        <v>589</v>
      </c>
      <c r="O202" s="81" t="s">
        <v>387</v>
      </c>
      <c r="P202" s="81">
        <v>1000</v>
      </c>
      <c r="Q202" s="81" t="s">
        <v>386</v>
      </c>
      <c r="R202" s="211">
        <v>5.49</v>
      </c>
      <c r="S202" s="212">
        <v>0.54900000000000004</v>
      </c>
      <c r="T202" s="212">
        <v>0.54900000000000004</v>
      </c>
    </row>
    <row r="203" spans="1:20" ht="15" customHeight="1">
      <c r="A203" s="77" t="s">
        <v>530</v>
      </c>
      <c r="B203" s="77" t="s">
        <v>426</v>
      </c>
      <c r="C203" s="77" t="s">
        <v>379</v>
      </c>
      <c r="D203" s="81" t="s">
        <v>380</v>
      </c>
      <c r="E203" s="81">
        <v>42614</v>
      </c>
      <c r="F203" s="81" t="s">
        <v>381</v>
      </c>
      <c r="G203" s="81">
        <v>3</v>
      </c>
      <c r="H203" s="81" t="s">
        <v>382</v>
      </c>
      <c r="I203" s="81" t="s">
        <v>383</v>
      </c>
      <c r="J203" s="80" t="s">
        <v>383</v>
      </c>
      <c r="K203" s="81" t="s">
        <v>393</v>
      </c>
      <c r="L203" s="81" t="s">
        <v>591</v>
      </c>
      <c r="M203" s="81" t="s">
        <v>461</v>
      </c>
      <c r="N203" s="81" t="s">
        <v>589</v>
      </c>
      <c r="O203" s="81" t="s">
        <v>387</v>
      </c>
      <c r="P203" s="81">
        <v>1000</v>
      </c>
      <c r="Q203" s="81" t="s">
        <v>386</v>
      </c>
      <c r="R203" s="211">
        <v>5.5</v>
      </c>
      <c r="S203" s="212">
        <v>0.55000000000000004</v>
      </c>
      <c r="T203" s="212">
        <v>0.55000000000000004</v>
      </c>
    </row>
    <row r="204" spans="1:20" ht="15" customHeight="1">
      <c r="A204" s="77" t="s">
        <v>530</v>
      </c>
      <c r="B204" s="77" t="s">
        <v>426</v>
      </c>
      <c r="C204" s="77" t="s">
        <v>379</v>
      </c>
      <c r="D204" s="81" t="s">
        <v>380</v>
      </c>
      <c r="E204" s="81">
        <v>42614</v>
      </c>
      <c r="F204" s="81" t="s">
        <v>381</v>
      </c>
      <c r="G204" s="81">
        <v>3</v>
      </c>
      <c r="H204" s="81" t="s">
        <v>382</v>
      </c>
      <c r="I204" s="81" t="s">
        <v>533</v>
      </c>
      <c r="J204" s="80" t="s">
        <v>533</v>
      </c>
      <c r="K204" s="81" t="s">
        <v>121</v>
      </c>
      <c r="L204" s="81" t="s">
        <v>122</v>
      </c>
      <c r="M204" s="81" t="s">
        <v>123</v>
      </c>
      <c r="N204" s="81" t="s">
        <v>593</v>
      </c>
      <c r="O204" s="81" t="s">
        <v>387</v>
      </c>
      <c r="P204" s="81">
        <v>744</v>
      </c>
      <c r="Q204" s="81" t="s">
        <v>386</v>
      </c>
      <c r="R204" s="211">
        <v>3.65</v>
      </c>
      <c r="S204" s="212">
        <v>0.49059139784946237</v>
      </c>
      <c r="T204" s="212">
        <v>0.57716635041113218</v>
      </c>
    </row>
    <row r="205" spans="1:20" ht="15" customHeight="1">
      <c r="A205" s="77" t="s">
        <v>530</v>
      </c>
      <c r="B205" s="77" t="s">
        <v>426</v>
      </c>
      <c r="C205" s="77" t="s">
        <v>379</v>
      </c>
      <c r="D205" s="81" t="s">
        <v>380</v>
      </c>
      <c r="E205" s="81">
        <v>42614</v>
      </c>
      <c r="F205" s="81" t="s">
        <v>381</v>
      </c>
      <c r="G205" s="81">
        <v>3</v>
      </c>
      <c r="H205" s="81" t="s">
        <v>382</v>
      </c>
      <c r="I205" s="81" t="s">
        <v>390</v>
      </c>
      <c r="J205" s="80" t="s">
        <v>390</v>
      </c>
      <c r="K205" s="81" t="s">
        <v>121</v>
      </c>
      <c r="L205" s="81" t="s">
        <v>122</v>
      </c>
      <c r="M205" s="81" t="s">
        <v>123</v>
      </c>
      <c r="N205" s="81" t="s">
        <v>592</v>
      </c>
      <c r="O205" s="81" t="s">
        <v>387</v>
      </c>
      <c r="P205" s="81">
        <v>744</v>
      </c>
      <c r="Q205" s="81" t="s">
        <v>380</v>
      </c>
      <c r="R205" s="211">
        <v>3.65</v>
      </c>
      <c r="S205" s="212">
        <v>0.49059139784946237</v>
      </c>
      <c r="T205" s="212">
        <v>0.57716635041113218</v>
      </c>
    </row>
    <row r="206" spans="1:20" ht="15" customHeight="1">
      <c r="A206" s="77" t="s">
        <v>530</v>
      </c>
      <c r="B206" s="77" t="s">
        <v>426</v>
      </c>
      <c r="C206" s="77" t="s">
        <v>379</v>
      </c>
      <c r="D206" s="81" t="s">
        <v>380</v>
      </c>
      <c r="E206" s="81">
        <v>42614</v>
      </c>
      <c r="F206" s="81" t="s">
        <v>381</v>
      </c>
      <c r="G206" s="81">
        <v>3</v>
      </c>
      <c r="H206" s="81" t="s">
        <v>382</v>
      </c>
      <c r="I206" s="81" t="s">
        <v>383</v>
      </c>
      <c r="J206" s="80" t="s">
        <v>383</v>
      </c>
      <c r="K206" s="81" t="s">
        <v>121</v>
      </c>
      <c r="L206" s="81" t="s">
        <v>122</v>
      </c>
      <c r="M206" s="81" t="s">
        <v>123</v>
      </c>
      <c r="N206" s="81" t="s">
        <v>594</v>
      </c>
      <c r="O206" s="81" t="s">
        <v>387</v>
      </c>
      <c r="P206" s="81">
        <v>582</v>
      </c>
      <c r="Q206" s="81" t="s">
        <v>380</v>
      </c>
      <c r="R206" s="211">
        <v>3.1</v>
      </c>
      <c r="S206" s="212">
        <v>0.53264604810996563</v>
      </c>
      <c r="T206" s="212">
        <v>0.62664240954113604</v>
      </c>
    </row>
    <row r="207" spans="1:20" ht="15" customHeight="1">
      <c r="A207" s="77" t="s">
        <v>530</v>
      </c>
      <c r="B207" s="77" t="s">
        <v>426</v>
      </c>
      <c r="C207" s="77" t="s">
        <v>379</v>
      </c>
      <c r="D207" s="81" t="s">
        <v>380</v>
      </c>
      <c r="E207" s="81">
        <v>42614</v>
      </c>
      <c r="F207" s="81" t="s">
        <v>381</v>
      </c>
      <c r="G207" s="81">
        <v>3</v>
      </c>
      <c r="H207" s="81" t="s">
        <v>382</v>
      </c>
      <c r="I207" s="81" t="s">
        <v>383</v>
      </c>
      <c r="J207" s="80" t="s">
        <v>383</v>
      </c>
      <c r="K207" s="81" t="s">
        <v>121</v>
      </c>
      <c r="L207" s="81" t="s">
        <v>122</v>
      </c>
      <c r="M207" s="81" t="s">
        <v>123</v>
      </c>
      <c r="N207" s="81" t="s">
        <v>594</v>
      </c>
      <c r="O207" s="81" t="s">
        <v>387</v>
      </c>
      <c r="P207" s="81">
        <v>582</v>
      </c>
      <c r="Q207" s="81" t="s">
        <v>386</v>
      </c>
      <c r="R207" s="211">
        <v>3.25</v>
      </c>
      <c r="S207" s="212">
        <v>0.55841924398625431</v>
      </c>
      <c r="T207" s="212">
        <v>0.65696381645441682</v>
      </c>
    </row>
    <row r="208" spans="1:20" ht="15" customHeight="1">
      <c r="A208" s="77" t="s">
        <v>530</v>
      </c>
      <c r="B208" s="77" t="s">
        <v>426</v>
      </c>
      <c r="C208" s="77" t="s">
        <v>379</v>
      </c>
      <c r="D208" s="81" t="s">
        <v>380</v>
      </c>
      <c r="E208" s="81">
        <v>42614</v>
      </c>
      <c r="F208" s="81" t="s">
        <v>381</v>
      </c>
      <c r="G208" s="81">
        <v>3</v>
      </c>
      <c r="H208" s="81" t="s">
        <v>382</v>
      </c>
      <c r="I208" s="81" t="s">
        <v>390</v>
      </c>
      <c r="J208" s="80" t="s">
        <v>390</v>
      </c>
      <c r="K208" s="81" t="s">
        <v>121</v>
      </c>
      <c r="L208" s="81" t="s">
        <v>122</v>
      </c>
      <c r="M208" s="81" t="s">
        <v>123</v>
      </c>
      <c r="N208" s="81" t="s">
        <v>592</v>
      </c>
      <c r="O208" s="81" t="s">
        <v>387</v>
      </c>
      <c r="P208" s="81">
        <v>744</v>
      </c>
      <c r="Q208" s="81" t="s">
        <v>386</v>
      </c>
      <c r="R208" s="211">
        <v>4.29</v>
      </c>
      <c r="S208" s="212">
        <v>0.57661290322580649</v>
      </c>
      <c r="T208" s="212">
        <v>0.67836812144212533</v>
      </c>
    </row>
    <row r="209" spans="1:20" ht="15" customHeight="1">
      <c r="A209" s="77" t="s">
        <v>530</v>
      </c>
      <c r="B209" s="77" t="s">
        <v>426</v>
      </c>
      <c r="C209" s="77" t="s">
        <v>379</v>
      </c>
      <c r="D209" s="81" t="s">
        <v>380</v>
      </c>
      <c r="E209" s="81">
        <v>42614</v>
      </c>
      <c r="F209" s="81" t="s">
        <v>381</v>
      </c>
      <c r="G209" s="81">
        <v>3</v>
      </c>
      <c r="H209" s="81" t="s">
        <v>382</v>
      </c>
      <c r="I209" s="81" t="s">
        <v>390</v>
      </c>
      <c r="J209" s="80" t="s">
        <v>390</v>
      </c>
      <c r="K209" s="81" t="s">
        <v>121</v>
      </c>
      <c r="L209" s="81" t="s">
        <v>595</v>
      </c>
      <c r="M209" s="81" t="s">
        <v>125</v>
      </c>
      <c r="N209" s="81" t="s">
        <v>524</v>
      </c>
      <c r="O209" s="81" t="s">
        <v>524</v>
      </c>
      <c r="P209" s="81">
        <v>1000</v>
      </c>
      <c r="Q209" s="81" t="s">
        <v>386</v>
      </c>
      <c r="R209" s="211">
        <v>6.49</v>
      </c>
      <c r="S209" s="212">
        <v>0.64900000000000002</v>
      </c>
      <c r="T209" s="212">
        <v>1.0639344262295083</v>
      </c>
    </row>
    <row r="210" spans="1:20" ht="15" customHeight="1">
      <c r="A210" s="77" t="s">
        <v>530</v>
      </c>
      <c r="B210" s="77" t="s">
        <v>426</v>
      </c>
      <c r="C210" s="77" t="s">
        <v>379</v>
      </c>
      <c r="D210" s="81" t="s">
        <v>380</v>
      </c>
      <c r="E210" s="81">
        <v>42614</v>
      </c>
      <c r="F210" s="81" t="s">
        <v>381</v>
      </c>
      <c r="G210" s="81">
        <v>3</v>
      </c>
      <c r="H210" s="81" t="s">
        <v>382</v>
      </c>
      <c r="I210" s="81" t="s">
        <v>383</v>
      </c>
      <c r="J210" s="80" t="s">
        <v>383</v>
      </c>
      <c r="K210" s="81" t="s">
        <v>121</v>
      </c>
      <c r="L210" s="81" t="s">
        <v>595</v>
      </c>
      <c r="M210" s="81" t="s">
        <v>125</v>
      </c>
      <c r="N210" s="81" t="s">
        <v>524</v>
      </c>
      <c r="O210" s="81" t="s">
        <v>524</v>
      </c>
      <c r="P210" s="81">
        <v>1000</v>
      </c>
      <c r="Q210" s="81" t="s">
        <v>386</v>
      </c>
      <c r="R210" s="211">
        <v>10.99</v>
      </c>
      <c r="S210" s="212">
        <v>1.099</v>
      </c>
      <c r="T210" s="212">
        <v>1.8016393442622951</v>
      </c>
    </row>
    <row r="211" spans="1:20" ht="15" customHeight="1">
      <c r="A211" s="77" t="s">
        <v>530</v>
      </c>
      <c r="B211" s="77" t="s">
        <v>426</v>
      </c>
      <c r="C211" s="77" t="s">
        <v>379</v>
      </c>
      <c r="D211" s="81" t="s">
        <v>380</v>
      </c>
      <c r="E211" s="81">
        <v>42614</v>
      </c>
      <c r="F211" s="81" t="s">
        <v>381</v>
      </c>
      <c r="G211" s="81">
        <v>3</v>
      </c>
      <c r="H211" s="81" t="s">
        <v>382</v>
      </c>
      <c r="I211" s="81" t="s">
        <v>533</v>
      </c>
      <c r="J211" s="80" t="s">
        <v>533</v>
      </c>
      <c r="K211" s="81" t="s">
        <v>121</v>
      </c>
      <c r="L211" s="81" t="s">
        <v>595</v>
      </c>
      <c r="M211" s="81" t="s">
        <v>125</v>
      </c>
      <c r="N211" s="81" t="s">
        <v>524</v>
      </c>
      <c r="O211" s="81" t="s">
        <v>524</v>
      </c>
      <c r="P211" s="81">
        <v>1000</v>
      </c>
      <c r="Q211" s="81" t="s">
        <v>386</v>
      </c>
      <c r="R211" s="211">
        <v>10.99</v>
      </c>
      <c r="S211" s="212">
        <v>1.099</v>
      </c>
      <c r="T211" s="212">
        <v>1.8016393442622951</v>
      </c>
    </row>
    <row r="212" spans="1:20" ht="15" customHeight="1">
      <c r="A212" s="77" t="s">
        <v>530</v>
      </c>
      <c r="B212" s="77" t="s">
        <v>426</v>
      </c>
      <c r="C212" s="77" t="s">
        <v>379</v>
      </c>
      <c r="D212" s="81" t="s">
        <v>380</v>
      </c>
      <c r="E212" s="81">
        <v>42614</v>
      </c>
      <c r="F212" s="81" t="s">
        <v>381</v>
      </c>
      <c r="G212" s="81">
        <v>3</v>
      </c>
      <c r="H212" s="81" t="s">
        <v>382</v>
      </c>
      <c r="I212" s="81" t="s">
        <v>533</v>
      </c>
      <c r="J212" s="80" t="s">
        <v>533</v>
      </c>
      <c r="K212" s="81" t="s">
        <v>121</v>
      </c>
      <c r="L212" s="81" t="s">
        <v>126</v>
      </c>
      <c r="M212" s="81" t="s">
        <v>127</v>
      </c>
      <c r="N212" s="81" t="s">
        <v>524</v>
      </c>
      <c r="O212" s="81" t="s">
        <v>524</v>
      </c>
      <c r="P212" s="81">
        <v>1000</v>
      </c>
      <c r="Q212" s="81" t="s">
        <v>386</v>
      </c>
      <c r="R212" s="211">
        <v>15.99</v>
      </c>
      <c r="S212" s="212">
        <v>1.599</v>
      </c>
      <c r="T212" s="212">
        <v>2.2521126760563379</v>
      </c>
    </row>
    <row r="213" spans="1:20" ht="15" customHeight="1">
      <c r="A213" s="77" t="s">
        <v>530</v>
      </c>
      <c r="B213" s="77" t="s">
        <v>426</v>
      </c>
      <c r="C213" s="77" t="s">
        <v>379</v>
      </c>
      <c r="D213" s="81" t="s">
        <v>380</v>
      </c>
      <c r="E213" s="81">
        <v>42614</v>
      </c>
      <c r="F213" s="81" t="s">
        <v>381</v>
      </c>
      <c r="G213" s="81">
        <v>3</v>
      </c>
      <c r="H213" s="81" t="s">
        <v>382</v>
      </c>
      <c r="I213" s="81" t="s">
        <v>383</v>
      </c>
      <c r="J213" s="80" t="s">
        <v>383</v>
      </c>
      <c r="K213" s="81" t="s">
        <v>121</v>
      </c>
      <c r="L213" s="81" t="s">
        <v>126</v>
      </c>
      <c r="M213" s="81" t="s">
        <v>127</v>
      </c>
      <c r="N213" s="81" t="s">
        <v>524</v>
      </c>
      <c r="O213" s="81" t="s">
        <v>524</v>
      </c>
      <c r="P213" s="81">
        <v>1000</v>
      </c>
      <c r="Q213" s="81" t="s">
        <v>386</v>
      </c>
      <c r="R213" s="211">
        <v>18.989999999999998</v>
      </c>
      <c r="S213" s="212">
        <v>1.8989999999999998</v>
      </c>
      <c r="T213" s="212">
        <v>2.6746478873239434</v>
      </c>
    </row>
    <row r="214" spans="1:20" ht="15" customHeight="1">
      <c r="A214" s="77" t="s">
        <v>530</v>
      </c>
      <c r="B214" s="77" t="s">
        <v>426</v>
      </c>
      <c r="C214" s="77" t="s">
        <v>379</v>
      </c>
      <c r="D214" s="81" t="s">
        <v>380</v>
      </c>
      <c r="E214" s="81">
        <v>42614</v>
      </c>
      <c r="F214" s="81" t="s">
        <v>381</v>
      </c>
      <c r="G214" s="81">
        <v>3</v>
      </c>
      <c r="H214" s="81" t="s">
        <v>382</v>
      </c>
      <c r="I214" s="81" t="s">
        <v>390</v>
      </c>
      <c r="J214" s="80" t="s">
        <v>390</v>
      </c>
      <c r="K214" s="81" t="s">
        <v>121</v>
      </c>
      <c r="L214" s="81" t="s">
        <v>126</v>
      </c>
      <c r="M214" s="81" t="s">
        <v>127</v>
      </c>
      <c r="N214" s="81" t="s">
        <v>524</v>
      </c>
      <c r="O214" s="81" t="s">
        <v>524</v>
      </c>
      <c r="P214" s="81">
        <v>1000</v>
      </c>
      <c r="Q214" s="81" t="s">
        <v>386</v>
      </c>
      <c r="R214" s="211">
        <v>18.989999999999998</v>
      </c>
      <c r="S214" s="212">
        <v>1.8989999999999998</v>
      </c>
      <c r="T214" s="212">
        <v>2.6746478873239434</v>
      </c>
    </row>
    <row r="215" spans="1:20" ht="15" customHeight="1">
      <c r="A215" s="77" t="s">
        <v>530</v>
      </c>
      <c r="B215" s="77" t="s">
        <v>426</v>
      </c>
      <c r="C215" s="77" t="s">
        <v>379</v>
      </c>
      <c r="D215" s="81" t="s">
        <v>380</v>
      </c>
      <c r="E215" s="81">
        <v>42614</v>
      </c>
      <c r="F215" s="81" t="s">
        <v>381</v>
      </c>
      <c r="G215" s="81">
        <v>3</v>
      </c>
      <c r="H215" s="81" t="s">
        <v>382</v>
      </c>
      <c r="I215" s="81" t="s">
        <v>533</v>
      </c>
      <c r="J215" s="80" t="s">
        <v>533</v>
      </c>
      <c r="K215" s="81" t="s">
        <v>121</v>
      </c>
      <c r="L215" s="81" t="s">
        <v>128</v>
      </c>
      <c r="M215" s="81" t="s">
        <v>129</v>
      </c>
      <c r="N215" s="81" t="s">
        <v>524</v>
      </c>
      <c r="O215" s="81" t="s">
        <v>524</v>
      </c>
      <c r="P215" s="81">
        <v>1000</v>
      </c>
      <c r="Q215" s="81" t="s">
        <v>380</v>
      </c>
      <c r="R215" s="211">
        <v>12.49</v>
      </c>
      <c r="S215" s="212">
        <v>1.2490000000000001</v>
      </c>
      <c r="T215" s="212">
        <v>1.7591549295774651</v>
      </c>
    </row>
    <row r="216" spans="1:20" ht="15" customHeight="1">
      <c r="A216" s="77" t="s">
        <v>530</v>
      </c>
      <c r="B216" s="77" t="s">
        <v>426</v>
      </c>
      <c r="C216" s="77" t="s">
        <v>379</v>
      </c>
      <c r="D216" s="81" t="s">
        <v>380</v>
      </c>
      <c r="E216" s="81">
        <v>42614</v>
      </c>
      <c r="F216" s="81" t="s">
        <v>381</v>
      </c>
      <c r="G216" s="81">
        <v>3</v>
      </c>
      <c r="H216" s="81" t="s">
        <v>382</v>
      </c>
      <c r="I216" s="81" t="s">
        <v>390</v>
      </c>
      <c r="J216" s="80" t="s">
        <v>390</v>
      </c>
      <c r="K216" s="81" t="s">
        <v>121</v>
      </c>
      <c r="L216" s="81" t="s">
        <v>128</v>
      </c>
      <c r="M216" s="81" t="s">
        <v>129</v>
      </c>
      <c r="N216" s="81" t="s">
        <v>524</v>
      </c>
      <c r="O216" s="81" t="s">
        <v>524</v>
      </c>
      <c r="P216" s="81">
        <v>1000</v>
      </c>
      <c r="Q216" s="81" t="s">
        <v>380</v>
      </c>
      <c r="R216" s="211">
        <v>15.99</v>
      </c>
      <c r="S216" s="212">
        <v>1.599</v>
      </c>
      <c r="T216" s="212">
        <v>2.2521126760563379</v>
      </c>
    </row>
    <row r="217" spans="1:20" ht="15" customHeight="1">
      <c r="A217" s="77" t="s">
        <v>530</v>
      </c>
      <c r="B217" s="77" t="s">
        <v>426</v>
      </c>
      <c r="C217" s="77" t="s">
        <v>379</v>
      </c>
      <c r="D217" s="81" t="s">
        <v>380</v>
      </c>
      <c r="E217" s="81">
        <v>42614</v>
      </c>
      <c r="F217" s="81" t="s">
        <v>381</v>
      </c>
      <c r="G217" s="81">
        <v>3</v>
      </c>
      <c r="H217" s="81" t="s">
        <v>382</v>
      </c>
      <c r="I217" s="81" t="s">
        <v>533</v>
      </c>
      <c r="J217" s="80" t="s">
        <v>533</v>
      </c>
      <c r="K217" s="81" t="s">
        <v>121</v>
      </c>
      <c r="L217" s="81" t="s">
        <v>128</v>
      </c>
      <c r="M217" s="81" t="s">
        <v>129</v>
      </c>
      <c r="N217" s="81" t="s">
        <v>524</v>
      </c>
      <c r="O217" s="81" t="s">
        <v>524</v>
      </c>
      <c r="P217" s="81">
        <v>1000</v>
      </c>
      <c r="Q217" s="81" t="s">
        <v>386</v>
      </c>
      <c r="R217" s="211">
        <v>18.989999999999998</v>
      </c>
      <c r="S217" s="212">
        <v>1.8989999999999998</v>
      </c>
      <c r="T217" s="212">
        <v>2.6746478873239434</v>
      </c>
    </row>
    <row r="218" spans="1:20" ht="15" customHeight="1">
      <c r="A218" s="77" t="s">
        <v>530</v>
      </c>
      <c r="B218" s="77" t="s">
        <v>426</v>
      </c>
      <c r="C218" s="77" t="s">
        <v>379</v>
      </c>
      <c r="D218" s="81" t="s">
        <v>380</v>
      </c>
      <c r="E218" s="81">
        <v>42614</v>
      </c>
      <c r="F218" s="81" t="s">
        <v>381</v>
      </c>
      <c r="G218" s="81">
        <v>3</v>
      </c>
      <c r="H218" s="81" t="s">
        <v>382</v>
      </c>
      <c r="I218" s="81" t="s">
        <v>383</v>
      </c>
      <c r="J218" s="80" t="s">
        <v>383</v>
      </c>
      <c r="K218" s="81" t="s">
        <v>121</v>
      </c>
      <c r="L218" s="81" t="s">
        <v>128</v>
      </c>
      <c r="M218" s="81" t="s">
        <v>129</v>
      </c>
      <c r="N218" s="81" t="s">
        <v>524</v>
      </c>
      <c r="O218" s="81" t="s">
        <v>524</v>
      </c>
      <c r="P218" s="81">
        <v>1000</v>
      </c>
      <c r="Q218" s="81" t="s">
        <v>386</v>
      </c>
      <c r="R218" s="211">
        <v>20.99</v>
      </c>
      <c r="S218" s="212">
        <v>2.0990000000000002</v>
      </c>
      <c r="T218" s="212">
        <v>2.9563380281690144</v>
      </c>
    </row>
    <row r="219" spans="1:20" ht="15" customHeight="1">
      <c r="A219" s="77" t="s">
        <v>530</v>
      </c>
      <c r="B219" s="77" t="s">
        <v>426</v>
      </c>
      <c r="C219" s="77" t="s">
        <v>379</v>
      </c>
      <c r="D219" s="81" t="s">
        <v>380</v>
      </c>
      <c r="E219" s="81">
        <v>42614</v>
      </c>
      <c r="F219" s="81" t="s">
        <v>381</v>
      </c>
      <c r="G219" s="81">
        <v>3</v>
      </c>
      <c r="H219" s="81" t="s">
        <v>382</v>
      </c>
      <c r="I219" s="81" t="s">
        <v>390</v>
      </c>
      <c r="J219" s="80" t="s">
        <v>390</v>
      </c>
      <c r="K219" s="81" t="s">
        <v>121</v>
      </c>
      <c r="L219" s="81" t="s">
        <v>128</v>
      </c>
      <c r="M219" s="81" t="s">
        <v>129</v>
      </c>
      <c r="N219" s="81" t="s">
        <v>524</v>
      </c>
      <c r="O219" s="81" t="s">
        <v>524</v>
      </c>
      <c r="P219" s="81">
        <v>1000</v>
      </c>
      <c r="Q219" s="81" t="s">
        <v>386</v>
      </c>
      <c r="R219" s="211">
        <v>24.99</v>
      </c>
      <c r="S219" s="212">
        <v>2.4990000000000001</v>
      </c>
      <c r="T219" s="212">
        <v>3.5197183098591553</v>
      </c>
    </row>
    <row r="220" spans="1:20" ht="15" customHeight="1">
      <c r="A220" s="77" t="s">
        <v>530</v>
      </c>
      <c r="B220" s="77" t="s">
        <v>426</v>
      </c>
      <c r="C220" s="77" t="s">
        <v>379</v>
      </c>
      <c r="D220" s="81" t="s">
        <v>380</v>
      </c>
      <c r="E220" s="81">
        <v>42614</v>
      </c>
      <c r="F220" s="81" t="s">
        <v>381</v>
      </c>
      <c r="G220" s="81">
        <v>3</v>
      </c>
      <c r="H220" s="81" t="s">
        <v>382</v>
      </c>
      <c r="I220" s="81" t="s">
        <v>533</v>
      </c>
      <c r="J220" s="80" t="s">
        <v>533</v>
      </c>
      <c r="K220" s="81" t="s">
        <v>121</v>
      </c>
      <c r="L220" s="81" t="s">
        <v>596</v>
      </c>
      <c r="M220" s="81" t="s">
        <v>131</v>
      </c>
      <c r="N220" s="81" t="s">
        <v>524</v>
      </c>
      <c r="O220" s="81" t="s">
        <v>524</v>
      </c>
      <c r="P220" s="81">
        <v>1000</v>
      </c>
      <c r="Q220" s="81" t="s">
        <v>386</v>
      </c>
      <c r="R220" s="211">
        <v>10.49</v>
      </c>
      <c r="S220" s="212">
        <v>1.0489999999999999</v>
      </c>
      <c r="T220" s="212">
        <v>1.2341176470588235</v>
      </c>
    </row>
    <row r="221" spans="1:20" ht="15" customHeight="1">
      <c r="A221" s="77" t="s">
        <v>530</v>
      </c>
      <c r="B221" s="77" t="s">
        <v>426</v>
      </c>
      <c r="C221" s="77" t="s">
        <v>379</v>
      </c>
      <c r="D221" s="81" t="s">
        <v>380</v>
      </c>
      <c r="E221" s="81">
        <v>42614</v>
      </c>
      <c r="F221" s="81" t="s">
        <v>381</v>
      </c>
      <c r="G221" s="81">
        <v>3</v>
      </c>
      <c r="H221" s="81" t="s">
        <v>382</v>
      </c>
      <c r="I221" s="81" t="s">
        <v>383</v>
      </c>
      <c r="J221" s="80" t="s">
        <v>383</v>
      </c>
      <c r="K221" s="81" t="s">
        <v>121</v>
      </c>
      <c r="L221" s="81" t="s">
        <v>596</v>
      </c>
      <c r="M221" s="81" t="s">
        <v>131</v>
      </c>
      <c r="N221" s="81" t="s">
        <v>524</v>
      </c>
      <c r="O221" s="81" t="s">
        <v>524</v>
      </c>
      <c r="P221" s="81">
        <v>1000</v>
      </c>
      <c r="Q221" s="81" t="s">
        <v>386</v>
      </c>
      <c r="R221" s="211">
        <v>12.49</v>
      </c>
      <c r="S221" s="212">
        <v>1.2490000000000001</v>
      </c>
      <c r="T221" s="212">
        <v>1.4694117647058824</v>
      </c>
    </row>
    <row r="222" spans="1:20" ht="15" customHeight="1">
      <c r="A222" s="77" t="s">
        <v>530</v>
      </c>
      <c r="B222" s="77" t="s">
        <v>426</v>
      </c>
      <c r="C222" s="77" t="s">
        <v>379</v>
      </c>
      <c r="D222" s="81" t="s">
        <v>380</v>
      </c>
      <c r="E222" s="81">
        <v>42614</v>
      </c>
      <c r="F222" s="81" t="s">
        <v>381</v>
      </c>
      <c r="G222" s="81">
        <v>3</v>
      </c>
      <c r="H222" s="81" t="s">
        <v>382</v>
      </c>
      <c r="I222" s="81" t="s">
        <v>390</v>
      </c>
      <c r="J222" s="80" t="s">
        <v>390</v>
      </c>
      <c r="K222" s="81" t="s">
        <v>121</v>
      </c>
      <c r="L222" s="81" t="s">
        <v>596</v>
      </c>
      <c r="M222" s="81" t="s">
        <v>131</v>
      </c>
      <c r="N222" s="81" t="s">
        <v>524</v>
      </c>
      <c r="O222" s="81" t="s">
        <v>524</v>
      </c>
      <c r="P222" s="81">
        <v>1000</v>
      </c>
      <c r="Q222" s="81" t="s">
        <v>386</v>
      </c>
      <c r="R222" s="211">
        <v>17.989999999999998</v>
      </c>
      <c r="S222" s="212">
        <v>1.7989999999999997</v>
      </c>
      <c r="T222" s="212">
        <v>2.1164705882352939</v>
      </c>
    </row>
    <row r="223" spans="1:20" ht="15" customHeight="1">
      <c r="A223" s="77" t="s">
        <v>530</v>
      </c>
      <c r="B223" s="77" t="s">
        <v>426</v>
      </c>
      <c r="C223" s="77" t="s">
        <v>379</v>
      </c>
      <c r="D223" s="81" t="s">
        <v>380</v>
      </c>
      <c r="E223" s="81">
        <v>42614</v>
      </c>
      <c r="F223" s="81" t="s">
        <v>381</v>
      </c>
      <c r="G223" s="81">
        <v>3</v>
      </c>
      <c r="H223" s="81" t="s">
        <v>382</v>
      </c>
      <c r="I223" s="81" t="s">
        <v>533</v>
      </c>
      <c r="J223" s="80" t="s">
        <v>533</v>
      </c>
      <c r="K223" s="81" t="s">
        <v>121</v>
      </c>
      <c r="L223" s="81" t="s">
        <v>136</v>
      </c>
      <c r="M223" s="81" t="s">
        <v>137</v>
      </c>
      <c r="N223" s="81" t="s">
        <v>597</v>
      </c>
      <c r="O223" s="81" t="s">
        <v>387</v>
      </c>
      <c r="P223" s="81">
        <v>1400</v>
      </c>
      <c r="Q223" s="81" t="s">
        <v>386</v>
      </c>
      <c r="R223" s="211">
        <v>9.99</v>
      </c>
      <c r="S223" s="212">
        <v>0.71357142857142852</v>
      </c>
      <c r="T223" s="212">
        <v>1.081168831168831</v>
      </c>
    </row>
    <row r="224" spans="1:20" ht="15" customHeight="1">
      <c r="A224" s="77" t="s">
        <v>530</v>
      </c>
      <c r="B224" s="77" t="s">
        <v>426</v>
      </c>
      <c r="C224" s="77" t="s">
        <v>379</v>
      </c>
      <c r="D224" s="81" t="s">
        <v>380</v>
      </c>
      <c r="E224" s="81">
        <v>42614</v>
      </c>
      <c r="F224" s="81" t="s">
        <v>381</v>
      </c>
      <c r="G224" s="81">
        <v>3</v>
      </c>
      <c r="H224" s="81" t="s">
        <v>382</v>
      </c>
      <c r="I224" s="81" t="s">
        <v>383</v>
      </c>
      <c r="J224" s="80" t="s">
        <v>383</v>
      </c>
      <c r="K224" s="81" t="s">
        <v>121</v>
      </c>
      <c r="L224" s="81" t="s">
        <v>136</v>
      </c>
      <c r="M224" s="81" t="s">
        <v>137</v>
      </c>
      <c r="N224" s="81" t="s">
        <v>524</v>
      </c>
      <c r="O224" s="81" t="s">
        <v>524</v>
      </c>
      <c r="P224" s="81">
        <v>1400</v>
      </c>
      <c r="Q224" s="81" t="s">
        <v>386</v>
      </c>
      <c r="R224" s="211">
        <v>12</v>
      </c>
      <c r="S224" s="212">
        <v>0.8571428571428571</v>
      </c>
      <c r="T224" s="212">
        <v>1.2987012987012985</v>
      </c>
    </row>
    <row r="225" spans="1:20" ht="15" customHeight="1">
      <c r="A225" s="77" t="s">
        <v>530</v>
      </c>
      <c r="B225" s="77" t="s">
        <v>426</v>
      </c>
      <c r="C225" s="77" t="s">
        <v>379</v>
      </c>
      <c r="D225" s="81" t="s">
        <v>380</v>
      </c>
      <c r="E225" s="81">
        <v>42614</v>
      </c>
      <c r="F225" s="81" t="s">
        <v>381</v>
      </c>
      <c r="G225" s="81">
        <v>3</v>
      </c>
      <c r="H225" s="81" t="s">
        <v>382</v>
      </c>
      <c r="I225" s="81" t="s">
        <v>390</v>
      </c>
      <c r="J225" s="80" t="s">
        <v>390</v>
      </c>
      <c r="K225" s="81" t="s">
        <v>121</v>
      </c>
      <c r="L225" s="81" t="s">
        <v>136</v>
      </c>
      <c r="M225" s="81" t="s">
        <v>137</v>
      </c>
      <c r="N225" s="81" t="s">
        <v>598</v>
      </c>
      <c r="O225" s="81" t="s">
        <v>385</v>
      </c>
      <c r="P225" s="81">
        <v>945</v>
      </c>
      <c r="Q225" s="81" t="s">
        <v>386</v>
      </c>
      <c r="R225" s="211">
        <v>12.99</v>
      </c>
      <c r="S225" s="212">
        <v>1.3746031746031746</v>
      </c>
      <c r="T225" s="212">
        <v>2.0827320827320825</v>
      </c>
    </row>
    <row r="226" spans="1:20" ht="15" customHeight="1">
      <c r="A226" s="77" t="s">
        <v>530</v>
      </c>
      <c r="B226" s="77" t="s">
        <v>426</v>
      </c>
      <c r="C226" s="77" t="s">
        <v>379</v>
      </c>
      <c r="D226" s="81" t="s">
        <v>380</v>
      </c>
      <c r="E226" s="81">
        <v>42614</v>
      </c>
      <c r="F226" s="81" t="s">
        <v>381</v>
      </c>
      <c r="G226" s="81">
        <v>3</v>
      </c>
      <c r="H226" s="81" t="s">
        <v>382</v>
      </c>
      <c r="I226" s="81" t="s">
        <v>383</v>
      </c>
      <c r="J226" s="80" t="s">
        <v>383</v>
      </c>
      <c r="K226" s="81" t="s">
        <v>121</v>
      </c>
      <c r="L226" s="81" t="s">
        <v>138</v>
      </c>
      <c r="M226" s="81" t="s">
        <v>139</v>
      </c>
      <c r="N226" s="81" t="s">
        <v>524</v>
      </c>
      <c r="O226" s="81" t="s">
        <v>524</v>
      </c>
      <c r="P226" s="81">
        <v>1000</v>
      </c>
      <c r="Q226" s="81" t="s">
        <v>380</v>
      </c>
      <c r="R226" s="211">
        <v>5.99</v>
      </c>
      <c r="S226" s="212">
        <v>0.59899999999999998</v>
      </c>
      <c r="T226" s="212">
        <v>1.2479166666666666</v>
      </c>
    </row>
    <row r="227" spans="1:20" ht="15" customHeight="1">
      <c r="A227" s="77" t="s">
        <v>530</v>
      </c>
      <c r="B227" s="77" t="s">
        <v>426</v>
      </c>
      <c r="C227" s="77" t="s">
        <v>379</v>
      </c>
      <c r="D227" s="81" t="s">
        <v>380</v>
      </c>
      <c r="E227" s="81">
        <v>42614</v>
      </c>
      <c r="F227" s="81" t="s">
        <v>381</v>
      </c>
      <c r="G227" s="81">
        <v>3</v>
      </c>
      <c r="H227" s="81" t="s">
        <v>382</v>
      </c>
      <c r="I227" s="81" t="s">
        <v>533</v>
      </c>
      <c r="J227" s="80" t="s">
        <v>533</v>
      </c>
      <c r="K227" s="81" t="s">
        <v>121</v>
      </c>
      <c r="L227" s="81" t="s">
        <v>138</v>
      </c>
      <c r="M227" s="81" t="s">
        <v>139</v>
      </c>
      <c r="N227" s="81" t="s">
        <v>524</v>
      </c>
      <c r="O227" s="81" t="s">
        <v>524</v>
      </c>
      <c r="P227" s="81">
        <v>1000</v>
      </c>
      <c r="Q227" s="81" t="s">
        <v>380</v>
      </c>
      <c r="R227" s="211">
        <v>6.99</v>
      </c>
      <c r="S227" s="212">
        <v>0.69899999999999995</v>
      </c>
      <c r="T227" s="212">
        <v>1.45625</v>
      </c>
    </row>
    <row r="228" spans="1:20" ht="15" customHeight="1">
      <c r="A228" s="77" t="s">
        <v>530</v>
      </c>
      <c r="B228" s="77" t="s">
        <v>426</v>
      </c>
      <c r="C228" s="77" t="s">
        <v>379</v>
      </c>
      <c r="D228" s="81" t="s">
        <v>380</v>
      </c>
      <c r="E228" s="81">
        <v>42614</v>
      </c>
      <c r="F228" s="81" t="s">
        <v>381</v>
      </c>
      <c r="G228" s="81">
        <v>3</v>
      </c>
      <c r="H228" s="81" t="s">
        <v>382</v>
      </c>
      <c r="I228" s="81" t="s">
        <v>383</v>
      </c>
      <c r="J228" s="80" t="s">
        <v>383</v>
      </c>
      <c r="K228" s="81" t="s">
        <v>121</v>
      </c>
      <c r="L228" s="81" t="s">
        <v>138</v>
      </c>
      <c r="M228" s="81" t="s">
        <v>139</v>
      </c>
      <c r="N228" s="81" t="s">
        <v>524</v>
      </c>
      <c r="O228" s="81" t="s">
        <v>524</v>
      </c>
      <c r="P228" s="81">
        <v>1000</v>
      </c>
      <c r="Q228" s="81" t="s">
        <v>386</v>
      </c>
      <c r="R228" s="211">
        <v>7.99</v>
      </c>
      <c r="S228" s="212">
        <v>0.79900000000000004</v>
      </c>
      <c r="T228" s="212">
        <v>1.6645833333333335</v>
      </c>
    </row>
    <row r="229" spans="1:20" ht="15" customHeight="1">
      <c r="A229" s="77" t="s">
        <v>530</v>
      </c>
      <c r="B229" s="77" t="s">
        <v>426</v>
      </c>
      <c r="C229" s="77" t="s">
        <v>379</v>
      </c>
      <c r="D229" s="81" t="s">
        <v>380</v>
      </c>
      <c r="E229" s="81">
        <v>42614</v>
      </c>
      <c r="F229" s="81" t="s">
        <v>381</v>
      </c>
      <c r="G229" s="81">
        <v>3</v>
      </c>
      <c r="H229" s="81" t="s">
        <v>382</v>
      </c>
      <c r="I229" s="81" t="s">
        <v>533</v>
      </c>
      <c r="J229" s="80" t="s">
        <v>533</v>
      </c>
      <c r="K229" s="81" t="s">
        <v>121</v>
      </c>
      <c r="L229" s="81" t="s">
        <v>138</v>
      </c>
      <c r="M229" s="81" t="s">
        <v>139</v>
      </c>
      <c r="N229" s="81" t="s">
        <v>524</v>
      </c>
      <c r="O229" s="81" t="s">
        <v>524</v>
      </c>
      <c r="P229" s="81">
        <v>1000</v>
      </c>
      <c r="Q229" s="81" t="s">
        <v>386</v>
      </c>
      <c r="R229" s="211">
        <v>10.99</v>
      </c>
      <c r="S229" s="212">
        <v>1.099</v>
      </c>
      <c r="T229" s="212">
        <v>2.2895833333333333</v>
      </c>
    </row>
    <row r="230" spans="1:20" ht="15" customHeight="1">
      <c r="A230" s="77" t="s">
        <v>530</v>
      </c>
      <c r="B230" s="77" t="s">
        <v>426</v>
      </c>
      <c r="C230" s="77" t="s">
        <v>379</v>
      </c>
      <c r="D230" s="81" t="s">
        <v>380</v>
      </c>
      <c r="E230" s="81">
        <v>42614</v>
      </c>
      <c r="F230" s="81" t="s">
        <v>381</v>
      </c>
      <c r="G230" s="81">
        <v>3</v>
      </c>
      <c r="H230" s="81" t="s">
        <v>382</v>
      </c>
      <c r="I230" s="81" t="s">
        <v>390</v>
      </c>
      <c r="J230" s="80" t="s">
        <v>390</v>
      </c>
      <c r="K230" s="81" t="s">
        <v>121</v>
      </c>
      <c r="L230" s="81" t="s">
        <v>138</v>
      </c>
      <c r="M230" s="81" t="s">
        <v>139</v>
      </c>
      <c r="N230" s="81" t="s">
        <v>524</v>
      </c>
      <c r="O230" s="81" t="s">
        <v>524</v>
      </c>
      <c r="P230" s="81">
        <v>1000</v>
      </c>
      <c r="Q230" s="81" t="s">
        <v>386</v>
      </c>
      <c r="R230" s="211">
        <v>11.49</v>
      </c>
      <c r="S230" s="212">
        <v>1.149</v>
      </c>
      <c r="T230" s="212">
        <v>2.3937500000000003</v>
      </c>
    </row>
    <row r="231" spans="1:20" ht="15" customHeight="1">
      <c r="A231" s="77" t="s">
        <v>530</v>
      </c>
      <c r="B231" s="77" t="s">
        <v>426</v>
      </c>
      <c r="C231" s="77" t="s">
        <v>379</v>
      </c>
      <c r="D231" s="81" t="s">
        <v>380</v>
      </c>
      <c r="E231" s="81">
        <v>42614</v>
      </c>
      <c r="F231" s="81" t="s">
        <v>381</v>
      </c>
      <c r="G231" s="81">
        <v>3</v>
      </c>
      <c r="H231" s="81" t="s">
        <v>382</v>
      </c>
      <c r="I231" s="81" t="s">
        <v>533</v>
      </c>
      <c r="J231" s="80" t="s">
        <v>533</v>
      </c>
      <c r="K231" s="81" t="s">
        <v>121</v>
      </c>
      <c r="L231" s="81" t="s">
        <v>140</v>
      </c>
      <c r="M231" s="81" t="s">
        <v>141</v>
      </c>
      <c r="N231" s="81" t="s">
        <v>524</v>
      </c>
      <c r="O231" s="81" t="s">
        <v>524</v>
      </c>
      <c r="P231" s="81">
        <v>1000</v>
      </c>
      <c r="Q231" s="81" t="s">
        <v>386</v>
      </c>
      <c r="R231" s="211">
        <v>9.99</v>
      </c>
      <c r="S231" s="212">
        <v>0.999</v>
      </c>
      <c r="T231" s="212">
        <v>1.665</v>
      </c>
    </row>
    <row r="232" spans="1:20" ht="15" customHeight="1">
      <c r="A232" s="77" t="s">
        <v>530</v>
      </c>
      <c r="B232" s="77" t="s">
        <v>426</v>
      </c>
      <c r="C232" s="77" t="s">
        <v>379</v>
      </c>
      <c r="D232" s="81" t="s">
        <v>380</v>
      </c>
      <c r="E232" s="81">
        <v>42614</v>
      </c>
      <c r="F232" s="81" t="s">
        <v>381</v>
      </c>
      <c r="G232" s="81">
        <v>3</v>
      </c>
      <c r="H232" s="81" t="s">
        <v>382</v>
      </c>
      <c r="I232" s="81" t="s">
        <v>383</v>
      </c>
      <c r="J232" s="80" t="s">
        <v>383</v>
      </c>
      <c r="K232" s="81" t="s">
        <v>121</v>
      </c>
      <c r="L232" s="81" t="s">
        <v>140</v>
      </c>
      <c r="M232" s="81" t="s">
        <v>141</v>
      </c>
      <c r="N232" s="81" t="s">
        <v>524</v>
      </c>
      <c r="O232" s="81" t="s">
        <v>524</v>
      </c>
      <c r="P232" s="81">
        <v>1000</v>
      </c>
      <c r="Q232" s="81" t="s">
        <v>386</v>
      </c>
      <c r="R232" s="211">
        <v>15.99</v>
      </c>
      <c r="S232" s="212">
        <v>1.599</v>
      </c>
      <c r="T232" s="212">
        <v>2.665</v>
      </c>
    </row>
    <row r="233" spans="1:20" ht="15" customHeight="1">
      <c r="A233" s="77" t="s">
        <v>530</v>
      </c>
      <c r="B233" s="77" t="s">
        <v>426</v>
      </c>
      <c r="C233" s="77" t="s">
        <v>379</v>
      </c>
      <c r="D233" s="81" t="s">
        <v>380</v>
      </c>
      <c r="E233" s="81">
        <v>42614</v>
      </c>
      <c r="F233" s="81" t="s">
        <v>381</v>
      </c>
      <c r="G233" s="81">
        <v>3</v>
      </c>
      <c r="H233" s="81" t="s">
        <v>382</v>
      </c>
      <c r="I233" s="81" t="s">
        <v>390</v>
      </c>
      <c r="J233" s="80" t="s">
        <v>390</v>
      </c>
      <c r="K233" s="81" t="s">
        <v>121</v>
      </c>
      <c r="L233" s="81" t="s">
        <v>140</v>
      </c>
      <c r="M233" s="81" t="s">
        <v>141</v>
      </c>
      <c r="N233" s="81" t="s">
        <v>524</v>
      </c>
      <c r="O233" s="81" t="s">
        <v>524</v>
      </c>
      <c r="P233" s="81">
        <v>1000</v>
      </c>
      <c r="Q233" s="81" t="s">
        <v>386</v>
      </c>
      <c r="R233" s="211">
        <v>22.99</v>
      </c>
      <c r="S233" s="212">
        <v>2.2989999999999999</v>
      </c>
      <c r="T233" s="212">
        <v>3.8316666666666666</v>
      </c>
    </row>
    <row r="234" spans="1:20" ht="15" customHeight="1">
      <c r="A234" s="77" t="s">
        <v>530</v>
      </c>
      <c r="B234" s="77" t="s">
        <v>426</v>
      </c>
      <c r="C234" s="77" t="s">
        <v>379</v>
      </c>
      <c r="D234" s="81" t="s">
        <v>380</v>
      </c>
      <c r="E234" s="81">
        <v>42614</v>
      </c>
      <c r="F234" s="81" t="s">
        <v>381</v>
      </c>
      <c r="G234" s="81">
        <v>3</v>
      </c>
      <c r="H234" s="81" t="s">
        <v>382</v>
      </c>
      <c r="I234" s="81" t="s">
        <v>390</v>
      </c>
      <c r="J234" s="80" t="s">
        <v>390</v>
      </c>
      <c r="K234" s="81" t="s">
        <v>121</v>
      </c>
      <c r="L234" s="81" t="s">
        <v>142</v>
      </c>
      <c r="M234" s="81" t="s">
        <v>143</v>
      </c>
      <c r="N234" s="81" t="s">
        <v>524</v>
      </c>
      <c r="O234" s="81" t="s">
        <v>524</v>
      </c>
      <c r="P234" s="81">
        <v>1000</v>
      </c>
      <c r="Q234" s="81" t="s">
        <v>386</v>
      </c>
      <c r="R234" s="211">
        <v>9.99</v>
      </c>
      <c r="S234" s="212">
        <v>0.999</v>
      </c>
      <c r="T234" s="212">
        <v>1.5136363636363637</v>
      </c>
    </row>
    <row r="235" spans="1:20" ht="15" customHeight="1">
      <c r="A235" s="77" t="s">
        <v>530</v>
      </c>
      <c r="B235" s="77" t="s">
        <v>426</v>
      </c>
      <c r="C235" s="77" t="s">
        <v>379</v>
      </c>
      <c r="D235" s="81" t="s">
        <v>380</v>
      </c>
      <c r="E235" s="81">
        <v>42614</v>
      </c>
      <c r="F235" s="81" t="s">
        <v>381</v>
      </c>
      <c r="G235" s="81">
        <v>3</v>
      </c>
      <c r="H235" s="81" t="s">
        <v>382</v>
      </c>
      <c r="I235" s="81" t="s">
        <v>383</v>
      </c>
      <c r="J235" s="80" t="s">
        <v>383</v>
      </c>
      <c r="K235" s="81" t="s">
        <v>121</v>
      </c>
      <c r="L235" s="81" t="s">
        <v>142</v>
      </c>
      <c r="M235" s="81" t="s">
        <v>143</v>
      </c>
      <c r="N235" s="81" t="s">
        <v>524</v>
      </c>
      <c r="O235" s="81" t="s">
        <v>524</v>
      </c>
      <c r="P235" s="81">
        <v>1000</v>
      </c>
      <c r="Q235" s="81" t="s">
        <v>380</v>
      </c>
      <c r="R235" s="211">
        <v>9.99</v>
      </c>
      <c r="S235" s="212">
        <v>0.999</v>
      </c>
      <c r="T235" s="212">
        <v>1.5136363636363637</v>
      </c>
    </row>
    <row r="236" spans="1:20" ht="15" customHeight="1">
      <c r="A236" s="77" t="s">
        <v>530</v>
      </c>
      <c r="B236" s="77" t="s">
        <v>426</v>
      </c>
      <c r="C236" s="77" t="s">
        <v>379</v>
      </c>
      <c r="D236" s="81" t="s">
        <v>380</v>
      </c>
      <c r="E236" s="81">
        <v>42614</v>
      </c>
      <c r="F236" s="81" t="s">
        <v>381</v>
      </c>
      <c r="G236" s="81">
        <v>3</v>
      </c>
      <c r="H236" s="81" t="s">
        <v>382</v>
      </c>
      <c r="I236" s="81" t="s">
        <v>383</v>
      </c>
      <c r="J236" s="80" t="s">
        <v>383</v>
      </c>
      <c r="K236" s="81" t="s">
        <v>121</v>
      </c>
      <c r="L236" s="81" t="s">
        <v>142</v>
      </c>
      <c r="M236" s="81" t="s">
        <v>143</v>
      </c>
      <c r="N236" s="81" t="s">
        <v>524</v>
      </c>
      <c r="O236" s="81" t="s">
        <v>524</v>
      </c>
      <c r="P236" s="81">
        <v>1000</v>
      </c>
      <c r="Q236" s="81" t="s">
        <v>386</v>
      </c>
      <c r="R236" s="211">
        <v>11.99</v>
      </c>
      <c r="S236" s="212">
        <v>1.1990000000000001</v>
      </c>
      <c r="T236" s="212">
        <v>1.8166666666666667</v>
      </c>
    </row>
    <row r="237" spans="1:20" ht="15" customHeight="1">
      <c r="A237" s="77" t="s">
        <v>530</v>
      </c>
      <c r="B237" s="77" t="s">
        <v>426</v>
      </c>
      <c r="C237" s="77" t="s">
        <v>379</v>
      </c>
      <c r="D237" s="81" t="s">
        <v>380</v>
      </c>
      <c r="E237" s="81">
        <v>42614</v>
      </c>
      <c r="F237" s="81" t="s">
        <v>381</v>
      </c>
      <c r="G237" s="81">
        <v>3</v>
      </c>
      <c r="H237" s="81" t="s">
        <v>382</v>
      </c>
      <c r="I237" s="81" t="s">
        <v>390</v>
      </c>
      <c r="J237" s="80" t="s">
        <v>390</v>
      </c>
      <c r="K237" s="81" t="s">
        <v>421</v>
      </c>
      <c r="L237" s="81" t="s">
        <v>187</v>
      </c>
      <c r="M237" s="81" t="s">
        <v>188</v>
      </c>
      <c r="N237" s="81" t="s">
        <v>599</v>
      </c>
      <c r="O237" s="81" t="s">
        <v>387</v>
      </c>
      <c r="P237" s="81">
        <v>800</v>
      </c>
      <c r="Q237" s="81" t="s">
        <v>380</v>
      </c>
      <c r="R237" s="211">
        <v>7.79</v>
      </c>
      <c r="S237" s="212">
        <v>0.97375</v>
      </c>
      <c r="T237" s="212">
        <v>1.2646103896103895</v>
      </c>
    </row>
    <row r="238" spans="1:20" ht="15" customHeight="1">
      <c r="A238" s="77" t="s">
        <v>530</v>
      </c>
      <c r="B238" s="77" t="s">
        <v>426</v>
      </c>
      <c r="C238" s="77" t="s">
        <v>379</v>
      </c>
      <c r="D238" s="81" t="s">
        <v>380</v>
      </c>
      <c r="E238" s="81">
        <v>42614</v>
      </c>
      <c r="F238" s="81" t="s">
        <v>381</v>
      </c>
      <c r="G238" s="81">
        <v>3</v>
      </c>
      <c r="H238" s="81" t="s">
        <v>382</v>
      </c>
      <c r="I238" s="81" t="s">
        <v>533</v>
      </c>
      <c r="J238" s="80" t="s">
        <v>533</v>
      </c>
      <c r="K238" s="81" t="s">
        <v>421</v>
      </c>
      <c r="L238" s="81" t="s">
        <v>187</v>
      </c>
      <c r="M238" s="81" t="s">
        <v>188</v>
      </c>
      <c r="N238" s="81" t="s">
        <v>600</v>
      </c>
      <c r="O238" s="81" t="s">
        <v>387</v>
      </c>
      <c r="P238" s="81">
        <v>800</v>
      </c>
      <c r="Q238" s="81" t="s">
        <v>386</v>
      </c>
      <c r="R238" s="211">
        <v>7.99</v>
      </c>
      <c r="S238" s="212">
        <v>0.99875000000000003</v>
      </c>
      <c r="T238" s="212">
        <v>1.2970779220779221</v>
      </c>
    </row>
    <row r="239" spans="1:20" ht="15" customHeight="1">
      <c r="A239" s="77" t="s">
        <v>530</v>
      </c>
      <c r="B239" s="77" t="s">
        <v>426</v>
      </c>
      <c r="C239" s="77" t="s">
        <v>379</v>
      </c>
      <c r="D239" s="81" t="s">
        <v>380</v>
      </c>
      <c r="E239" s="81">
        <v>42614</v>
      </c>
      <c r="F239" s="81" t="s">
        <v>381</v>
      </c>
      <c r="G239" s="81">
        <v>3</v>
      </c>
      <c r="H239" s="81" t="s">
        <v>382</v>
      </c>
      <c r="I239" s="81" t="s">
        <v>383</v>
      </c>
      <c r="J239" s="80" t="s">
        <v>383</v>
      </c>
      <c r="K239" s="81" t="s">
        <v>421</v>
      </c>
      <c r="L239" s="81" t="s">
        <v>187</v>
      </c>
      <c r="M239" s="81" t="s">
        <v>188</v>
      </c>
      <c r="N239" s="81" t="s">
        <v>601</v>
      </c>
      <c r="O239" s="81" t="s">
        <v>387</v>
      </c>
      <c r="P239" s="81">
        <v>800</v>
      </c>
      <c r="Q239" s="81" t="s">
        <v>386</v>
      </c>
      <c r="R239" s="211">
        <v>9.99</v>
      </c>
      <c r="S239" s="212">
        <v>1.24875</v>
      </c>
      <c r="T239" s="212">
        <v>1.6217532467532467</v>
      </c>
    </row>
    <row r="240" spans="1:20" ht="15" customHeight="1">
      <c r="A240" s="77" t="s">
        <v>530</v>
      </c>
      <c r="B240" s="77" t="s">
        <v>426</v>
      </c>
      <c r="C240" s="77" t="s">
        <v>379</v>
      </c>
      <c r="D240" s="81" t="s">
        <v>380</v>
      </c>
      <c r="E240" s="81">
        <v>42614</v>
      </c>
      <c r="F240" s="81" t="s">
        <v>381</v>
      </c>
      <c r="G240" s="81">
        <v>3</v>
      </c>
      <c r="H240" s="81" t="s">
        <v>382</v>
      </c>
      <c r="I240" s="81" t="s">
        <v>390</v>
      </c>
      <c r="J240" s="80" t="s">
        <v>390</v>
      </c>
      <c r="K240" s="81" t="s">
        <v>421</v>
      </c>
      <c r="L240" s="81" t="s">
        <v>187</v>
      </c>
      <c r="M240" s="81" t="s">
        <v>188</v>
      </c>
      <c r="N240" s="81" t="s">
        <v>599</v>
      </c>
      <c r="O240" s="81" t="s">
        <v>387</v>
      </c>
      <c r="P240" s="81">
        <v>800</v>
      </c>
      <c r="Q240" s="81" t="s">
        <v>386</v>
      </c>
      <c r="R240" s="211">
        <v>13.49</v>
      </c>
      <c r="S240" s="212">
        <v>1.68625</v>
      </c>
      <c r="T240" s="212">
        <v>2.1899350649350651</v>
      </c>
    </row>
    <row r="241" spans="1:20" ht="15" customHeight="1">
      <c r="A241" s="77" t="s">
        <v>530</v>
      </c>
      <c r="B241" s="77" t="s">
        <v>426</v>
      </c>
      <c r="C241" s="77" t="s">
        <v>379</v>
      </c>
      <c r="D241" s="81" t="s">
        <v>380</v>
      </c>
      <c r="E241" s="81">
        <v>42614</v>
      </c>
      <c r="F241" s="81" t="s">
        <v>381</v>
      </c>
      <c r="G241" s="81">
        <v>3</v>
      </c>
      <c r="H241" s="81" t="s">
        <v>382</v>
      </c>
      <c r="I241" s="81" t="s">
        <v>383</v>
      </c>
      <c r="J241" s="80" t="s">
        <v>383</v>
      </c>
      <c r="K241" s="81" t="s">
        <v>421</v>
      </c>
      <c r="L241" s="81" t="s">
        <v>189</v>
      </c>
      <c r="M241" s="81" t="s">
        <v>190</v>
      </c>
      <c r="N241" s="81" t="s">
        <v>602</v>
      </c>
      <c r="O241" s="81" t="s">
        <v>524</v>
      </c>
      <c r="P241" s="81">
        <v>100</v>
      </c>
      <c r="Q241" s="81" t="s">
        <v>386</v>
      </c>
      <c r="R241" s="211">
        <v>1</v>
      </c>
      <c r="S241" s="212">
        <v>1</v>
      </c>
      <c r="T241" s="212">
        <v>1</v>
      </c>
    </row>
    <row r="242" spans="1:20" ht="15" customHeight="1">
      <c r="A242" s="77" t="s">
        <v>530</v>
      </c>
      <c r="B242" s="77" t="s">
        <v>426</v>
      </c>
      <c r="C242" s="77" t="s">
        <v>379</v>
      </c>
      <c r="D242" s="81" t="s">
        <v>380</v>
      </c>
      <c r="E242" s="81">
        <v>42614</v>
      </c>
      <c r="F242" s="81" t="s">
        <v>381</v>
      </c>
      <c r="G242" s="81">
        <v>3</v>
      </c>
      <c r="H242" s="81" t="s">
        <v>382</v>
      </c>
      <c r="I242" s="81" t="s">
        <v>533</v>
      </c>
      <c r="J242" s="80" t="s">
        <v>533</v>
      </c>
      <c r="K242" s="81" t="s">
        <v>421</v>
      </c>
      <c r="L242" s="81" t="s">
        <v>189</v>
      </c>
      <c r="M242" s="81" t="s">
        <v>190</v>
      </c>
      <c r="N242" s="81" t="s">
        <v>602</v>
      </c>
      <c r="O242" s="81" t="s">
        <v>524</v>
      </c>
      <c r="P242" s="81">
        <v>100</v>
      </c>
      <c r="Q242" s="81" t="s">
        <v>386</v>
      </c>
      <c r="R242" s="211">
        <v>1.0900000000000001</v>
      </c>
      <c r="S242" s="212">
        <v>1.0900000000000001</v>
      </c>
      <c r="T242" s="212">
        <v>1.0900000000000001</v>
      </c>
    </row>
    <row r="243" spans="1:20" ht="15" customHeight="1">
      <c r="A243" s="77" t="s">
        <v>530</v>
      </c>
      <c r="B243" s="77" t="s">
        <v>426</v>
      </c>
      <c r="C243" s="77" t="s">
        <v>379</v>
      </c>
      <c r="D243" s="81" t="s">
        <v>380</v>
      </c>
      <c r="E243" s="81">
        <v>42614</v>
      </c>
      <c r="F243" s="81" t="s">
        <v>381</v>
      </c>
      <c r="G243" s="81">
        <v>3</v>
      </c>
      <c r="H243" s="81" t="s">
        <v>382</v>
      </c>
      <c r="I243" s="81" t="s">
        <v>390</v>
      </c>
      <c r="J243" s="80" t="s">
        <v>390</v>
      </c>
      <c r="K243" s="81" t="s">
        <v>421</v>
      </c>
      <c r="L243" s="81" t="s">
        <v>189</v>
      </c>
      <c r="M243" s="81" t="s">
        <v>190</v>
      </c>
      <c r="N243" s="81" t="s">
        <v>602</v>
      </c>
      <c r="O243" s="81" t="s">
        <v>524</v>
      </c>
      <c r="P243" s="81">
        <v>100</v>
      </c>
      <c r="Q243" s="81" t="s">
        <v>386</v>
      </c>
      <c r="R243" s="211">
        <v>1.1000000000000001</v>
      </c>
      <c r="S243" s="212">
        <v>1.1000000000000001</v>
      </c>
      <c r="T243" s="212">
        <v>1.1000000000000001</v>
      </c>
    </row>
    <row r="244" spans="1:20" ht="15" customHeight="1">
      <c r="A244" s="77" t="s">
        <v>530</v>
      </c>
      <c r="B244" s="77" t="s">
        <v>426</v>
      </c>
      <c r="C244" s="77" t="s">
        <v>379</v>
      </c>
      <c r="D244" s="81" t="s">
        <v>380</v>
      </c>
      <c r="E244" s="81">
        <v>42614</v>
      </c>
      <c r="F244" s="81" t="s">
        <v>381</v>
      </c>
      <c r="G244" s="81">
        <v>3</v>
      </c>
      <c r="H244" s="81" t="s">
        <v>382</v>
      </c>
      <c r="I244" s="81" t="s">
        <v>383</v>
      </c>
      <c r="J244" s="80" t="s">
        <v>383</v>
      </c>
      <c r="K244" s="81" t="s">
        <v>421</v>
      </c>
      <c r="L244" s="81" t="s">
        <v>603</v>
      </c>
      <c r="M244" s="81" t="s">
        <v>192</v>
      </c>
      <c r="N244" s="81" t="s">
        <v>604</v>
      </c>
      <c r="O244" s="81" t="s">
        <v>385</v>
      </c>
      <c r="P244" s="81">
        <v>1000</v>
      </c>
      <c r="Q244" s="81" t="s">
        <v>386</v>
      </c>
      <c r="R244" s="211">
        <v>6</v>
      </c>
      <c r="S244" s="212">
        <v>0.6</v>
      </c>
      <c r="T244" s="212">
        <v>0.76923076923076916</v>
      </c>
    </row>
    <row r="245" spans="1:20" ht="15" customHeight="1">
      <c r="A245" s="77" t="s">
        <v>530</v>
      </c>
      <c r="B245" s="77" t="s">
        <v>426</v>
      </c>
      <c r="C245" s="77" t="s">
        <v>379</v>
      </c>
      <c r="D245" s="81" t="s">
        <v>380</v>
      </c>
      <c r="E245" s="81">
        <v>42614</v>
      </c>
      <c r="F245" s="81" t="s">
        <v>381</v>
      </c>
      <c r="G245" s="81">
        <v>3</v>
      </c>
      <c r="H245" s="81" t="s">
        <v>382</v>
      </c>
      <c r="I245" s="81" t="s">
        <v>390</v>
      </c>
      <c r="J245" s="80" t="s">
        <v>390</v>
      </c>
      <c r="K245" s="81" t="s">
        <v>421</v>
      </c>
      <c r="L245" s="81" t="s">
        <v>603</v>
      </c>
      <c r="M245" s="81" t="s">
        <v>192</v>
      </c>
      <c r="N245" s="81" t="s">
        <v>605</v>
      </c>
      <c r="O245" s="81" t="s">
        <v>387</v>
      </c>
      <c r="P245" s="81">
        <v>1000</v>
      </c>
      <c r="Q245" s="81" t="s">
        <v>386</v>
      </c>
      <c r="R245" s="211">
        <v>6.19</v>
      </c>
      <c r="S245" s="212">
        <v>0.61899999999999999</v>
      </c>
      <c r="T245" s="212">
        <v>0.79358974358974355</v>
      </c>
    </row>
    <row r="246" spans="1:20" ht="15" customHeight="1">
      <c r="A246" s="77" t="s">
        <v>530</v>
      </c>
      <c r="B246" s="77" t="s">
        <v>426</v>
      </c>
      <c r="C246" s="77" t="s">
        <v>379</v>
      </c>
      <c r="D246" s="81" t="s">
        <v>380</v>
      </c>
      <c r="E246" s="81">
        <v>42614</v>
      </c>
      <c r="F246" s="81" t="s">
        <v>381</v>
      </c>
      <c r="G246" s="81">
        <v>3</v>
      </c>
      <c r="H246" s="81" t="s">
        <v>382</v>
      </c>
      <c r="I246" s="81" t="s">
        <v>533</v>
      </c>
      <c r="J246" s="80" t="s">
        <v>533</v>
      </c>
      <c r="K246" s="81" t="s">
        <v>421</v>
      </c>
      <c r="L246" s="81" t="s">
        <v>603</v>
      </c>
      <c r="M246" s="81" t="s">
        <v>192</v>
      </c>
      <c r="N246" s="81" t="s">
        <v>606</v>
      </c>
      <c r="O246" s="81" t="s">
        <v>387</v>
      </c>
      <c r="P246" s="81">
        <v>1000</v>
      </c>
      <c r="Q246" s="81" t="s">
        <v>386</v>
      </c>
      <c r="R246" s="211">
        <v>6.99</v>
      </c>
      <c r="S246" s="212">
        <v>0.69899999999999995</v>
      </c>
      <c r="T246" s="212">
        <v>0.89615384615384608</v>
      </c>
    </row>
    <row r="247" spans="1:20" ht="15" customHeight="1">
      <c r="A247" s="77" t="s">
        <v>530</v>
      </c>
      <c r="B247" s="77" t="s">
        <v>426</v>
      </c>
      <c r="C247" s="77" t="s">
        <v>379</v>
      </c>
      <c r="D247" s="81" t="s">
        <v>380</v>
      </c>
      <c r="E247" s="81">
        <v>42614</v>
      </c>
      <c r="F247" s="81" t="s">
        <v>381</v>
      </c>
      <c r="G247" s="81">
        <v>3</v>
      </c>
      <c r="H247" s="81" t="s">
        <v>382</v>
      </c>
      <c r="I247" s="81" t="s">
        <v>383</v>
      </c>
      <c r="J247" s="80" t="s">
        <v>383</v>
      </c>
      <c r="K247" s="81" t="s">
        <v>421</v>
      </c>
      <c r="L247" s="81" t="s">
        <v>607</v>
      </c>
      <c r="M247" s="81" t="s">
        <v>194</v>
      </c>
      <c r="N247" s="81" t="s">
        <v>602</v>
      </c>
      <c r="O247" s="81" t="s">
        <v>524</v>
      </c>
      <c r="P247" s="81">
        <v>100</v>
      </c>
      <c r="Q247" s="81" t="s">
        <v>386</v>
      </c>
      <c r="R247" s="211">
        <v>0.69</v>
      </c>
      <c r="S247" s="212">
        <v>0.69</v>
      </c>
      <c r="T247" s="212">
        <v>0.69</v>
      </c>
    </row>
    <row r="248" spans="1:20" ht="15" customHeight="1">
      <c r="A248" s="77" t="s">
        <v>530</v>
      </c>
      <c r="B248" s="77" t="s">
        <v>426</v>
      </c>
      <c r="C248" s="77" t="s">
        <v>379</v>
      </c>
      <c r="D248" s="81" t="s">
        <v>380</v>
      </c>
      <c r="E248" s="81">
        <v>42614</v>
      </c>
      <c r="F248" s="81" t="s">
        <v>381</v>
      </c>
      <c r="G248" s="81">
        <v>3</v>
      </c>
      <c r="H248" s="81" t="s">
        <v>382</v>
      </c>
      <c r="I248" s="81" t="s">
        <v>390</v>
      </c>
      <c r="J248" s="80" t="s">
        <v>390</v>
      </c>
      <c r="K248" s="81" t="s">
        <v>421</v>
      </c>
      <c r="L248" s="81" t="s">
        <v>607</v>
      </c>
      <c r="M248" s="81" t="s">
        <v>194</v>
      </c>
      <c r="N248" s="81" t="s">
        <v>602</v>
      </c>
      <c r="O248" s="81" t="s">
        <v>524</v>
      </c>
      <c r="P248" s="81">
        <v>100</v>
      </c>
      <c r="Q248" s="81" t="s">
        <v>386</v>
      </c>
      <c r="R248" s="211">
        <v>0.68</v>
      </c>
      <c r="S248" s="212">
        <v>0.68</v>
      </c>
      <c r="T248" s="212">
        <v>0.68</v>
      </c>
    </row>
    <row r="249" spans="1:20" ht="15" customHeight="1">
      <c r="A249" s="77" t="s">
        <v>530</v>
      </c>
      <c r="B249" s="77" t="s">
        <v>426</v>
      </c>
      <c r="C249" s="77" t="s">
        <v>379</v>
      </c>
      <c r="D249" s="81" t="s">
        <v>380</v>
      </c>
      <c r="E249" s="81">
        <v>42614</v>
      </c>
      <c r="F249" s="81" t="s">
        <v>381</v>
      </c>
      <c r="G249" s="81">
        <v>3</v>
      </c>
      <c r="H249" s="81" t="s">
        <v>382</v>
      </c>
      <c r="I249" s="81" t="s">
        <v>533</v>
      </c>
      <c r="J249" s="80" t="s">
        <v>533</v>
      </c>
      <c r="K249" s="81" t="s">
        <v>421</v>
      </c>
      <c r="L249" s="81" t="s">
        <v>607</v>
      </c>
      <c r="M249" s="81" t="s">
        <v>194</v>
      </c>
      <c r="N249" s="81" t="s">
        <v>602</v>
      </c>
      <c r="O249" s="81" t="s">
        <v>524</v>
      </c>
      <c r="P249" s="81">
        <v>100</v>
      </c>
      <c r="Q249" s="81" t="s">
        <v>386</v>
      </c>
      <c r="R249" s="211">
        <v>0.5</v>
      </c>
      <c r="S249" s="212">
        <v>0.5</v>
      </c>
      <c r="T249" s="212">
        <v>0.5</v>
      </c>
    </row>
    <row r="250" spans="1:20" ht="15" customHeight="1">
      <c r="A250" s="77" t="s">
        <v>530</v>
      </c>
      <c r="B250" s="77" t="s">
        <v>426</v>
      </c>
      <c r="C250" s="77" t="s">
        <v>379</v>
      </c>
      <c r="D250" s="81" t="s">
        <v>380</v>
      </c>
      <c r="E250" s="81">
        <v>42614</v>
      </c>
      <c r="F250" s="81" t="s">
        <v>381</v>
      </c>
      <c r="G250" s="81">
        <v>3</v>
      </c>
      <c r="H250" s="81" t="s">
        <v>382</v>
      </c>
      <c r="I250" s="81" t="s">
        <v>533</v>
      </c>
      <c r="J250" s="80" t="s">
        <v>533</v>
      </c>
      <c r="K250" s="81" t="s">
        <v>121</v>
      </c>
      <c r="L250" s="81" t="s">
        <v>144</v>
      </c>
      <c r="M250" s="81" t="s">
        <v>145</v>
      </c>
      <c r="N250" s="81" t="s">
        <v>608</v>
      </c>
      <c r="O250" s="81" t="s">
        <v>524</v>
      </c>
      <c r="P250" s="81">
        <v>1000</v>
      </c>
      <c r="Q250" s="81" t="s">
        <v>386</v>
      </c>
      <c r="R250" s="211">
        <v>15.99</v>
      </c>
      <c r="S250" s="212">
        <v>1.599</v>
      </c>
      <c r="T250" s="212">
        <v>1.8811764705882352</v>
      </c>
    </row>
    <row r="251" spans="1:20" ht="15" customHeight="1">
      <c r="A251" s="77" t="s">
        <v>530</v>
      </c>
      <c r="B251" s="77" t="s">
        <v>426</v>
      </c>
      <c r="C251" s="77" t="s">
        <v>379</v>
      </c>
      <c r="D251" s="81" t="s">
        <v>380</v>
      </c>
      <c r="E251" s="81">
        <v>42614</v>
      </c>
      <c r="F251" s="81" t="s">
        <v>381</v>
      </c>
      <c r="G251" s="81">
        <v>3</v>
      </c>
      <c r="H251" s="81" t="s">
        <v>382</v>
      </c>
      <c r="I251" s="81" t="s">
        <v>533</v>
      </c>
      <c r="J251" s="80" t="s">
        <v>533</v>
      </c>
      <c r="K251" s="81" t="s">
        <v>121</v>
      </c>
      <c r="L251" s="81" t="s">
        <v>609</v>
      </c>
      <c r="M251" s="81" t="s">
        <v>147</v>
      </c>
      <c r="N251" s="81" t="s">
        <v>577</v>
      </c>
      <c r="O251" s="81" t="s">
        <v>387</v>
      </c>
      <c r="P251" s="81">
        <v>170</v>
      </c>
      <c r="Q251" s="81" t="s">
        <v>386</v>
      </c>
      <c r="R251" s="211">
        <v>1.29</v>
      </c>
      <c r="S251" s="212">
        <v>0.75882352941176467</v>
      </c>
      <c r="T251" s="212">
        <v>1.039484286865431</v>
      </c>
    </row>
    <row r="252" spans="1:20" ht="15" customHeight="1">
      <c r="A252" s="77" t="s">
        <v>530</v>
      </c>
      <c r="B252" s="77" t="s">
        <v>426</v>
      </c>
      <c r="C252" s="77" t="s">
        <v>379</v>
      </c>
      <c r="D252" s="81" t="s">
        <v>380</v>
      </c>
      <c r="E252" s="81">
        <v>42614</v>
      </c>
      <c r="F252" s="81" t="s">
        <v>381</v>
      </c>
      <c r="G252" s="81">
        <v>3</v>
      </c>
      <c r="H252" s="81" t="s">
        <v>382</v>
      </c>
      <c r="I252" s="81" t="s">
        <v>390</v>
      </c>
      <c r="J252" s="80" t="s">
        <v>390</v>
      </c>
      <c r="K252" s="81" t="s">
        <v>121</v>
      </c>
      <c r="L252" s="81" t="s">
        <v>609</v>
      </c>
      <c r="M252" s="81" t="s">
        <v>147</v>
      </c>
      <c r="N252" s="81" t="s">
        <v>577</v>
      </c>
      <c r="O252" s="81" t="s">
        <v>387</v>
      </c>
      <c r="P252" s="81">
        <v>170</v>
      </c>
      <c r="Q252" s="81" t="s">
        <v>380</v>
      </c>
      <c r="R252" s="211">
        <v>1.39</v>
      </c>
      <c r="S252" s="212">
        <v>0.81764705882352939</v>
      </c>
      <c r="T252" s="212">
        <v>1.1200644641418211</v>
      </c>
    </row>
    <row r="253" spans="1:20" ht="15" customHeight="1">
      <c r="A253" s="77" t="s">
        <v>530</v>
      </c>
      <c r="B253" s="77" t="s">
        <v>426</v>
      </c>
      <c r="C253" s="77" t="s">
        <v>379</v>
      </c>
      <c r="D253" s="81" t="s">
        <v>380</v>
      </c>
      <c r="E253" s="81">
        <v>42614</v>
      </c>
      <c r="F253" s="81" t="s">
        <v>381</v>
      </c>
      <c r="G253" s="81">
        <v>3</v>
      </c>
      <c r="H253" s="81" t="s">
        <v>382</v>
      </c>
      <c r="I253" s="81" t="s">
        <v>390</v>
      </c>
      <c r="J253" s="80" t="s">
        <v>390</v>
      </c>
      <c r="K253" s="81" t="s">
        <v>121</v>
      </c>
      <c r="L253" s="81" t="s">
        <v>609</v>
      </c>
      <c r="M253" s="81" t="s">
        <v>147</v>
      </c>
      <c r="N253" s="81" t="s">
        <v>577</v>
      </c>
      <c r="O253" s="81" t="s">
        <v>387</v>
      </c>
      <c r="P253" s="81">
        <v>170</v>
      </c>
      <c r="Q253" s="81" t="s">
        <v>386</v>
      </c>
      <c r="R253" s="211">
        <v>1.53</v>
      </c>
      <c r="S253" s="212">
        <v>0.9</v>
      </c>
      <c r="T253" s="212">
        <v>1.2328767123287672</v>
      </c>
    </row>
    <row r="254" spans="1:20" ht="15" customHeight="1">
      <c r="A254" s="77" t="s">
        <v>530</v>
      </c>
      <c r="B254" s="77" t="s">
        <v>426</v>
      </c>
      <c r="C254" s="77" t="s">
        <v>379</v>
      </c>
      <c r="D254" s="81" t="s">
        <v>380</v>
      </c>
      <c r="E254" s="81">
        <v>42614</v>
      </c>
      <c r="F254" s="81" t="s">
        <v>381</v>
      </c>
      <c r="G254" s="81">
        <v>3</v>
      </c>
      <c r="H254" s="81" t="s">
        <v>382</v>
      </c>
      <c r="I254" s="81" t="s">
        <v>383</v>
      </c>
      <c r="J254" s="80" t="s">
        <v>383</v>
      </c>
      <c r="K254" s="81" t="s">
        <v>121</v>
      </c>
      <c r="L254" s="81" t="s">
        <v>609</v>
      </c>
      <c r="M254" s="81" t="s">
        <v>147</v>
      </c>
      <c r="N254" s="81" t="s">
        <v>384</v>
      </c>
      <c r="O254" s="81" t="s">
        <v>385</v>
      </c>
      <c r="P254" s="81">
        <v>185</v>
      </c>
      <c r="Q254" s="81" t="s">
        <v>386</v>
      </c>
      <c r="R254" s="211">
        <v>2.29</v>
      </c>
      <c r="S254" s="212">
        <v>1.2378378378378379</v>
      </c>
      <c r="T254" s="212">
        <v>1.6956682710107369</v>
      </c>
    </row>
    <row r="255" spans="1:20" ht="15" customHeight="1">
      <c r="A255" s="77" t="s">
        <v>530</v>
      </c>
      <c r="B255" s="77" t="s">
        <v>426</v>
      </c>
      <c r="C255" s="77" t="s">
        <v>379</v>
      </c>
      <c r="D255" s="81" t="s">
        <v>380</v>
      </c>
      <c r="E255" s="81">
        <v>42614</v>
      </c>
      <c r="F255" s="81" t="s">
        <v>381</v>
      </c>
      <c r="G255" s="81">
        <v>3</v>
      </c>
      <c r="H255" s="81" t="s">
        <v>382</v>
      </c>
      <c r="I255" s="81" t="s">
        <v>533</v>
      </c>
      <c r="J255" s="80" t="s">
        <v>533</v>
      </c>
      <c r="K255" s="81" t="s">
        <v>121</v>
      </c>
      <c r="L255" s="81" t="s">
        <v>610</v>
      </c>
      <c r="M255" s="81" t="s">
        <v>149</v>
      </c>
      <c r="N255" s="81" t="s">
        <v>611</v>
      </c>
      <c r="O255" s="81" t="s">
        <v>387</v>
      </c>
      <c r="P255" s="81">
        <v>425</v>
      </c>
      <c r="Q255" s="81" t="s">
        <v>386</v>
      </c>
      <c r="R255" s="211">
        <v>5.79</v>
      </c>
      <c r="S255" s="212">
        <v>1.3623529411764705</v>
      </c>
      <c r="T255" s="212">
        <v>1.4340557275541796</v>
      </c>
    </row>
    <row r="256" spans="1:20" ht="15" customHeight="1">
      <c r="A256" s="77" t="s">
        <v>530</v>
      </c>
      <c r="B256" s="77" t="s">
        <v>426</v>
      </c>
      <c r="C256" s="77" t="s">
        <v>379</v>
      </c>
      <c r="D256" s="81" t="s">
        <v>380</v>
      </c>
      <c r="E256" s="81">
        <v>42614</v>
      </c>
      <c r="F256" s="81" t="s">
        <v>381</v>
      </c>
      <c r="G256" s="81">
        <v>3</v>
      </c>
      <c r="H256" s="81" t="s">
        <v>382</v>
      </c>
      <c r="I256" s="81" t="s">
        <v>383</v>
      </c>
      <c r="J256" s="80" t="s">
        <v>383</v>
      </c>
      <c r="K256" s="81" t="s">
        <v>121</v>
      </c>
      <c r="L256" s="81" t="s">
        <v>610</v>
      </c>
      <c r="M256" s="81" t="s">
        <v>149</v>
      </c>
      <c r="N256" s="81" t="s">
        <v>611</v>
      </c>
      <c r="O256" s="81" t="s">
        <v>387</v>
      </c>
      <c r="P256" s="81">
        <v>425</v>
      </c>
      <c r="Q256" s="81" t="s">
        <v>386</v>
      </c>
      <c r="R256" s="211">
        <v>6.5</v>
      </c>
      <c r="S256" s="212">
        <v>1.5294117647058822</v>
      </c>
      <c r="T256" s="212">
        <v>1.609907120743034</v>
      </c>
    </row>
    <row r="257" spans="1:20" ht="15" customHeight="1">
      <c r="A257" s="77" t="s">
        <v>530</v>
      </c>
      <c r="B257" s="77" t="s">
        <v>426</v>
      </c>
      <c r="C257" s="77" t="s">
        <v>379</v>
      </c>
      <c r="D257" s="81" t="s">
        <v>380</v>
      </c>
      <c r="E257" s="81">
        <v>42614</v>
      </c>
      <c r="F257" s="81" t="s">
        <v>381</v>
      </c>
      <c r="G257" s="81">
        <v>3</v>
      </c>
      <c r="H257" s="81" t="s">
        <v>382</v>
      </c>
      <c r="I257" s="81" t="s">
        <v>390</v>
      </c>
      <c r="J257" s="80" t="s">
        <v>390</v>
      </c>
      <c r="K257" s="81" t="s">
        <v>121</v>
      </c>
      <c r="L257" s="81" t="s">
        <v>610</v>
      </c>
      <c r="M257" s="81" t="s">
        <v>149</v>
      </c>
      <c r="N257" s="81" t="s">
        <v>611</v>
      </c>
      <c r="O257" s="81" t="s">
        <v>387</v>
      </c>
      <c r="P257" s="81">
        <v>425</v>
      </c>
      <c r="Q257" s="81" t="s">
        <v>386</v>
      </c>
      <c r="R257" s="211">
        <v>7.19</v>
      </c>
      <c r="S257" s="212">
        <v>1.6917647058823528</v>
      </c>
      <c r="T257" s="212">
        <v>1.7808049535603714</v>
      </c>
    </row>
    <row r="258" spans="1:20" ht="15" customHeight="1">
      <c r="A258" s="77" t="s">
        <v>530</v>
      </c>
      <c r="B258" s="77" t="s">
        <v>426</v>
      </c>
      <c r="C258" s="77" t="s">
        <v>379</v>
      </c>
      <c r="D258" s="81" t="s">
        <v>380</v>
      </c>
      <c r="E258" s="81">
        <v>42614</v>
      </c>
      <c r="F258" s="81" t="s">
        <v>381</v>
      </c>
      <c r="G258" s="81">
        <v>3</v>
      </c>
      <c r="H258" s="81" t="s">
        <v>382</v>
      </c>
      <c r="I258" s="81" t="s">
        <v>533</v>
      </c>
      <c r="J258" s="80" t="s">
        <v>533</v>
      </c>
      <c r="K258" s="81" t="s">
        <v>121</v>
      </c>
      <c r="L258" s="81" t="s">
        <v>612</v>
      </c>
      <c r="M258" s="81" t="s">
        <v>151</v>
      </c>
      <c r="N258" s="81" t="s">
        <v>388</v>
      </c>
      <c r="O258" s="81" t="s">
        <v>385</v>
      </c>
      <c r="P258" s="81">
        <v>410</v>
      </c>
      <c r="Q258" s="81" t="s">
        <v>386</v>
      </c>
      <c r="R258" s="211">
        <v>0.69</v>
      </c>
      <c r="S258" s="212">
        <v>0.16829268292682928</v>
      </c>
      <c r="T258" s="212">
        <v>0.16829268292682928</v>
      </c>
    </row>
    <row r="259" spans="1:20" ht="15" customHeight="1">
      <c r="A259" s="77" t="s">
        <v>530</v>
      </c>
      <c r="B259" s="77" t="s">
        <v>426</v>
      </c>
      <c r="C259" s="77" t="s">
        <v>379</v>
      </c>
      <c r="D259" s="81" t="s">
        <v>380</v>
      </c>
      <c r="E259" s="81">
        <v>42614</v>
      </c>
      <c r="F259" s="81" t="s">
        <v>381</v>
      </c>
      <c r="G259" s="81">
        <v>3</v>
      </c>
      <c r="H259" s="81" t="s">
        <v>382</v>
      </c>
      <c r="I259" s="81" t="s">
        <v>390</v>
      </c>
      <c r="J259" s="80" t="s">
        <v>390</v>
      </c>
      <c r="K259" s="81" t="s">
        <v>121</v>
      </c>
      <c r="L259" s="81" t="s">
        <v>612</v>
      </c>
      <c r="M259" s="81" t="s">
        <v>151</v>
      </c>
      <c r="N259" s="81" t="s">
        <v>388</v>
      </c>
      <c r="O259" s="81" t="s">
        <v>385</v>
      </c>
      <c r="P259" s="81">
        <v>410</v>
      </c>
      <c r="Q259" s="81" t="s">
        <v>386</v>
      </c>
      <c r="R259" s="211">
        <v>0.73</v>
      </c>
      <c r="S259" s="212">
        <v>0.17804878048780487</v>
      </c>
      <c r="T259" s="212">
        <v>0.17804878048780487</v>
      </c>
    </row>
    <row r="260" spans="1:20" ht="15" customHeight="1">
      <c r="A260" s="77" t="s">
        <v>530</v>
      </c>
      <c r="B260" s="77" t="s">
        <v>426</v>
      </c>
      <c r="C260" s="77" t="s">
        <v>379</v>
      </c>
      <c r="D260" s="81" t="s">
        <v>380</v>
      </c>
      <c r="E260" s="81">
        <v>42614</v>
      </c>
      <c r="F260" s="81" t="s">
        <v>381</v>
      </c>
      <c r="G260" s="81">
        <v>3</v>
      </c>
      <c r="H260" s="81" t="s">
        <v>382</v>
      </c>
      <c r="I260" s="81" t="s">
        <v>383</v>
      </c>
      <c r="J260" s="80" t="s">
        <v>383</v>
      </c>
      <c r="K260" s="81" t="s">
        <v>121</v>
      </c>
      <c r="L260" s="81" t="s">
        <v>612</v>
      </c>
      <c r="M260" s="81" t="s">
        <v>151</v>
      </c>
      <c r="N260" s="81" t="s">
        <v>384</v>
      </c>
      <c r="O260" s="81" t="s">
        <v>385</v>
      </c>
      <c r="P260" s="81">
        <v>420</v>
      </c>
      <c r="Q260" s="81" t="s">
        <v>386</v>
      </c>
      <c r="R260" s="211">
        <v>0.8</v>
      </c>
      <c r="S260" s="212">
        <v>0.19047619047619047</v>
      </c>
      <c r="T260" s="212">
        <v>0.19047619047619047</v>
      </c>
    </row>
    <row r="261" spans="1:20" ht="15" customHeight="1">
      <c r="A261" s="77" t="s">
        <v>530</v>
      </c>
      <c r="B261" s="77" t="s">
        <v>426</v>
      </c>
      <c r="C261" s="77" t="s">
        <v>379</v>
      </c>
      <c r="D261" s="81" t="s">
        <v>380</v>
      </c>
      <c r="E261" s="81">
        <v>42614</v>
      </c>
      <c r="F261" s="81" t="s">
        <v>381</v>
      </c>
      <c r="G261" s="81">
        <v>3</v>
      </c>
      <c r="H261" s="81" t="s">
        <v>382</v>
      </c>
      <c r="I261" s="81" t="s">
        <v>383</v>
      </c>
      <c r="J261" s="80" t="s">
        <v>383</v>
      </c>
      <c r="K261" s="81" t="s">
        <v>121</v>
      </c>
      <c r="L261" s="81" t="s">
        <v>156</v>
      </c>
      <c r="M261" s="81" t="s">
        <v>157</v>
      </c>
      <c r="N261" s="81" t="s">
        <v>384</v>
      </c>
      <c r="O261" s="81" t="s">
        <v>385</v>
      </c>
      <c r="P261" s="81">
        <v>250</v>
      </c>
      <c r="Q261" s="81" t="s">
        <v>386</v>
      </c>
      <c r="R261" s="211">
        <v>2</v>
      </c>
      <c r="S261" s="212">
        <v>0.8</v>
      </c>
      <c r="T261" s="212">
        <v>0.8</v>
      </c>
    </row>
    <row r="262" spans="1:20" ht="15" customHeight="1">
      <c r="A262" s="77" t="s">
        <v>530</v>
      </c>
      <c r="B262" s="77" t="s">
        <v>426</v>
      </c>
      <c r="C262" s="77" t="s">
        <v>379</v>
      </c>
      <c r="D262" s="81" t="s">
        <v>380</v>
      </c>
      <c r="E262" s="81">
        <v>42614</v>
      </c>
      <c r="F262" s="81" t="s">
        <v>381</v>
      </c>
      <c r="G262" s="81">
        <v>3</v>
      </c>
      <c r="H262" s="81" t="s">
        <v>382</v>
      </c>
      <c r="I262" s="81" t="s">
        <v>533</v>
      </c>
      <c r="J262" s="80" t="s">
        <v>533</v>
      </c>
      <c r="K262" s="81" t="s">
        <v>121</v>
      </c>
      <c r="L262" s="81" t="s">
        <v>156</v>
      </c>
      <c r="M262" s="81" t="s">
        <v>157</v>
      </c>
      <c r="N262" s="81" t="s">
        <v>613</v>
      </c>
      <c r="O262" s="81" t="s">
        <v>524</v>
      </c>
      <c r="P262" s="81">
        <v>100</v>
      </c>
      <c r="Q262" s="81" t="s">
        <v>386</v>
      </c>
      <c r="R262" s="211">
        <v>0.99</v>
      </c>
      <c r="S262" s="212">
        <v>0.99</v>
      </c>
      <c r="T262" s="212">
        <v>0.99</v>
      </c>
    </row>
    <row r="263" spans="1:20" ht="15" customHeight="1">
      <c r="A263" s="77" t="s">
        <v>530</v>
      </c>
      <c r="B263" s="77" t="s">
        <v>426</v>
      </c>
      <c r="C263" s="77" t="s">
        <v>379</v>
      </c>
      <c r="D263" s="81" t="s">
        <v>380</v>
      </c>
      <c r="E263" s="81">
        <v>42614</v>
      </c>
      <c r="F263" s="81" t="s">
        <v>381</v>
      </c>
      <c r="G263" s="81">
        <v>3</v>
      </c>
      <c r="H263" s="81" t="s">
        <v>382</v>
      </c>
      <c r="I263" s="81" t="s">
        <v>390</v>
      </c>
      <c r="J263" s="80" t="s">
        <v>390</v>
      </c>
      <c r="K263" s="81" t="s">
        <v>121</v>
      </c>
      <c r="L263" s="81" t="s">
        <v>156</v>
      </c>
      <c r="M263" s="81" t="s">
        <v>157</v>
      </c>
      <c r="N263" s="81" t="s">
        <v>614</v>
      </c>
      <c r="O263" s="81" t="s">
        <v>524</v>
      </c>
      <c r="P263" s="81">
        <v>1000</v>
      </c>
      <c r="Q263" s="81" t="s">
        <v>386</v>
      </c>
      <c r="R263" s="211">
        <v>11.9</v>
      </c>
      <c r="S263" s="212">
        <v>1.19</v>
      </c>
      <c r="T263" s="212">
        <v>1.19</v>
      </c>
    </row>
    <row r="264" spans="1:20" ht="15" customHeight="1">
      <c r="A264" s="77" t="s">
        <v>530</v>
      </c>
      <c r="B264" s="77" t="s">
        <v>426</v>
      </c>
      <c r="C264" s="77" t="s">
        <v>379</v>
      </c>
      <c r="D264" s="81" t="s">
        <v>380</v>
      </c>
      <c r="E264" s="81">
        <v>42614</v>
      </c>
      <c r="F264" s="81" t="s">
        <v>381</v>
      </c>
      <c r="G264" s="81">
        <v>3</v>
      </c>
      <c r="H264" s="81" t="s">
        <v>382</v>
      </c>
      <c r="I264" s="81" t="s">
        <v>533</v>
      </c>
      <c r="J264" s="80" t="s">
        <v>533</v>
      </c>
      <c r="K264" s="81" t="s">
        <v>121</v>
      </c>
      <c r="L264" s="81" t="s">
        <v>616</v>
      </c>
      <c r="M264" s="81" t="s">
        <v>165</v>
      </c>
      <c r="N264" s="81" t="s">
        <v>524</v>
      </c>
      <c r="O264" s="81" t="s">
        <v>524</v>
      </c>
      <c r="P264" s="81">
        <v>1000</v>
      </c>
      <c r="Q264" s="81" t="s">
        <v>380</v>
      </c>
      <c r="R264" s="211">
        <v>14.99</v>
      </c>
      <c r="S264" s="212">
        <v>1.4990000000000001</v>
      </c>
      <c r="T264" s="212">
        <v>1.763529411764706</v>
      </c>
    </row>
    <row r="265" spans="1:20" ht="15" customHeight="1">
      <c r="A265" s="77" t="s">
        <v>530</v>
      </c>
      <c r="B265" s="77" t="s">
        <v>426</v>
      </c>
      <c r="C265" s="77" t="s">
        <v>379</v>
      </c>
      <c r="D265" s="81" t="s">
        <v>380</v>
      </c>
      <c r="E265" s="81">
        <v>42614</v>
      </c>
      <c r="F265" s="81" t="s">
        <v>381</v>
      </c>
      <c r="G265" s="81">
        <v>3</v>
      </c>
      <c r="H265" s="81" t="s">
        <v>382</v>
      </c>
      <c r="I265" s="81" t="s">
        <v>533</v>
      </c>
      <c r="J265" s="80" t="s">
        <v>533</v>
      </c>
      <c r="K265" s="81" t="s">
        <v>121</v>
      </c>
      <c r="L265" s="81" t="s">
        <v>616</v>
      </c>
      <c r="M265" s="81" t="s">
        <v>165</v>
      </c>
      <c r="N265" s="81" t="s">
        <v>524</v>
      </c>
      <c r="O265" s="81" t="s">
        <v>524</v>
      </c>
      <c r="P265" s="81">
        <v>1000</v>
      </c>
      <c r="Q265" s="81" t="s">
        <v>386</v>
      </c>
      <c r="R265" s="211">
        <v>17.989999999999998</v>
      </c>
      <c r="S265" s="212">
        <v>1.7989999999999997</v>
      </c>
      <c r="T265" s="212">
        <v>2.1164705882352939</v>
      </c>
    </row>
    <row r="266" spans="1:20" ht="15" customHeight="1">
      <c r="A266" s="77" t="s">
        <v>530</v>
      </c>
      <c r="B266" s="77" t="s">
        <v>426</v>
      </c>
      <c r="C266" s="77" t="s">
        <v>379</v>
      </c>
      <c r="D266" s="81" t="s">
        <v>380</v>
      </c>
      <c r="E266" s="81">
        <v>42614</v>
      </c>
      <c r="F266" s="81" t="s">
        <v>381</v>
      </c>
      <c r="G266" s="81">
        <v>3</v>
      </c>
      <c r="H266" s="81" t="s">
        <v>382</v>
      </c>
      <c r="I266" s="81" t="s">
        <v>390</v>
      </c>
      <c r="J266" s="80" t="s">
        <v>390</v>
      </c>
      <c r="K266" s="81" t="s">
        <v>121</v>
      </c>
      <c r="L266" s="81" t="s">
        <v>616</v>
      </c>
      <c r="M266" s="81" t="s">
        <v>165</v>
      </c>
      <c r="N266" s="81" t="s">
        <v>524</v>
      </c>
      <c r="O266" s="81" t="s">
        <v>524</v>
      </c>
      <c r="P266" s="81">
        <v>1000</v>
      </c>
      <c r="Q266" s="81" t="s">
        <v>386</v>
      </c>
      <c r="R266" s="211">
        <v>19.989999999999998</v>
      </c>
      <c r="S266" s="212">
        <v>1.9989999999999997</v>
      </c>
      <c r="T266" s="212">
        <v>2.3517647058823528</v>
      </c>
    </row>
    <row r="267" spans="1:20" ht="15" customHeight="1">
      <c r="A267" s="77" t="s">
        <v>530</v>
      </c>
      <c r="B267" s="77" t="s">
        <v>426</v>
      </c>
      <c r="C267" s="77" t="s">
        <v>379</v>
      </c>
      <c r="D267" s="81" t="s">
        <v>380</v>
      </c>
      <c r="E267" s="81">
        <v>42614</v>
      </c>
      <c r="F267" s="81" t="s">
        <v>381</v>
      </c>
      <c r="G267" s="81">
        <v>3</v>
      </c>
      <c r="H267" s="81" t="s">
        <v>382</v>
      </c>
      <c r="I267" s="81" t="s">
        <v>390</v>
      </c>
      <c r="J267" s="80" t="s">
        <v>390</v>
      </c>
      <c r="K267" s="81" t="s">
        <v>121</v>
      </c>
      <c r="L267" s="81" t="s">
        <v>617</v>
      </c>
      <c r="M267" s="81" t="s">
        <v>491</v>
      </c>
      <c r="N267" s="81" t="s">
        <v>524</v>
      </c>
      <c r="O267" s="81" t="s">
        <v>524</v>
      </c>
      <c r="P267" s="81">
        <v>1000</v>
      </c>
      <c r="Q267" s="81" t="s">
        <v>386</v>
      </c>
      <c r="R267" s="211">
        <v>25.99</v>
      </c>
      <c r="S267" s="212">
        <v>2.5990000000000002</v>
      </c>
      <c r="T267" s="212">
        <v>4.331666666666667</v>
      </c>
    </row>
    <row r="268" spans="1:20" ht="15" customHeight="1">
      <c r="A268" s="77" t="s">
        <v>530</v>
      </c>
      <c r="B268" s="77" t="s">
        <v>426</v>
      </c>
      <c r="C268" s="77" t="s">
        <v>379</v>
      </c>
      <c r="D268" s="81" t="s">
        <v>380</v>
      </c>
      <c r="E268" s="81">
        <v>42614</v>
      </c>
      <c r="F268" s="81" t="s">
        <v>381</v>
      </c>
      <c r="G268" s="81">
        <v>3</v>
      </c>
      <c r="H268" s="81" t="s">
        <v>382</v>
      </c>
      <c r="I268" s="81" t="s">
        <v>533</v>
      </c>
      <c r="J268" s="80" t="s">
        <v>533</v>
      </c>
      <c r="K268" s="81" t="s">
        <v>121</v>
      </c>
      <c r="L268" s="81" t="s">
        <v>617</v>
      </c>
      <c r="M268" s="81" t="s">
        <v>491</v>
      </c>
      <c r="N268" s="81" t="s">
        <v>524</v>
      </c>
      <c r="O268" s="81" t="s">
        <v>524</v>
      </c>
      <c r="P268" s="81">
        <v>1000</v>
      </c>
      <c r="Q268" s="81" t="s">
        <v>386</v>
      </c>
      <c r="R268" s="211">
        <v>16.989999999999998</v>
      </c>
      <c r="S268" s="212">
        <v>1.6989999999999998</v>
      </c>
      <c r="T268" s="212">
        <v>2.8316666666666666</v>
      </c>
    </row>
    <row r="269" spans="1:20" ht="15" customHeight="1">
      <c r="A269" s="77" t="s">
        <v>530</v>
      </c>
      <c r="B269" s="77" t="s">
        <v>426</v>
      </c>
      <c r="C269" s="77" t="s">
        <v>379</v>
      </c>
      <c r="D269" s="81" t="s">
        <v>380</v>
      </c>
      <c r="E269" s="81">
        <v>42614</v>
      </c>
      <c r="F269" s="81" t="s">
        <v>381</v>
      </c>
      <c r="G269" s="81">
        <v>3</v>
      </c>
      <c r="H269" s="81" t="s">
        <v>382</v>
      </c>
      <c r="I269" s="81" t="s">
        <v>390</v>
      </c>
      <c r="J269" s="80" t="s">
        <v>390</v>
      </c>
      <c r="K269" s="81" t="s">
        <v>121</v>
      </c>
      <c r="L269" s="81" t="s">
        <v>462</v>
      </c>
      <c r="M269" s="81" t="s">
        <v>463</v>
      </c>
      <c r="N269" s="81" t="s">
        <v>577</v>
      </c>
      <c r="O269" s="81" t="s">
        <v>387</v>
      </c>
      <c r="P269" s="81">
        <v>170</v>
      </c>
      <c r="Q269" s="81" t="s">
        <v>380</v>
      </c>
      <c r="R269" s="211">
        <v>1.39</v>
      </c>
      <c r="S269" s="212">
        <v>0.81764705882352939</v>
      </c>
      <c r="T269" s="212">
        <v>1.1200644641418211</v>
      </c>
    </row>
    <row r="270" spans="1:20" ht="15" customHeight="1">
      <c r="A270" s="77" t="s">
        <v>530</v>
      </c>
      <c r="B270" s="77" t="s">
        <v>426</v>
      </c>
      <c r="C270" s="77" t="s">
        <v>379</v>
      </c>
      <c r="D270" s="81" t="s">
        <v>380</v>
      </c>
      <c r="E270" s="81">
        <v>42614</v>
      </c>
      <c r="F270" s="81" t="s">
        <v>381</v>
      </c>
      <c r="G270" s="81">
        <v>3</v>
      </c>
      <c r="H270" s="81" t="s">
        <v>382</v>
      </c>
      <c r="I270" s="81" t="s">
        <v>390</v>
      </c>
      <c r="J270" s="80" t="s">
        <v>390</v>
      </c>
      <c r="K270" s="81" t="s">
        <v>121</v>
      </c>
      <c r="L270" s="81" t="s">
        <v>462</v>
      </c>
      <c r="M270" s="81" t="s">
        <v>463</v>
      </c>
      <c r="N270" s="81" t="s">
        <v>577</v>
      </c>
      <c r="O270" s="81" t="s">
        <v>387</v>
      </c>
      <c r="P270" s="81">
        <v>170</v>
      </c>
      <c r="Q270" s="81" t="s">
        <v>386</v>
      </c>
      <c r="R270" s="211">
        <v>1.53</v>
      </c>
      <c r="S270" s="212">
        <v>0.9</v>
      </c>
      <c r="T270" s="212">
        <v>1.2328767123287672</v>
      </c>
    </row>
    <row r="271" spans="1:20" ht="15" customHeight="1">
      <c r="A271" s="77" t="s">
        <v>530</v>
      </c>
      <c r="B271" s="77" t="s">
        <v>426</v>
      </c>
      <c r="C271" s="77" t="s">
        <v>379</v>
      </c>
      <c r="D271" s="81" t="s">
        <v>380</v>
      </c>
      <c r="E271" s="81">
        <v>42614</v>
      </c>
      <c r="F271" s="81" t="s">
        <v>381</v>
      </c>
      <c r="G271" s="81">
        <v>3</v>
      </c>
      <c r="H271" s="81" t="s">
        <v>382</v>
      </c>
      <c r="I271" s="81" t="s">
        <v>533</v>
      </c>
      <c r="J271" s="80" t="s">
        <v>533</v>
      </c>
      <c r="K271" s="81" t="s">
        <v>121</v>
      </c>
      <c r="L271" s="81" t="s">
        <v>462</v>
      </c>
      <c r="M271" s="81" t="s">
        <v>463</v>
      </c>
      <c r="N271" s="81" t="s">
        <v>536</v>
      </c>
      <c r="O271" s="81" t="s">
        <v>385</v>
      </c>
      <c r="P271" s="81">
        <v>185</v>
      </c>
      <c r="Q271" s="81" t="s">
        <v>386</v>
      </c>
      <c r="R271" s="211">
        <v>1.79</v>
      </c>
      <c r="S271" s="212">
        <v>0.96756756756756757</v>
      </c>
      <c r="T271" s="212">
        <v>1.3254350240651611</v>
      </c>
    </row>
    <row r="272" spans="1:20" ht="15" customHeight="1">
      <c r="A272" s="77" t="s">
        <v>530</v>
      </c>
      <c r="B272" s="77" t="s">
        <v>426</v>
      </c>
      <c r="C272" s="77" t="s">
        <v>379</v>
      </c>
      <c r="D272" s="81" t="s">
        <v>380</v>
      </c>
      <c r="E272" s="81">
        <v>42614</v>
      </c>
      <c r="F272" s="81" t="s">
        <v>381</v>
      </c>
      <c r="G272" s="81">
        <v>3</v>
      </c>
      <c r="H272" s="81" t="s">
        <v>382</v>
      </c>
      <c r="I272" s="81" t="s">
        <v>383</v>
      </c>
      <c r="J272" s="80" t="s">
        <v>383</v>
      </c>
      <c r="K272" s="81" t="s">
        <v>121</v>
      </c>
      <c r="L272" s="81" t="s">
        <v>462</v>
      </c>
      <c r="M272" s="81" t="s">
        <v>463</v>
      </c>
      <c r="N272" s="81" t="s">
        <v>384</v>
      </c>
      <c r="O272" s="81" t="s">
        <v>385</v>
      </c>
      <c r="P272" s="81">
        <v>185</v>
      </c>
      <c r="Q272" s="81" t="s">
        <v>386</v>
      </c>
      <c r="R272" s="211">
        <v>2.29</v>
      </c>
      <c r="S272" s="212">
        <v>1.2378378378378379</v>
      </c>
      <c r="T272" s="212">
        <v>1.6956682710107369</v>
      </c>
    </row>
    <row r="273" spans="1:20" ht="15" customHeight="1">
      <c r="A273" s="77" t="s">
        <v>530</v>
      </c>
      <c r="B273" s="77" t="s">
        <v>426</v>
      </c>
      <c r="C273" s="77" t="s">
        <v>379</v>
      </c>
      <c r="D273" s="81" t="s">
        <v>380</v>
      </c>
      <c r="E273" s="81">
        <v>42614</v>
      </c>
      <c r="F273" s="81" t="s">
        <v>381</v>
      </c>
      <c r="G273" s="81">
        <v>3</v>
      </c>
      <c r="H273" s="81" t="s">
        <v>382</v>
      </c>
      <c r="I273" s="81" t="s">
        <v>390</v>
      </c>
      <c r="J273" s="80" t="s">
        <v>390</v>
      </c>
      <c r="K273" s="81" t="s">
        <v>121</v>
      </c>
      <c r="L273" s="81" t="s">
        <v>618</v>
      </c>
      <c r="M273" s="81" t="s">
        <v>465</v>
      </c>
      <c r="N273" s="81" t="s">
        <v>619</v>
      </c>
      <c r="O273" s="81" t="s">
        <v>387</v>
      </c>
      <c r="P273" s="81">
        <v>400</v>
      </c>
      <c r="Q273" s="81" t="s">
        <v>380</v>
      </c>
      <c r="R273" s="211">
        <v>0.99</v>
      </c>
      <c r="S273" s="212">
        <v>0.2475</v>
      </c>
      <c r="T273" s="212">
        <v>0.41250000000000003</v>
      </c>
    </row>
    <row r="274" spans="1:20" ht="15" customHeight="1">
      <c r="A274" s="77" t="s">
        <v>530</v>
      </c>
      <c r="B274" s="77" t="s">
        <v>426</v>
      </c>
      <c r="C274" s="77" t="s">
        <v>379</v>
      </c>
      <c r="D274" s="81" t="s">
        <v>380</v>
      </c>
      <c r="E274" s="81">
        <v>42614</v>
      </c>
      <c r="F274" s="81" t="s">
        <v>381</v>
      </c>
      <c r="G274" s="81">
        <v>3</v>
      </c>
      <c r="H274" s="81" t="s">
        <v>382</v>
      </c>
      <c r="I274" s="81" t="s">
        <v>383</v>
      </c>
      <c r="J274" s="80" t="s">
        <v>383</v>
      </c>
      <c r="K274" s="81" t="s">
        <v>121</v>
      </c>
      <c r="L274" s="81" t="s">
        <v>618</v>
      </c>
      <c r="M274" s="81" t="s">
        <v>465</v>
      </c>
      <c r="N274" s="81" t="s">
        <v>537</v>
      </c>
      <c r="O274" s="81" t="s">
        <v>385</v>
      </c>
      <c r="P274" s="81">
        <v>420</v>
      </c>
      <c r="Q274" s="81" t="s">
        <v>386</v>
      </c>
      <c r="R274" s="211">
        <v>1.3</v>
      </c>
      <c r="S274" s="212">
        <v>0.30952380952380953</v>
      </c>
      <c r="T274" s="212">
        <v>0.51587301587301593</v>
      </c>
    </row>
    <row r="275" spans="1:20" ht="15" customHeight="1">
      <c r="A275" s="77" t="s">
        <v>530</v>
      </c>
      <c r="B275" s="77" t="s">
        <v>426</v>
      </c>
      <c r="C275" s="77" t="s">
        <v>379</v>
      </c>
      <c r="D275" s="81" t="s">
        <v>380</v>
      </c>
      <c r="E275" s="81">
        <v>42614</v>
      </c>
      <c r="F275" s="81" t="s">
        <v>381</v>
      </c>
      <c r="G275" s="81">
        <v>3</v>
      </c>
      <c r="H275" s="81" t="s">
        <v>382</v>
      </c>
      <c r="I275" s="81" t="s">
        <v>390</v>
      </c>
      <c r="J275" s="80" t="s">
        <v>390</v>
      </c>
      <c r="K275" s="81" t="s">
        <v>121</v>
      </c>
      <c r="L275" s="81" t="s">
        <v>618</v>
      </c>
      <c r="M275" s="81" t="s">
        <v>465</v>
      </c>
      <c r="N275" s="81" t="s">
        <v>619</v>
      </c>
      <c r="O275" s="81" t="s">
        <v>387</v>
      </c>
      <c r="P275" s="81">
        <v>400</v>
      </c>
      <c r="Q275" s="81" t="s">
        <v>386</v>
      </c>
      <c r="R275" s="211">
        <v>1.59</v>
      </c>
      <c r="S275" s="212">
        <v>0.39750000000000002</v>
      </c>
      <c r="T275" s="212">
        <v>0.66250000000000009</v>
      </c>
    </row>
    <row r="276" spans="1:20" ht="15" customHeight="1">
      <c r="A276" s="77" t="s">
        <v>530</v>
      </c>
      <c r="B276" s="77" t="s">
        <v>426</v>
      </c>
      <c r="C276" s="77" t="s">
        <v>379</v>
      </c>
      <c r="D276" s="81" t="s">
        <v>380</v>
      </c>
      <c r="E276" s="81">
        <v>42614</v>
      </c>
      <c r="F276" s="81" t="s">
        <v>381</v>
      </c>
      <c r="G276" s="81">
        <v>3</v>
      </c>
      <c r="H276" s="81" t="s">
        <v>382</v>
      </c>
      <c r="I276" s="81" t="s">
        <v>533</v>
      </c>
      <c r="J276" s="80" t="s">
        <v>533</v>
      </c>
      <c r="K276" s="81" t="s">
        <v>121</v>
      </c>
      <c r="L276" s="81" t="s">
        <v>618</v>
      </c>
      <c r="M276" s="81" t="s">
        <v>465</v>
      </c>
      <c r="N276" s="81" t="s">
        <v>538</v>
      </c>
      <c r="O276" s="81" t="s">
        <v>387</v>
      </c>
      <c r="P276" s="81">
        <v>400</v>
      </c>
      <c r="Q276" s="81" t="s">
        <v>386</v>
      </c>
      <c r="R276" s="211">
        <v>1.85</v>
      </c>
      <c r="S276" s="212">
        <v>0.46250000000000002</v>
      </c>
      <c r="T276" s="212">
        <v>0.77083333333333337</v>
      </c>
    </row>
    <row r="277" spans="1:20" ht="15" customHeight="1">
      <c r="A277" s="77" t="s">
        <v>530</v>
      </c>
      <c r="B277" s="77" t="s">
        <v>426</v>
      </c>
      <c r="C277" s="77" t="s">
        <v>379</v>
      </c>
      <c r="D277" s="81" t="s">
        <v>380</v>
      </c>
      <c r="E277" s="81">
        <v>42614</v>
      </c>
      <c r="F277" s="81" t="s">
        <v>381</v>
      </c>
      <c r="G277" s="81">
        <v>3</v>
      </c>
      <c r="H277" s="81" t="s">
        <v>382</v>
      </c>
      <c r="I277" s="81" t="s">
        <v>383</v>
      </c>
      <c r="J277" s="80" t="s">
        <v>383</v>
      </c>
      <c r="K277" s="81" t="s">
        <v>121</v>
      </c>
      <c r="L277" s="81" t="s">
        <v>357</v>
      </c>
      <c r="M277" s="81" t="s">
        <v>464</v>
      </c>
      <c r="N277" s="81" t="s">
        <v>384</v>
      </c>
      <c r="O277" s="81" t="s">
        <v>385</v>
      </c>
      <c r="P277" s="81">
        <v>250</v>
      </c>
      <c r="Q277" s="81" t="s">
        <v>386</v>
      </c>
      <c r="R277" s="211">
        <v>2</v>
      </c>
      <c r="S277" s="212">
        <v>0.8</v>
      </c>
      <c r="T277" s="212">
        <v>0.8</v>
      </c>
    </row>
    <row r="278" spans="1:20" ht="15" customHeight="1">
      <c r="A278" s="77" t="s">
        <v>530</v>
      </c>
      <c r="B278" s="77" t="s">
        <v>426</v>
      </c>
      <c r="C278" s="77" t="s">
        <v>379</v>
      </c>
      <c r="D278" s="81" t="s">
        <v>380</v>
      </c>
      <c r="E278" s="81">
        <v>42614</v>
      </c>
      <c r="F278" s="81" t="s">
        <v>381</v>
      </c>
      <c r="G278" s="81">
        <v>3</v>
      </c>
      <c r="H278" s="81" t="s">
        <v>382</v>
      </c>
      <c r="I278" s="81" t="s">
        <v>533</v>
      </c>
      <c r="J278" s="80" t="s">
        <v>533</v>
      </c>
      <c r="K278" s="81" t="s">
        <v>121</v>
      </c>
      <c r="L278" s="81" t="s">
        <v>357</v>
      </c>
      <c r="M278" s="81" t="s">
        <v>464</v>
      </c>
      <c r="N278" s="81" t="s">
        <v>615</v>
      </c>
      <c r="O278" s="81" t="s">
        <v>385</v>
      </c>
      <c r="P278" s="81">
        <v>200</v>
      </c>
      <c r="Q278" s="81" t="s">
        <v>386</v>
      </c>
      <c r="R278" s="211">
        <v>1.99</v>
      </c>
      <c r="S278" s="212">
        <v>0.995</v>
      </c>
      <c r="T278" s="212">
        <v>0.995</v>
      </c>
    </row>
    <row r="279" spans="1:20" ht="15" customHeight="1">
      <c r="A279" s="77" t="s">
        <v>530</v>
      </c>
      <c r="B279" s="77" t="s">
        <v>426</v>
      </c>
      <c r="C279" s="77" t="s">
        <v>379</v>
      </c>
      <c r="D279" s="81" t="s">
        <v>380</v>
      </c>
      <c r="E279" s="81">
        <v>42614</v>
      </c>
      <c r="F279" s="81" t="s">
        <v>381</v>
      </c>
      <c r="G279" s="81">
        <v>3</v>
      </c>
      <c r="H279" s="81" t="s">
        <v>382</v>
      </c>
      <c r="I279" s="81" t="s">
        <v>390</v>
      </c>
      <c r="J279" s="80" t="s">
        <v>390</v>
      </c>
      <c r="K279" s="81" t="s">
        <v>121</v>
      </c>
      <c r="L279" s="81" t="s">
        <v>357</v>
      </c>
      <c r="M279" s="81" t="s">
        <v>464</v>
      </c>
      <c r="N279" s="81" t="s">
        <v>620</v>
      </c>
      <c r="O279" s="81" t="s">
        <v>387</v>
      </c>
      <c r="P279" s="81">
        <v>400</v>
      </c>
      <c r="Q279" s="81" t="s">
        <v>380</v>
      </c>
      <c r="R279" s="211">
        <v>3.99</v>
      </c>
      <c r="S279" s="212">
        <v>0.99750000000000005</v>
      </c>
      <c r="T279" s="212">
        <v>0.99750000000000005</v>
      </c>
    </row>
    <row r="280" spans="1:20" ht="15" customHeight="1">
      <c r="A280" s="77" t="s">
        <v>530</v>
      </c>
      <c r="B280" s="77" t="s">
        <v>426</v>
      </c>
      <c r="C280" s="77" t="s">
        <v>379</v>
      </c>
      <c r="D280" s="81" t="s">
        <v>380</v>
      </c>
      <c r="E280" s="81">
        <v>42614</v>
      </c>
      <c r="F280" s="81" t="s">
        <v>381</v>
      </c>
      <c r="G280" s="81">
        <v>3</v>
      </c>
      <c r="H280" s="81" t="s">
        <v>382</v>
      </c>
      <c r="I280" s="81" t="s">
        <v>390</v>
      </c>
      <c r="J280" s="80" t="s">
        <v>390</v>
      </c>
      <c r="K280" s="81" t="s">
        <v>121</v>
      </c>
      <c r="L280" s="81" t="s">
        <v>357</v>
      </c>
      <c r="M280" s="81" t="s">
        <v>464</v>
      </c>
      <c r="N280" s="81" t="s">
        <v>620</v>
      </c>
      <c r="O280" s="81" t="s">
        <v>387</v>
      </c>
      <c r="P280" s="81">
        <v>400</v>
      </c>
      <c r="Q280" s="81" t="s">
        <v>386</v>
      </c>
      <c r="R280" s="211">
        <v>4.49</v>
      </c>
      <c r="S280" s="212">
        <v>1.1225000000000001</v>
      </c>
      <c r="T280" s="212">
        <v>1.1225000000000001</v>
      </c>
    </row>
    <row r="281" spans="1:20" ht="15" customHeight="1">
      <c r="A281" s="77" t="s">
        <v>530</v>
      </c>
      <c r="B281" s="77" t="s">
        <v>426</v>
      </c>
      <c r="C281" s="77" t="s">
        <v>379</v>
      </c>
      <c r="D281" s="81" t="s">
        <v>380</v>
      </c>
      <c r="E281" s="81">
        <v>42614</v>
      </c>
      <c r="F281" s="81" t="s">
        <v>381</v>
      </c>
      <c r="G281" s="81">
        <v>3</v>
      </c>
      <c r="H281" s="81" t="s">
        <v>382</v>
      </c>
      <c r="I281" s="81" t="s">
        <v>383</v>
      </c>
      <c r="J281" s="80" t="s">
        <v>383</v>
      </c>
      <c r="K281" s="81" t="s">
        <v>121</v>
      </c>
      <c r="L281" s="81" t="s">
        <v>488</v>
      </c>
      <c r="M281" s="81" t="s">
        <v>468</v>
      </c>
      <c r="N281" s="81" t="s">
        <v>524</v>
      </c>
      <c r="O281" s="81" t="s">
        <v>524</v>
      </c>
      <c r="P281" s="81">
        <v>1000</v>
      </c>
      <c r="Q281" s="81" t="s">
        <v>386</v>
      </c>
      <c r="R281" s="211">
        <v>17.989999999999998</v>
      </c>
      <c r="S281" s="212">
        <v>1.7989999999999997</v>
      </c>
      <c r="T281" s="212">
        <v>2.9983333333333331</v>
      </c>
    </row>
    <row r="282" spans="1:20" ht="15" customHeight="1">
      <c r="A282" s="77" t="s">
        <v>530</v>
      </c>
      <c r="B282" s="77" t="s">
        <v>426</v>
      </c>
      <c r="C282" s="77" t="s">
        <v>379</v>
      </c>
      <c r="D282" s="81" t="s">
        <v>380</v>
      </c>
      <c r="E282" s="81">
        <v>42614</v>
      </c>
      <c r="F282" s="81" t="s">
        <v>381</v>
      </c>
      <c r="G282" s="81">
        <v>3</v>
      </c>
      <c r="H282" s="81" t="s">
        <v>382</v>
      </c>
      <c r="I282" s="81" t="s">
        <v>390</v>
      </c>
      <c r="J282" s="80" t="s">
        <v>390</v>
      </c>
      <c r="K282" s="81" t="s">
        <v>121</v>
      </c>
      <c r="L282" s="81" t="s">
        <v>488</v>
      </c>
      <c r="M282" s="81" t="s">
        <v>468</v>
      </c>
      <c r="N282" s="81" t="s">
        <v>524</v>
      </c>
      <c r="O282" s="81" t="s">
        <v>524</v>
      </c>
      <c r="P282" s="81">
        <v>1000</v>
      </c>
      <c r="Q282" s="81" t="s">
        <v>386</v>
      </c>
      <c r="R282" s="211">
        <v>17.989999999999998</v>
      </c>
      <c r="S282" s="212">
        <v>1.7989999999999997</v>
      </c>
      <c r="T282" s="212">
        <v>2.9983333333333331</v>
      </c>
    </row>
    <row r="283" spans="1:20" ht="15" customHeight="1">
      <c r="A283" s="77" t="s">
        <v>530</v>
      </c>
      <c r="B283" s="77" t="s">
        <v>426</v>
      </c>
      <c r="C283" s="77" t="s">
        <v>379</v>
      </c>
      <c r="D283" s="81" t="s">
        <v>380</v>
      </c>
      <c r="E283" s="81">
        <v>42614</v>
      </c>
      <c r="F283" s="81" t="s">
        <v>381</v>
      </c>
      <c r="G283" s="81">
        <v>3</v>
      </c>
      <c r="H283" s="81" t="s">
        <v>382</v>
      </c>
      <c r="I283" s="81" t="s">
        <v>533</v>
      </c>
      <c r="J283" s="80" t="s">
        <v>533</v>
      </c>
      <c r="K283" s="81" t="s">
        <v>121</v>
      </c>
      <c r="L283" s="81" t="s">
        <v>488</v>
      </c>
      <c r="M283" s="81" t="s">
        <v>468</v>
      </c>
      <c r="N283" s="81" t="s">
        <v>524</v>
      </c>
      <c r="O283" s="81" t="s">
        <v>524</v>
      </c>
      <c r="P283" s="81">
        <v>1000</v>
      </c>
      <c r="Q283" s="81" t="s">
        <v>386</v>
      </c>
      <c r="R283" s="211">
        <v>15.99</v>
      </c>
      <c r="S283" s="212">
        <v>1.599</v>
      </c>
      <c r="T283" s="212">
        <v>2.665</v>
      </c>
    </row>
    <row r="284" spans="1:20" ht="15" customHeight="1">
      <c r="A284" s="77" t="s">
        <v>530</v>
      </c>
      <c r="B284" s="77" t="s">
        <v>426</v>
      </c>
      <c r="C284" s="77" t="s">
        <v>379</v>
      </c>
      <c r="D284" s="81" t="s">
        <v>380</v>
      </c>
      <c r="E284" s="81">
        <v>42614</v>
      </c>
      <c r="F284" s="81" t="s">
        <v>381</v>
      </c>
      <c r="G284" s="81">
        <v>3</v>
      </c>
      <c r="H284" s="81" t="s">
        <v>382</v>
      </c>
      <c r="I284" s="81" t="s">
        <v>533</v>
      </c>
      <c r="J284" s="80" t="s">
        <v>533</v>
      </c>
      <c r="K284" s="81" t="s">
        <v>121</v>
      </c>
      <c r="L284" s="81" t="s">
        <v>621</v>
      </c>
      <c r="M284" s="81" t="s">
        <v>466</v>
      </c>
      <c r="N284" s="81" t="s">
        <v>622</v>
      </c>
      <c r="O284" s="81" t="s">
        <v>387</v>
      </c>
      <c r="P284" s="81">
        <v>340</v>
      </c>
      <c r="Q284" s="81" t="s">
        <v>386</v>
      </c>
      <c r="R284" s="211">
        <v>6.29</v>
      </c>
      <c r="S284" s="212">
        <v>1.85</v>
      </c>
      <c r="T284" s="212">
        <v>1.85</v>
      </c>
    </row>
    <row r="285" spans="1:20" ht="15" customHeight="1">
      <c r="A285" s="77" t="s">
        <v>530</v>
      </c>
      <c r="B285" s="77" t="s">
        <v>426</v>
      </c>
      <c r="C285" s="77" t="s">
        <v>379</v>
      </c>
      <c r="D285" s="81" t="s">
        <v>380</v>
      </c>
      <c r="E285" s="81">
        <v>42614</v>
      </c>
      <c r="F285" s="81" t="s">
        <v>381</v>
      </c>
      <c r="G285" s="81">
        <v>3</v>
      </c>
      <c r="H285" s="81" t="s">
        <v>382</v>
      </c>
      <c r="I285" s="81" t="s">
        <v>383</v>
      </c>
      <c r="J285" s="80" t="s">
        <v>383</v>
      </c>
      <c r="K285" s="81" t="s">
        <v>121</v>
      </c>
      <c r="L285" s="81" t="s">
        <v>621</v>
      </c>
      <c r="M285" s="81" t="s">
        <v>466</v>
      </c>
      <c r="N285" s="81" t="s">
        <v>623</v>
      </c>
      <c r="O285" s="81" t="s">
        <v>387</v>
      </c>
      <c r="P285" s="81">
        <v>210</v>
      </c>
      <c r="Q285" s="81" t="s">
        <v>386</v>
      </c>
      <c r="R285" s="211">
        <v>4.09</v>
      </c>
      <c r="S285" s="212">
        <v>1.9476190476190476</v>
      </c>
      <c r="T285" s="212">
        <v>1.9476190476190476</v>
      </c>
    </row>
    <row r="286" spans="1:20" ht="15" customHeight="1">
      <c r="A286" s="77" t="s">
        <v>530</v>
      </c>
      <c r="B286" s="77" t="s">
        <v>426</v>
      </c>
      <c r="C286" s="77" t="s">
        <v>379</v>
      </c>
      <c r="D286" s="81" t="s">
        <v>380</v>
      </c>
      <c r="E286" s="81">
        <v>42614</v>
      </c>
      <c r="F286" s="81" t="s">
        <v>381</v>
      </c>
      <c r="G286" s="81">
        <v>3</v>
      </c>
      <c r="H286" s="81" t="s">
        <v>382</v>
      </c>
      <c r="I286" s="81" t="s">
        <v>390</v>
      </c>
      <c r="J286" s="80" t="s">
        <v>390</v>
      </c>
      <c r="K286" s="81" t="s">
        <v>121</v>
      </c>
      <c r="L286" s="81" t="s">
        <v>621</v>
      </c>
      <c r="M286" s="81" t="s">
        <v>466</v>
      </c>
      <c r="N286" s="81" t="s">
        <v>622</v>
      </c>
      <c r="O286" s="81" t="s">
        <v>387</v>
      </c>
      <c r="P286" s="81">
        <v>340</v>
      </c>
      <c r="Q286" s="81" t="s">
        <v>386</v>
      </c>
      <c r="R286" s="211">
        <v>7.79</v>
      </c>
      <c r="S286" s="212">
        <v>2.2911764705882351</v>
      </c>
      <c r="T286" s="212">
        <v>2.2911764705882351</v>
      </c>
    </row>
    <row r="287" spans="1:20" ht="15" customHeight="1">
      <c r="A287" s="77" t="s">
        <v>530</v>
      </c>
      <c r="B287" s="77" t="s">
        <v>426</v>
      </c>
      <c r="C287" s="77" t="s">
        <v>379</v>
      </c>
      <c r="D287" s="81" t="s">
        <v>380</v>
      </c>
      <c r="E287" s="81">
        <v>42614</v>
      </c>
      <c r="F287" s="81" t="s">
        <v>381</v>
      </c>
      <c r="G287" s="81">
        <v>3</v>
      </c>
      <c r="H287" s="81" t="s">
        <v>382</v>
      </c>
      <c r="I287" s="81" t="s">
        <v>383</v>
      </c>
      <c r="J287" s="80" t="s">
        <v>383</v>
      </c>
      <c r="K287" s="81" t="s">
        <v>121</v>
      </c>
      <c r="L287" s="81" t="s">
        <v>489</v>
      </c>
      <c r="M287" s="81" t="s">
        <v>469</v>
      </c>
      <c r="N287" s="81" t="s">
        <v>524</v>
      </c>
      <c r="O287" s="81" t="s">
        <v>524</v>
      </c>
      <c r="P287" s="81">
        <v>1000</v>
      </c>
      <c r="Q287" s="81" t="s">
        <v>386</v>
      </c>
      <c r="R287" s="211">
        <v>10.99</v>
      </c>
      <c r="S287" s="212">
        <v>1.099</v>
      </c>
      <c r="T287" s="212">
        <v>1.665151515151515</v>
      </c>
    </row>
    <row r="288" spans="1:20" ht="15" customHeight="1">
      <c r="A288" s="77" t="s">
        <v>530</v>
      </c>
      <c r="B288" s="77" t="s">
        <v>426</v>
      </c>
      <c r="C288" s="77" t="s">
        <v>379</v>
      </c>
      <c r="D288" s="81" t="s">
        <v>380</v>
      </c>
      <c r="E288" s="81">
        <v>42614</v>
      </c>
      <c r="F288" s="81" t="s">
        <v>381</v>
      </c>
      <c r="G288" s="81">
        <v>3</v>
      </c>
      <c r="H288" s="81" t="s">
        <v>382</v>
      </c>
      <c r="I288" s="81" t="s">
        <v>533</v>
      </c>
      <c r="J288" s="80" t="s">
        <v>533</v>
      </c>
      <c r="K288" s="81" t="s">
        <v>121</v>
      </c>
      <c r="L288" s="81" t="s">
        <v>489</v>
      </c>
      <c r="M288" s="81" t="s">
        <v>469</v>
      </c>
      <c r="N288" s="81" t="s">
        <v>524</v>
      </c>
      <c r="O288" s="81" t="s">
        <v>524</v>
      </c>
      <c r="P288" s="81">
        <v>1000</v>
      </c>
      <c r="Q288" s="81" t="s">
        <v>386</v>
      </c>
      <c r="R288" s="211">
        <v>13.99</v>
      </c>
      <c r="S288" s="212">
        <v>1.399</v>
      </c>
      <c r="T288" s="212">
        <v>2.1196969696969696</v>
      </c>
    </row>
    <row r="289" spans="1:20" ht="15" customHeight="1">
      <c r="A289" s="77" t="s">
        <v>530</v>
      </c>
      <c r="B289" s="77" t="s">
        <v>426</v>
      </c>
      <c r="C289" s="77" t="s">
        <v>379</v>
      </c>
      <c r="D289" s="81" t="s">
        <v>380</v>
      </c>
      <c r="E289" s="81">
        <v>42614</v>
      </c>
      <c r="F289" s="81" t="s">
        <v>381</v>
      </c>
      <c r="G289" s="81">
        <v>3</v>
      </c>
      <c r="H289" s="81" t="s">
        <v>382</v>
      </c>
      <c r="I289" s="81" t="s">
        <v>383</v>
      </c>
      <c r="J289" s="80" t="s">
        <v>383</v>
      </c>
      <c r="K289" s="81" t="s">
        <v>121</v>
      </c>
      <c r="L289" s="81" t="s">
        <v>489</v>
      </c>
      <c r="M289" s="81" t="s">
        <v>469</v>
      </c>
      <c r="N289" s="81" t="s">
        <v>524</v>
      </c>
      <c r="O289" s="81" t="s">
        <v>524</v>
      </c>
      <c r="P289" s="81">
        <v>1000</v>
      </c>
      <c r="Q289" s="81" t="s">
        <v>380</v>
      </c>
      <c r="R289" s="211">
        <v>9.99</v>
      </c>
      <c r="S289" s="212">
        <v>0.999</v>
      </c>
      <c r="T289" s="212">
        <v>1.5136363636363637</v>
      </c>
    </row>
    <row r="290" spans="1:20" ht="15" customHeight="1">
      <c r="A290" s="77" t="s">
        <v>530</v>
      </c>
      <c r="B290" s="77" t="s">
        <v>426</v>
      </c>
      <c r="C290" s="77" t="s">
        <v>379</v>
      </c>
      <c r="D290" s="81" t="s">
        <v>380</v>
      </c>
      <c r="E290" s="81">
        <v>42614</v>
      </c>
      <c r="F290" s="81" t="s">
        <v>381</v>
      </c>
      <c r="G290" s="81">
        <v>3</v>
      </c>
      <c r="H290" s="81" t="s">
        <v>382</v>
      </c>
      <c r="I290" s="81" t="s">
        <v>533</v>
      </c>
      <c r="J290" s="80" t="s">
        <v>533</v>
      </c>
      <c r="K290" s="81" t="s">
        <v>121</v>
      </c>
      <c r="L290" s="81" t="s">
        <v>489</v>
      </c>
      <c r="M290" s="81" t="s">
        <v>469</v>
      </c>
      <c r="N290" s="81" t="s">
        <v>524</v>
      </c>
      <c r="O290" s="81" t="s">
        <v>524</v>
      </c>
      <c r="P290" s="81">
        <v>1000</v>
      </c>
      <c r="Q290" s="81" t="s">
        <v>380</v>
      </c>
      <c r="R290" s="211">
        <v>8.99</v>
      </c>
      <c r="S290" s="212">
        <v>0.89900000000000002</v>
      </c>
      <c r="T290" s="212">
        <v>1.3621212121212121</v>
      </c>
    </row>
    <row r="291" spans="1:20" ht="15" customHeight="1">
      <c r="A291" s="77" t="s">
        <v>530</v>
      </c>
      <c r="B291" s="77" t="s">
        <v>426</v>
      </c>
      <c r="C291" s="77" t="s">
        <v>379</v>
      </c>
      <c r="D291" s="81" t="s">
        <v>380</v>
      </c>
      <c r="E291" s="81">
        <v>42614</v>
      </c>
      <c r="F291" s="81" t="s">
        <v>381</v>
      </c>
      <c r="G291" s="81">
        <v>3</v>
      </c>
      <c r="H291" s="81" t="s">
        <v>382</v>
      </c>
      <c r="I291" s="81" t="s">
        <v>533</v>
      </c>
      <c r="J291" s="80" t="s">
        <v>533</v>
      </c>
      <c r="K291" s="81" t="s">
        <v>421</v>
      </c>
      <c r="L291" s="81" t="s">
        <v>624</v>
      </c>
      <c r="M291" s="81" t="s">
        <v>467</v>
      </c>
      <c r="N291" s="81" t="s">
        <v>388</v>
      </c>
      <c r="O291" s="81" t="s">
        <v>385</v>
      </c>
      <c r="P291" s="81">
        <v>340</v>
      </c>
      <c r="Q291" s="81" t="s">
        <v>386</v>
      </c>
      <c r="R291" s="211">
        <v>2.99</v>
      </c>
      <c r="S291" s="212">
        <v>0.87941176470588234</v>
      </c>
      <c r="T291" s="212">
        <v>0.87941176470588234</v>
      </c>
    </row>
    <row r="292" spans="1:20" ht="15" customHeight="1">
      <c r="A292" s="77" t="s">
        <v>530</v>
      </c>
      <c r="B292" s="77" t="s">
        <v>426</v>
      </c>
      <c r="C292" s="77" t="s">
        <v>379</v>
      </c>
      <c r="D292" s="81" t="s">
        <v>380</v>
      </c>
      <c r="E292" s="81">
        <v>42614</v>
      </c>
      <c r="F292" s="81" t="s">
        <v>381</v>
      </c>
      <c r="G292" s="81">
        <v>3</v>
      </c>
      <c r="H292" s="81" t="s">
        <v>382</v>
      </c>
      <c r="I292" s="81" t="s">
        <v>390</v>
      </c>
      <c r="J292" s="80" t="s">
        <v>390</v>
      </c>
      <c r="K292" s="81" t="s">
        <v>421</v>
      </c>
      <c r="L292" s="81" t="s">
        <v>624</v>
      </c>
      <c r="M292" s="81" t="s">
        <v>467</v>
      </c>
      <c r="N292" s="81" t="s">
        <v>388</v>
      </c>
      <c r="O292" s="81" t="s">
        <v>385</v>
      </c>
      <c r="P292" s="81">
        <v>340</v>
      </c>
      <c r="Q292" s="81" t="s">
        <v>380</v>
      </c>
      <c r="R292" s="211">
        <v>3.29</v>
      </c>
      <c r="S292" s="212">
        <v>0.96764705882352942</v>
      </c>
      <c r="T292" s="212">
        <v>0.96764705882352942</v>
      </c>
    </row>
    <row r="293" spans="1:20" ht="15" customHeight="1">
      <c r="A293" s="77" t="s">
        <v>530</v>
      </c>
      <c r="B293" s="77" t="s">
        <v>426</v>
      </c>
      <c r="C293" s="77" t="s">
        <v>379</v>
      </c>
      <c r="D293" s="81" t="s">
        <v>380</v>
      </c>
      <c r="E293" s="81">
        <v>42614</v>
      </c>
      <c r="F293" s="81" t="s">
        <v>381</v>
      </c>
      <c r="G293" s="81">
        <v>3</v>
      </c>
      <c r="H293" s="81" t="s">
        <v>382</v>
      </c>
      <c r="I293" s="81" t="s">
        <v>383</v>
      </c>
      <c r="J293" s="80" t="s">
        <v>383</v>
      </c>
      <c r="K293" s="81" t="s">
        <v>421</v>
      </c>
      <c r="L293" s="81" t="s">
        <v>624</v>
      </c>
      <c r="M293" s="81" t="s">
        <v>467</v>
      </c>
      <c r="N293" s="81" t="s">
        <v>384</v>
      </c>
      <c r="O293" s="81" t="s">
        <v>385</v>
      </c>
      <c r="P293" s="81">
        <v>340</v>
      </c>
      <c r="Q293" s="81" t="s">
        <v>386</v>
      </c>
      <c r="R293" s="211">
        <v>3.79</v>
      </c>
      <c r="S293" s="212">
        <v>1.1147058823529412</v>
      </c>
      <c r="T293" s="212">
        <v>1.1147058823529412</v>
      </c>
    </row>
    <row r="294" spans="1:20" ht="15" customHeight="1">
      <c r="A294" s="77" t="s">
        <v>530</v>
      </c>
      <c r="B294" s="77" t="s">
        <v>426</v>
      </c>
      <c r="C294" s="77" t="s">
        <v>379</v>
      </c>
      <c r="D294" s="81" t="s">
        <v>380</v>
      </c>
      <c r="E294" s="81">
        <v>42614</v>
      </c>
      <c r="F294" s="81" t="s">
        <v>381</v>
      </c>
      <c r="G294" s="81">
        <v>3</v>
      </c>
      <c r="H294" s="81" t="s">
        <v>382</v>
      </c>
      <c r="I294" s="81" t="s">
        <v>390</v>
      </c>
      <c r="J294" s="80" t="s">
        <v>390</v>
      </c>
      <c r="K294" s="81" t="s">
        <v>421</v>
      </c>
      <c r="L294" s="81" t="s">
        <v>624</v>
      </c>
      <c r="M294" s="81" t="s">
        <v>467</v>
      </c>
      <c r="N294" s="81" t="s">
        <v>388</v>
      </c>
      <c r="O294" s="81" t="s">
        <v>385</v>
      </c>
      <c r="P294" s="81">
        <v>340</v>
      </c>
      <c r="Q294" s="81" t="s">
        <v>386</v>
      </c>
      <c r="R294" s="211">
        <v>3.79</v>
      </c>
      <c r="S294" s="212">
        <v>1.1147058823529412</v>
      </c>
      <c r="T294" s="212">
        <v>1.1147058823529412</v>
      </c>
    </row>
    <row r="295" spans="1:20" ht="15" customHeight="1">
      <c r="A295" s="77" t="s">
        <v>530</v>
      </c>
      <c r="B295" s="77" t="s">
        <v>426</v>
      </c>
      <c r="C295" s="77" t="s">
        <v>379</v>
      </c>
      <c r="D295" s="81" t="s">
        <v>380</v>
      </c>
      <c r="E295" s="81">
        <v>42614</v>
      </c>
      <c r="F295" s="81" t="s">
        <v>381</v>
      </c>
      <c r="G295" s="81">
        <v>3</v>
      </c>
      <c r="H295" s="81" t="s">
        <v>382</v>
      </c>
      <c r="I295" s="81" t="s">
        <v>383</v>
      </c>
      <c r="J295" s="80" t="s">
        <v>383</v>
      </c>
      <c r="K295" s="81" t="s">
        <v>421</v>
      </c>
      <c r="L295" s="81" t="s">
        <v>625</v>
      </c>
      <c r="M295" s="81" t="s">
        <v>492</v>
      </c>
      <c r="N295" s="81" t="s">
        <v>524</v>
      </c>
      <c r="O295" s="81" t="s">
        <v>524</v>
      </c>
      <c r="P295" s="81">
        <v>1000</v>
      </c>
      <c r="Q295" s="81" t="s">
        <v>386</v>
      </c>
      <c r="R295" s="211">
        <v>8.49</v>
      </c>
      <c r="S295" s="212">
        <v>0.84899999999999998</v>
      </c>
      <c r="T295" s="212">
        <v>1.415</v>
      </c>
    </row>
    <row r="296" spans="1:20" ht="15" customHeight="1">
      <c r="A296" s="77" t="s">
        <v>530</v>
      </c>
      <c r="B296" s="77" t="s">
        <v>426</v>
      </c>
      <c r="C296" s="77" t="s">
        <v>379</v>
      </c>
      <c r="D296" s="81" t="s">
        <v>380</v>
      </c>
      <c r="E296" s="81">
        <v>42614</v>
      </c>
      <c r="F296" s="81" t="s">
        <v>381</v>
      </c>
      <c r="G296" s="81">
        <v>3</v>
      </c>
      <c r="H296" s="81" t="s">
        <v>382</v>
      </c>
      <c r="I296" s="81" t="s">
        <v>533</v>
      </c>
      <c r="J296" s="80" t="s">
        <v>533</v>
      </c>
      <c r="K296" s="81" t="s">
        <v>626</v>
      </c>
      <c r="L296" s="81" t="s">
        <v>167</v>
      </c>
      <c r="M296" s="81" t="s">
        <v>168</v>
      </c>
      <c r="N296" s="81" t="s">
        <v>586</v>
      </c>
      <c r="O296" s="81" t="s">
        <v>387</v>
      </c>
      <c r="P296" s="81">
        <v>500</v>
      </c>
      <c r="Q296" s="81" t="s">
        <v>386</v>
      </c>
      <c r="R296" s="211">
        <v>3.29</v>
      </c>
      <c r="S296" s="212">
        <v>0.65800000000000003</v>
      </c>
      <c r="T296" s="212">
        <v>0.65800000000000003</v>
      </c>
    </row>
    <row r="297" spans="1:20" ht="15" customHeight="1">
      <c r="A297" s="77" t="s">
        <v>530</v>
      </c>
      <c r="B297" s="77" t="s">
        <v>426</v>
      </c>
      <c r="C297" s="77" t="s">
        <v>379</v>
      </c>
      <c r="D297" s="81" t="s">
        <v>380</v>
      </c>
      <c r="E297" s="81">
        <v>42614</v>
      </c>
      <c r="F297" s="81" t="s">
        <v>381</v>
      </c>
      <c r="G297" s="81">
        <v>3</v>
      </c>
      <c r="H297" s="81" t="s">
        <v>382</v>
      </c>
      <c r="I297" s="81" t="s">
        <v>390</v>
      </c>
      <c r="J297" s="80" t="s">
        <v>390</v>
      </c>
      <c r="K297" s="81" t="s">
        <v>626</v>
      </c>
      <c r="L297" s="81" t="s">
        <v>167</v>
      </c>
      <c r="M297" s="81" t="s">
        <v>168</v>
      </c>
      <c r="N297" s="81" t="s">
        <v>394</v>
      </c>
      <c r="O297" s="81" t="s">
        <v>387</v>
      </c>
      <c r="P297" s="81">
        <v>500</v>
      </c>
      <c r="Q297" s="81" t="s">
        <v>380</v>
      </c>
      <c r="R297" s="211">
        <v>3.49</v>
      </c>
      <c r="S297" s="212">
        <v>0.69799999999999995</v>
      </c>
      <c r="T297" s="212">
        <v>0.69799999999999995</v>
      </c>
    </row>
    <row r="298" spans="1:20" ht="15" customHeight="1">
      <c r="A298" s="77" t="s">
        <v>530</v>
      </c>
      <c r="B298" s="77" t="s">
        <v>426</v>
      </c>
      <c r="C298" s="77" t="s">
        <v>379</v>
      </c>
      <c r="D298" s="81" t="s">
        <v>380</v>
      </c>
      <c r="E298" s="81">
        <v>42614</v>
      </c>
      <c r="F298" s="81" t="s">
        <v>381</v>
      </c>
      <c r="G298" s="81">
        <v>3</v>
      </c>
      <c r="H298" s="81" t="s">
        <v>382</v>
      </c>
      <c r="I298" s="81" t="s">
        <v>383</v>
      </c>
      <c r="J298" s="80" t="s">
        <v>383</v>
      </c>
      <c r="K298" s="81" t="s">
        <v>626</v>
      </c>
      <c r="L298" s="81" t="s">
        <v>167</v>
      </c>
      <c r="M298" s="81" t="s">
        <v>168</v>
      </c>
      <c r="N298" s="81" t="s">
        <v>544</v>
      </c>
      <c r="O298" s="81" t="s">
        <v>385</v>
      </c>
      <c r="P298" s="81">
        <v>500</v>
      </c>
      <c r="Q298" s="81" t="s">
        <v>386</v>
      </c>
      <c r="R298" s="211">
        <v>3.5</v>
      </c>
      <c r="S298" s="212">
        <v>0.7</v>
      </c>
      <c r="T298" s="212">
        <v>0.7</v>
      </c>
    </row>
    <row r="299" spans="1:20" ht="15" customHeight="1">
      <c r="A299" s="77" t="s">
        <v>530</v>
      </c>
      <c r="B299" s="77" t="s">
        <v>426</v>
      </c>
      <c r="C299" s="77" t="s">
        <v>379</v>
      </c>
      <c r="D299" s="81" t="s">
        <v>380</v>
      </c>
      <c r="E299" s="81">
        <v>42614</v>
      </c>
      <c r="F299" s="81" t="s">
        <v>381</v>
      </c>
      <c r="G299" s="81">
        <v>3</v>
      </c>
      <c r="H299" s="81" t="s">
        <v>382</v>
      </c>
      <c r="I299" s="81" t="s">
        <v>390</v>
      </c>
      <c r="J299" s="80" t="s">
        <v>390</v>
      </c>
      <c r="K299" s="81" t="s">
        <v>626</v>
      </c>
      <c r="L299" s="81" t="s">
        <v>167</v>
      </c>
      <c r="M299" s="81" t="s">
        <v>168</v>
      </c>
      <c r="N299" s="81" t="s">
        <v>394</v>
      </c>
      <c r="O299" s="81" t="s">
        <v>387</v>
      </c>
      <c r="P299" s="81">
        <v>500</v>
      </c>
      <c r="Q299" s="81" t="s">
        <v>386</v>
      </c>
      <c r="R299" s="211">
        <v>5.99</v>
      </c>
      <c r="S299" s="212">
        <v>1.198</v>
      </c>
      <c r="T299" s="212">
        <v>1.198</v>
      </c>
    </row>
    <row r="300" spans="1:20" ht="15" customHeight="1">
      <c r="A300" s="77" t="s">
        <v>530</v>
      </c>
      <c r="B300" s="77" t="s">
        <v>426</v>
      </c>
      <c r="C300" s="77" t="s">
        <v>379</v>
      </c>
      <c r="D300" s="81" t="s">
        <v>380</v>
      </c>
      <c r="E300" s="81">
        <v>42614</v>
      </c>
      <c r="F300" s="81" t="s">
        <v>381</v>
      </c>
      <c r="G300" s="81">
        <v>3</v>
      </c>
      <c r="H300" s="81" t="s">
        <v>382</v>
      </c>
      <c r="I300" s="81" t="s">
        <v>533</v>
      </c>
      <c r="J300" s="80" t="s">
        <v>533</v>
      </c>
      <c r="K300" s="81" t="s">
        <v>626</v>
      </c>
      <c r="L300" s="81" t="s">
        <v>627</v>
      </c>
      <c r="M300" s="81" t="s">
        <v>170</v>
      </c>
      <c r="N300" s="81" t="s">
        <v>628</v>
      </c>
      <c r="O300" s="81" t="s">
        <v>387</v>
      </c>
      <c r="P300" s="81">
        <v>500</v>
      </c>
      <c r="Q300" s="81" t="s">
        <v>386</v>
      </c>
      <c r="R300" s="211">
        <v>1.79</v>
      </c>
      <c r="S300" s="212">
        <v>0.35799999999999998</v>
      </c>
      <c r="T300" s="212">
        <v>0.35799999999999998</v>
      </c>
    </row>
    <row r="301" spans="1:20" ht="15" customHeight="1">
      <c r="A301" s="77" t="s">
        <v>530</v>
      </c>
      <c r="B301" s="77" t="s">
        <v>426</v>
      </c>
      <c r="C301" s="77" t="s">
        <v>379</v>
      </c>
      <c r="D301" s="81" t="s">
        <v>380</v>
      </c>
      <c r="E301" s="81">
        <v>42614</v>
      </c>
      <c r="F301" s="81" t="s">
        <v>381</v>
      </c>
      <c r="G301" s="81">
        <v>3</v>
      </c>
      <c r="H301" s="81" t="s">
        <v>382</v>
      </c>
      <c r="I301" s="81" t="s">
        <v>390</v>
      </c>
      <c r="J301" s="80" t="s">
        <v>390</v>
      </c>
      <c r="K301" s="81" t="s">
        <v>626</v>
      </c>
      <c r="L301" s="81" t="s">
        <v>627</v>
      </c>
      <c r="M301" s="81" t="s">
        <v>170</v>
      </c>
      <c r="N301" s="81" t="s">
        <v>629</v>
      </c>
      <c r="O301" s="81" t="s">
        <v>387</v>
      </c>
      <c r="P301" s="81">
        <v>500</v>
      </c>
      <c r="Q301" s="81" t="s">
        <v>380</v>
      </c>
      <c r="R301" s="211">
        <v>1.99</v>
      </c>
      <c r="S301" s="212">
        <v>0.39800000000000002</v>
      </c>
      <c r="T301" s="212">
        <v>0.39800000000000002</v>
      </c>
    </row>
    <row r="302" spans="1:20" ht="15" customHeight="1">
      <c r="A302" s="77" t="s">
        <v>530</v>
      </c>
      <c r="B302" s="77" t="s">
        <v>426</v>
      </c>
      <c r="C302" s="77" t="s">
        <v>379</v>
      </c>
      <c r="D302" s="81" t="s">
        <v>380</v>
      </c>
      <c r="E302" s="81">
        <v>42614</v>
      </c>
      <c r="F302" s="81" t="s">
        <v>381</v>
      </c>
      <c r="G302" s="81">
        <v>3</v>
      </c>
      <c r="H302" s="81" t="s">
        <v>382</v>
      </c>
      <c r="I302" s="81" t="s">
        <v>383</v>
      </c>
      <c r="J302" s="80" t="s">
        <v>383</v>
      </c>
      <c r="K302" s="81" t="s">
        <v>626</v>
      </c>
      <c r="L302" s="81" t="s">
        <v>627</v>
      </c>
      <c r="M302" s="81" t="s">
        <v>170</v>
      </c>
      <c r="N302" s="81" t="s">
        <v>628</v>
      </c>
      <c r="O302" s="81" t="s">
        <v>387</v>
      </c>
      <c r="P302" s="81">
        <v>500</v>
      </c>
      <c r="Q302" s="81" t="s">
        <v>386</v>
      </c>
      <c r="R302" s="211">
        <v>2</v>
      </c>
      <c r="S302" s="212">
        <v>0.4</v>
      </c>
      <c r="T302" s="212">
        <v>0.4</v>
      </c>
    </row>
    <row r="303" spans="1:20" ht="15" customHeight="1">
      <c r="A303" s="77" t="s">
        <v>530</v>
      </c>
      <c r="B303" s="77" t="s">
        <v>426</v>
      </c>
      <c r="C303" s="77" t="s">
        <v>379</v>
      </c>
      <c r="D303" s="81" t="s">
        <v>380</v>
      </c>
      <c r="E303" s="81">
        <v>42614</v>
      </c>
      <c r="F303" s="81" t="s">
        <v>381</v>
      </c>
      <c r="G303" s="81">
        <v>3</v>
      </c>
      <c r="H303" s="81" t="s">
        <v>382</v>
      </c>
      <c r="I303" s="81" t="s">
        <v>390</v>
      </c>
      <c r="J303" s="80" t="s">
        <v>390</v>
      </c>
      <c r="K303" s="81" t="s">
        <v>626</v>
      </c>
      <c r="L303" s="81" t="s">
        <v>627</v>
      </c>
      <c r="M303" s="81" t="s">
        <v>170</v>
      </c>
      <c r="N303" s="81" t="s">
        <v>628</v>
      </c>
      <c r="O303" s="81" t="s">
        <v>387</v>
      </c>
      <c r="P303" s="81">
        <v>500</v>
      </c>
      <c r="Q303" s="81" t="s">
        <v>386</v>
      </c>
      <c r="R303" s="211">
        <v>2.19</v>
      </c>
      <c r="S303" s="212">
        <v>0.438</v>
      </c>
      <c r="T303" s="212">
        <v>0.438</v>
      </c>
    </row>
    <row r="304" spans="1:20" ht="15" customHeight="1">
      <c r="A304" s="77" t="s">
        <v>530</v>
      </c>
      <c r="B304" s="77" t="s">
        <v>426</v>
      </c>
      <c r="C304" s="77" t="s">
        <v>379</v>
      </c>
      <c r="D304" s="81" t="s">
        <v>380</v>
      </c>
      <c r="E304" s="81">
        <v>42614</v>
      </c>
      <c r="F304" s="81" t="s">
        <v>381</v>
      </c>
      <c r="G304" s="81">
        <v>3</v>
      </c>
      <c r="H304" s="81" t="s">
        <v>382</v>
      </c>
      <c r="I304" s="81" t="s">
        <v>533</v>
      </c>
      <c r="J304" s="80" t="s">
        <v>533</v>
      </c>
      <c r="K304" s="81" t="s">
        <v>626</v>
      </c>
      <c r="L304" s="81" t="s">
        <v>171</v>
      </c>
      <c r="M304" s="81" t="s">
        <v>172</v>
      </c>
      <c r="N304" s="81" t="s">
        <v>536</v>
      </c>
      <c r="O304" s="81" t="s">
        <v>385</v>
      </c>
      <c r="P304" s="81">
        <v>1000</v>
      </c>
      <c r="Q304" s="81" t="s">
        <v>386</v>
      </c>
      <c r="R304" s="211">
        <v>8.99</v>
      </c>
      <c r="S304" s="212">
        <v>0.89900000000000002</v>
      </c>
      <c r="T304" s="212">
        <v>0.89900000000000002</v>
      </c>
    </row>
    <row r="305" spans="1:20" ht="15" customHeight="1">
      <c r="A305" s="77" t="s">
        <v>530</v>
      </c>
      <c r="B305" s="77" t="s">
        <v>426</v>
      </c>
      <c r="C305" s="77" t="s">
        <v>379</v>
      </c>
      <c r="D305" s="81" t="s">
        <v>380</v>
      </c>
      <c r="E305" s="81">
        <v>42614</v>
      </c>
      <c r="F305" s="81" t="s">
        <v>381</v>
      </c>
      <c r="G305" s="81">
        <v>3</v>
      </c>
      <c r="H305" s="81" t="s">
        <v>382</v>
      </c>
      <c r="I305" s="81" t="s">
        <v>383</v>
      </c>
      <c r="J305" s="80" t="s">
        <v>383</v>
      </c>
      <c r="K305" s="81" t="s">
        <v>626</v>
      </c>
      <c r="L305" s="81" t="s">
        <v>171</v>
      </c>
      <c r="M305" s="81" t="s">
        <v>172</v>
      </c>
      <c r="N305" s="81" t="s">
        <v>384</v>
      </c>
      <c r="O305" s="81" t="s">
        <v>385</v>
      </c>
      <c r="P305" s="81">
        <v>1000</v>
      </c>
      <c r="Q305" s="81" t="s">
        <v>386</v>
      </c>
      <c r="R305" s="211">
        <v>9.5</v>
      </c>
      <c r="S305" s="212">
        <v>0.95</v>
      </c>
      <c r="T305" s="212">
        <v>0.95</v>
      </c>
    </row>
    <row r="306" spans="1:20" ht="15" customHeight="1">
      <c r="A306" s="77" t="s">
        <v>530</v>
      </c>
      <c r="B306" s="77" t="s">
        <v>426</v>
      </c>
      <c r="C306" s="77" t="s">
        <v>379</v>
      </c>
      <c r="D306" s="81" t="s">
        <v>380</v>
      </c>
      <c r="E306" s="81">
        <v>42614</v>
      </c>
      <c r="F306" s="81" t="s">
        <v>381</v>
      </c>
      <c r="G306" s="81">
        <v>3</v>
      </c>
      <c r="H306" s="81" t="s">
        <v>382</v>
      </c>
      <c r="I306" s="81" t="s">
        <v>390</v>
      </c>
      <c r="J306" s="80" t="s">
        <v>390</v>
      </c>
      <c r="K306" s="81" t="s">
        <v>626</v>
      </c>
      <c r="L306" s="81" t="s">
        <v>171</v>
      </c>
      <c r="M306" s="81" t="s">
        <v>172</v>
      </c>
      <c r="N306" s="81" t="s">
        <v>630</v>
      </c>
      <c r="O306" s="81" t="s">
        <v>387</v>
      </c>
      <c r="P306" s="81">
        <v>1000</v>
      </c>
      <c r="Q306" s="81" t="s">
        <v>380</v>
      </c>
      <c r="R306" s="211">
        <v>10.99</v>
      </c>
      <c r="S306" s="212">
        <v>1.099</v>
      </c>
      <c r="T306" s="212">
        <v>1.099</v>
      </c>
    </row>
    <row r="307" spans="1:20" ht="15" customHeight="1">
      <c r="A307" s="77" t="s">
        <v>530</v>
      </c>
      <c r="B307" s="77" t="s">
        <v>426</v>
      </c>
      <c r="C307" s="77" t="s">
        <v>379</v>
      </c>
      <c r="D307" s="81" t="s">
        <v>380</v>
      </c>
      <c r="E307" s="81">
        <v>42614</v>
      </c>
      <c r="F307" s="81" t="s">
        <v>381</v>
      </c>
      <c r="G307" s="81">
        <v>3</v>
      </c>
      <c r="H307" s="81" t="s">
        <v>382</v>
      </c>
      <c r="I307" s="81" t="s">
        <v>390</v>
      </c>
      <c r="J307" s="80" t="s">
        <v>390</v>
      </c>
      <c r="K307" s="81" t="s">
        <v>626</v>
      </c>
      <c r="L307" s="81" t="s">
        <v>171</v>
      </c>
      <c r="M307" s="81" t="s">
        <v>172</v>
      </c>
      <c r="N307" s="81" t="s">
        <v>630</v>
      </c>
      <c r="O307" s="81" t="s">
        <v>387</v>
      </c>
      <c r="P307" s="81">
        <v>1000</v>
      </c>
      <c r="Q307" s="81" t="s">
        <v>386</v>
      </c>
      <c r="R307" s="211">
        <v>15.49</v>
      </c>
      <c r="S307" s="212">
        <v>1.5489999999999999</v>
      </c>
      <c r="T307" s="212">
        <v>1.5489999999999999</v>
      </c>
    </row>
    <row r="308" spans="1:20" ht="15" customHeight="1">
      <c r="A308" s="77" t="s">
        <v>530</v>
      </c>
      <c r="B308" s="77" t="s">
        <v>426</v>
      </c>
      <c r="C308" s="77" t="s">
        <v>379</v>
      </c>
      <c r="D308" s="81" t="s">
        <v>380</v>
      </c>
      <c r="E308" s="81">
        <v>42614</v>
      </c>
      <c r="F308" s="81" t="s">
        <v>381</v>
      </c>
      <c r="G308" s="81">
        <v>3</v>
      </c>
      <c r="H308" s="81" t="s">
        <v>382</v>
      </c>
      <c r="I308" s="81" t="s">
        <v>533</v>
      </c>
      <c r="J308" s="80" t="s">
        <v>533</v>
      </c>
      <c r="K308" s="81" t="s">
        <v>626</v>
      </c>
      <c r="L308" s="81" t="s">
        <v>173</v>
      </c>
      <c r="M308" s="81" t="s">
        <v>174</v>
      </c>
      <c r="N308" s="81" t="s">
        <v>631</v>
      </c>
      <c r="O308" s="81" t="s">
        <v>387</v>
      </c>
      <c r="P308" s="81">
        <v>2000</v>
      </c>
      <c r="Q308" s="81" t="s">
        <v>386</v>
      </c>
      <c r="R308" s="211">
        <v>4.79</v>
      </c>
      <c r="S308" s="212">
        <v>0.23949999999999999</v>
      </c>
      <c r="T308" s="212">
        <v>0.23949999999999999</v>
      </c>
    </row>
    <row r="309" spans="1:20" ht="15" customHeight="1">
      <c r="A309" s="77" t="s">
        <v>530</v>
      </c>
      <c r="B309" s="77" t="s">
        <v>426</v>
      </c>
      <c r="C309" s="77" t="s">
        <v>379</v>
      </c>
      <c r="D309" s="81" t="s">
        <v>380</v>
      </c>
      <c r="E309" s="81">
        <v>42614</v>
      </c>
      <c r="F309" s="81" t="s">
        <v>381</v>
      </c>
      <c r="G309" s="81">
        <v>3</v>
      </c>
      <c r="H309" s="81" t="s">
        <v>382</v>
      </c>
      <c r="I309" s="81" t="s">
        <v>383</v>
      </c>
      <c r="J309" s="80" t="s">
        <v>383</v>
      </c>
      <c r="K309" s="81" t="s">
        <v>626</v>
      </c>
      <c r="L309" s="81" t="s">
        <v>173</v>
      </c>
      <c r="M309" s="81" t="s">
        <v>174</v>
      </c>
      <c r="N309" s="81" t="s">
        <v>384</v>
      </c>
      <c r="O309" s="81" t="s">
        <v>385</v>
      </c>
      <c r="P309" s="81">
        <v>2000</v>
      </c>
      <c r="Q309" s="81" t="s">
        <v>386</v>
      </c>
      <c r="R309" s="211">
        <v>5</v>
      </c>
      <c r="S309" s="212">
        <v>0.25</v>
      </c>
      <c r="T309" s="212">
        <v>0.25</v>
      </c>
    </row>
    <row r="310" spans="1:20" ht="15" customHeight="1">
      <c r="A310" s="77" t="s">
        <v>530</v>
      </c>
      <c r="B310" s="77" t="s">
        <v>426</v>
      </c>
      <c r="C310" s="77" t="s">
        <v>379</v>
      </c>
      <c r="D310" s="81" t="s">
        <v>380</v>
      </c>
      <c r="E310" s="81">
        <v>42614</v>
      </c>
      <c r="F310" s="81" t="s">
        <v>381</v>
      </c>
      <c r="G310" s="81">
        <v>3</v>
      </c>
      <c r="H310" s="81" t="s">
        <v>382</v>
      </c>
      <c r="I310" s="81" t="s">
        <v>390</v>
      </c>
      <c r="J310" s="80" t="s">
        <v>390</v>
      </c>
      <c r="K310" s="81" t="s">
        <v>626</v>
      </c>
      <c r="L310" s="81" t="s">
        <v>173</v>
      </c>
      <c r="M310" s="81" t="s">
        <v>174</v>
      </c>
      <c r="N310" s="81" t="s">
        <v>631</v>
      </c>
      <c r="O310" s="81" t="s">
        <v>387</v>
      </c>
      <c r="P310" s="81">
        <v>2000</v>
      </c>
      <c r="Q310" s="81" t="s">
        <v>386</v>
      </c>
      <c r="R310" s="211">
        <v>6.99</v>
      </c>
      <c r="S310" s="212">
        <v>0.34949999999999998</v>
      </c>
      <c r="T310" s="212">
        <v>0.34949999999999998</v>
      </c>
    </row>
    <row r="311" spans="1:20" ht="15" customHeight="1">
      <c r="A311" s="77" t="s">
        <v>530</v>
      </c>
      <c r="B311" s="77" t="s">
        <v>426</v>
      </c>
      <c r="C311" s="77" t="s">
        <v>379</v>
      </c>
      <c r="D311" s="81" t="s">
        <v>380</v>
      </c>
      <c r="E311" s="81">
        <v>42614</v>
      </c>
      <c r="F311" s="81" t="s">
        <v>381</v>
      </c>
      <c r="G311" s="81">
        <v>3</v>
      </c>
      <c r="H311" s="81" t="s">
        <v>382</v>
      </c>
      <c r="I311" s="81" t="s">
        <v>533</v>
      </c>
      <c r="J311" s="80" t="s">
        <v>533</v>
      </c>
      <c r="K311" s="81" t="s">
        <v>626</v>
      </c>
      <c r="L311" s="81" t="s">
        <v>632</v>
      </c>
      <c r="M311" s="81" t="s">
        <v>455</v>
      </c>
      <c r="N311" s="81" t="s">
        <v>633</v>
      </c>
      <c r="O311" s="81" t="s">
        <v>387</v>
      </c>
      <c r="P311" s="81">
        <v>400</v>
      </c>
      <c r="Q311" s="81" t="s">
        <v>386</v>
      </c>
      <c r="R311" s="211">
        <v>0.99</v>
      </c>
      <c r="S311" s="212">
        <v>0.2475</v>
      </c>
      <c r="T311" s="212">
        <v>0.2475</v>
      </c>
    </row>
    <row r="312" spans="1:20" ht="15" customHeight="1">
      <c r="A312" s="77" t="s">
        <v>530</v>
      </c>
      <c r="B312" s="77" t="s">
        <v>426</v>
      </c>
      <c r="C312" s="77" t="s">
        <v>379</v>
      </c>
      <c r="D312" s="81" t="s">
        <v>380</v>
      </c>
      <c r="E312" s="81">
        <v>42614</v>
      </c>
      <c r="F312" s="81" t="s">
        <v>381</v>
      </c>
      <c r="G312" s="81">
        <v>3</v>
      </c>
      <c r="H312" s="81" t="s">
        <v>382</v>
      </c>
      <c r="I312" s="81" t="s">
        <v>390</v>
      </c>
      <c r="J312" s="80" t="s">
        <v>390</v>
      </c>
      <c r="K312" s="81" t="s">
        <v>626</v>
      </c>
      <c r="L312" s="81" t="s">
        <v>632</v>
      </c>
      <c r="M312" s="81" t="s">
        <v>455</v>
      </c>
      <c r="N312" s="81" t="s">
        <v>633</v>
      </c>
      <c r="O312" s="81" t="s">
        <v>387</v>
      </c>
      <c r="P312" s="81">
        <v>400</v>
      </c>
      <c r="Q312" s="81" t="s">
        <v>380</v>
      </c>
      <c r="R312" s="211">
        <v>1.19</v>
      </c>
      <c r="S312" s="212">
        <v>0.29749999999999999</v>
      </c>
      <c r="T312" s="212">
        <v>0.29749999999999999</v>
      </c>
    </row>
    <row r="313" spans="1:20" ht="15" customHeight="1">
      <c r="A313" s="77" t="s">
        <v>530</v>
      </c>
      <c r="B313" s="77" t="s">
        <v>426</v>
      </c>
      <c r="C313" s="77" t="s">
        <v>379</v>
      </c>
      <c r="D313" s="81" t="s">
        <v>380</v>
      </c>
      <c r="E313" s="81">
        <v>42614</v>
      </c>
      <c r="F313" s="81" t="s">
        <v>381</v>
      </c>
      <c r="G313" s="81">
        <v>3</v>
      </c>
      <c r="H313" s="81" t="s">
        <v>382</v>
      </c>
      <c r="I313" s="81" t="s">
        <v>383</v>
      </c>
      <c r="J313" s="80" t="s">
        <v>383</v>
      </c>
      <c r="K313" s="81" t="s">
        <v>626</v>
      </c>
      <c r="L313" s="81" t="s">
        <v>632</v>
      </c>
      <c r="M313" s="81" t="s">
        <v>455</v>
      </c>
      <c r="N313" s="81" t="s">
        <v>384</v>
      </c>
      <c r="O313" s="81" t="s">
        <v>385</v>
      </c>
      <c r="P313" s="81">
        <v>400</v>
      </c>
      <c r="Q313" s="81" t="s">
        <v>386</v>
      </c>
      <c r="R313" s="211">
        <v>1.39</v>
      </c>
      <c r="S313" s="212">
        <v>0.34749999999999998</v>
      </c>
      <c r="T313" s="212">
        <v>0.34749999999999998</v>
      </c>
    </row>
    <row r="314" spans="1:20" ht="15" customHeight="1">
      <c r="A314" s="77" t="s">
        <v>530</v>
      </c>
      <c r="B314" s="77" t="s">
        <v>426</v>
      </c>
      <c r="C314" s="77" t="s">
        <v>379</v>
      </c>
      <c r="D314" s="81" t="s">
        <v>380</v>
      </c>
      <c r="E314" s="81">
        <v>42614</v>
      </c>
      <c r="F314" s="81" t="s">
        <v>381</v>
      </c>
      <c r="G314" s="81">
        <v>3</v>
      </c>
      <c r="H314" s="81" t="s">
        <v>382</v>
      </c>
      <c r="I314" s="81" t="s">
        <v>390</v>
      </c>
      <c r="J314" s="80" t="s">
        <v>390</v>
      </c>
      <c r="K314" s="81" t="s">
        <v>626</v>
      </c>
      <c r="L314" s="81" t="s">
        <v>632</v>
      </c>
      <c r="M314" s="81" t="s">
        <v>455</v>
      </c>
      <c r="N314" s="81" t="s">
        <v>633</v>
      </c>
      <c r="O314" s="81" t="s">
        <v>387</v>
      </c>
      <c r="P314" s="81">
        <v>400</v>
      </c>
      <c r="Q314" s="81" t="s">
        <v>386</v>
      </c>
      <c r="R314" s="211">
        <v>1.59</v>
      </c>
      <c r="S314" s="212">
        <v>0.39750000000000002</v>
      </c>
      <c r="T314" s="212">
        <v>0.39750000000000002</v>
      </c>
    </row>
    <row r="315" spans="1:20" ht="15" customHeight="1">
      <c r="A315" s="77" t="s">
        <v>530</v>
      </c>
      <c r="B315" s="77" t="s">
        <v>426</v>
      </c>
      <c r="C315" s="77" t="s">
        <v>379</v>
      </c>
      <c r="D315" s="81" t="s">
        <v>380</v>
      </c>
      <c r="E315" s="81">
        <v>42614</v>
      </c>
      <c r="F315" s="81" t="s">
        <v>381</v>
      </c>
      <c r="G315" s="81">
        <v>3</v>
      </c>
      <c r="H315" s="81" t="s">
        <v>382</v>
      </c>
      <c r="I315" s="81" t="s">
        <v>383</v>
      </c>
      <c r="J315" s="80" t="s">
        <v>383</v>
      </c>
      <c r="K315" s="81" t="s">
        <v>626</v>
      </c>
      <c r="L315" s="81" t="s">
        <v>634</v>
      </c>
      <c r="M315" s="81" t="s">
        <v>456</v>
      </c>
      <c r="N315" s="81" t="s">
        <v>384</v>
      </c>
      <c r="O315" s="81" t="s">
        <v>385</v>
      </c>
      <c r="P315" s="81">
        <v>400</v>
      </c>
      <c r="Q315" s="81" t="s">
        <v>386</v>
      </c>
      <c r="R315" s="211">
        <v>1.39</v>
      </c>
      <c r="S315" s="212">
        <v>0.34749999999999998</v>
      </c>
      <c r="T315" s="212">
        <v>0.34749999999999998</v>
      </c>
    </row>
    <row r="316" spans="1:20" ht="15" customHeight="1">
      <c r="A316" s="77" t="s">
        <v>530</v>
      </c>
      <c r="B316" s="77" t="s">
        <v>426</v>
      </c>
      <c r="C316" s="77" t="s">
        <v>379</v>
      </c>
      <c r="D316" s="81" t="s">
        <v>380</v>
      </c>
      <c r="E316" s="81">
        <v>42614</v>
      </c>
      <c r="F316" s="81" t="s">
        <v>381</v>
      </c>
      <c r="G316" s="81">
        <v>3</v>
      </c>
      <c r="H316" s="81" t="s">
        <v>382</v>
      </c>
      <c r="I316" s="81" t="s">
        <v>390</v>
      </c>
      <c r="J316" s="80" t="s">
        <v>390</v>
      </c>
      <c r="K316" s="81" t="s">
        <v>626</v>
      </c>
      <c r="L316" s="81" t="s">
        <v>634</v>
      </c>
      <c r="M316" s="81" t="s">
        <v>456</v>
      </c>
      <c r="N316" s="81" t="s">
        <v>635</v>
      </c>
      <c r="O316" s="81" t="s">
        <v>387</v>
      </c>
      <c r="P316" s="81">
        <v>400</v>
      </c>
      <c r="Q316" s="81" t="s">
        <v>380</v>
      </c>
      <c r="R316" s="211">
        <v>2.29</v>
      </c>
      <c r="S316" s="212">
        <v>0.57250000000000001</v>
      </c>
      <c r="T316" s="212">
        <v>0.57250000000000001</v>
      </c>
    </row>
    <row r="317" spans="1:20" ht="15" customHeight="1">
      <c r="A317" s="77" t="s">
        <v>530</v>
      </c>
      <c r="B317" s="77" t="s">
        <v>426</v>
      </c>
      <c r="C317" s="77" t="s">
        <v>379</v>
      </c>
      <c r="D317" s="81" t="s">
        <v>380</v>
      </c>
      <c r="E317" s="81">
        <v>42614</v>
      </c>
      <c r="F317" s="81" t="s">
        <v>381</v>
      </c>
      <c r="G317" s="81">
        <v>3</v>
      </c>
      <c r="H317" s="81" t="s">
        <v>382</v>
      </c>
      <c r="I317" s="81" t="s">
        <v>390</v>
      </c>
      <c r="J317" s="80" t="s">
        <v>390</v>
      </c>
      <c r="K317" s="81" t="s">
        <v>626</v>
      </c>
      <c r="L317" s="81" t="s">
        <v>634</v>
      </c>
      <c r="M317" s="81" t="s">
        <v>456</v>
      </c>
      <c r="N317" s="81" t="s">
        <v>635</v>
      </c>
      <c r="O317" s="81" t="s">
        <v>387</v>
      </c>
      <c r="P317" s="81">
        <v>400</v>
      </c>
      <c r="Q317" s="81" t="s">
        <v>386</v>
      </c>
      <c r="R317" s="211">
        <v>2.39</v>
      </c>
      <c r="S317" s="212">
        <v>0.59750000000000003</v>
      </c>
      <c r="T317" s="212">
        <v>0.59750000000000003</v>
      </c>
    </row>
    <row r="318" spans="1:20" ht="15" customHeight="1">
      <c r="A318" s="77" t="s">
        <v>530</v>
      </c>
      <c r="B318" s="77" t="s">
        <v>426</v>
      </c>
      <c r="C318" s="77" t="s">
        <v>379</v>
      </c>
      <c r="D318" s="81" t="s">
        <v>380</v>
      </c>
      <c r="E318" s="81">
        <v>42614</v>
      </c>
      <c r="F318" s="81" t="s">
        <v>381</v>
      </c>
      <c r="G318" s="81">
        <v>3</v>
      </c>
      <c r="H318" s="81" t="s">
        <v>382</v>
      </c>
      <c r="I318" s="81" t="s">
        <v>390</v>
      </c>
      <c r="J318" s="80" t="s">
        <v>390</v>
      </c>
      <c r="K318" s="81" t="s">
        <v>421</v>
      </c>
      <c r="L318" s="81" t="s">
        <v>176</v>
      </c>
      <c r="M318" s="81" t="s">
        <v>177</v>
      </c>
      <c r="N318" s="81" t="s">
        <v>636</v>
      </c>
      <c r="O318" s="81" t="s">
        <v>387</v>
      </c>
      <c r="P318" s="81">
        <v>200</v>
      </c>
      <c r="Q318" s="81" t="s">
        <v>380</v>
      </c>
      <c r="R318" s="211">
        <v>1.99</v>
      </c>
      <c r="S318" s="212">
        <v>0.995</v>
      </c>
      <c r="T318" s="212">
        <v>0.995</v>
      </c>
    </row>
    <row r="319" spans="1:20" ht="15" customHeight="1">
      <c r="A319" s="77" t="s">
        <v>530</v>
      </c>
      <c r="B319" s="77" t="s">
        <v>426</v>
      </c>
      <c r="C319" s="77" t="s">
        <v>379</v>
      </c>
      <c r="D319" s="81" t="s">
        <v>380</v>
      </c>
      <c r="E319" s="81">
        <v>42614</v>
      </c>
      <c r="F319" s="81" t="s">
        <v>381</v>
      </c>
      <c r="G319" s="81">
        <v>3</v>
      </c>
      <c r="H319" s="81" t="s">
        <v>382</v>
      </c>
      <c r="I319" s="81" t="s">
        <v>533</v>
      </c>
      <c r="J319" s="80" t="s">
        <v>533</v>
      </c>
      <c r="K319" s="81" t="s">
        <v>421</v>
      </c>
      <c r="L319" s="81" t="s">
        <v>176</v>
      </c>
      <c r="M319" s="81" t="s">
        <v>177</v>
      </c>
      <c r="N319" s="81" t="s">
        <v>637</v>
      </c>
      <c r="O319" s="81" t="s">
        <v>387</v>
      </c>
      <c r="P319" s="81">
        <v>200</v>
      </c>
      <c r="Q319" s="81" t="s">
        <v>386</v>
      </c>
      <c r="R319" s="211">
        <v>2.99</v>
      </c>
      <c r="S319" s="212">
        <v>1.4950000000000001</v>
      </c>
      <c r="T319" s="212">
        <v>1.4950000000000001</v>
      </c>
    </row>
    <row r="320" spans="1:20" ht="15" customHeight="1">
      <c r="A320" s="77" t="s">
        <v>530</v>
      </c>
      <c r="B320" s="77" t="s">
        <v>426</v>
      </c>
      <c r="C320" s="77" t="s">
        <v>379</v>
      </c>
      <c r="D320" s="81" t="s">
        <v>380</v>
      </c>
      <c r="E320" s="81">
        <v>42614</v>
      </c>
      <c r="F320" s="81" t="s">
        <v>381</v>
      </c>
      <c r="G320" s="81">
        <v>3</v>
      </c>
      <c r="H320" s="81" t="s">
        <v>382</v>
      </c>
      <c r="I320" s="81" t="s">
        <v>383</v>
      </c>
      <c r="J320" s="80" t="s">
        <v>383</v>
      </c>
      <c r="K320" s="81" t="s">
        <v>421</v>
      </c>
      <c r="L320" s="81" t="s">
        <v>176</v>
      </c>
      <c r="M320" s="81" t="s">
        <v>177</v>
      </c>
      <c r="N320" s="81" t="s">
        <v>637</v>
      </c>
      <c r="O320" s="81" t="s">
        <v>387</v>
      </c>
      <c r="P320" s="81">
        <v>200</v>
      </c>
      <c r="Q320" s="81" t="s">
        <v>380</v>
      </c>
      <c r="R320" s="211">
        <v>3</v>
      </c>
      <c r="S320" s="212">
        <v>1.5</v>
      </c>
      <c r="T320" s="212">
        <v>1.5</v>
      </c>
    </row>
    <row r="321" spans="1:20" ht="15" customHeight="1">
      <c r="A321" s="77" t="s">
        <v>530</v>
      </c>
      <c r="B321" s="77" t="s">
        <v>426</v>
      </c>
      <c r="C321" s="77" t="s">
        <v>379</v>
      </c>
      <c r="D321" s="81" t="s">
        <v>380</v>
      </c>
      <c r="E321" s="81">
        <v>42614</v>
      </c>
      <c r="F321" s="81" t="s">
        <v>381</v>
      </c>
      <c r="G321" s="81">
        <v>3</v>
      </c>
      <c r="H321" s="81" t="s">
        <v>382</v>
      </c>
      <c r="I321" s="81" t="s">
        <v>390</v>
      </c>
      <c r="J321" s="80" t="s">
        <v>390</v>
      </c>
      <c r="K321" s="81" t="s">
        <v>421</v>
      </c>
      <c r="L321" s="81" t="s">
        <v>176</v>
      </c>
      <c r="M321" s="81" t="s">
        <v>177</v>
      </c>
      <c r="N321" s="81" t="s">
        <v>636</v>
      </c>
      <c r="O321" s="81" t="s">
        <v>387</v>
      </c>
      <c r="P321" s="81">
        <v>200</v>
      </c>
      <c r="Q321" s="81" t="s">
        <v>386</v>
      </c>
      <c r="R321" s="211">
        <v>3.49</v>
      </c>
      <c r="S321" s="212">
        <v>1.7450000000000001</v>
      </c>
      <c r="T321" s="212">
        <v>1.7450000000000001</v>
      </c>
    </row>
    <row r="322" spans="1:20" ht="15" customHeight="1">
      <c r="A322" s="77" t="s">
        <v>530</v>
      </c>
      <c r="B322" s="77" t="s">
        <v>426</v>
      </c>
      <c r="C322" s="77" t="s">
        <v>379</v>
      </c>
      <c r="D322" s="81" t="s">
        <v>380</v>
      </c>
      <c r="E322" s="81">
        <v>42614</v>
      </c>
      <c r="F322" s="81" t="s">
        <v>381</v>
      </c>
      <c r="G322" s="81">
        <v>3</v>
      </c>
      <c r="H322" s="81" t="s">
        <v>382</v>
      </c>
      <c r="I322" s="81" t="s">
        <v>383</v>
      </c>
      <c r="J322" s="80" t="s">
        <v>383</v>
      </c>
      <c r="K322" s="81" t="s">
        <v>421</v>
      </c>
      <c r="L322" s="81" t="s">
        <v>176</v>
      </c>
      <c r="M322" s="81" t="s">
        <v>177</v>
      </c>
      <c r="N322" s="81" t="s">
        <v>637</v>
      </c>
      <c r="O322" s="81" t="s">
        <v>387</v>
      </c>
      <c r="P322" s="81">
        <v>200</v>
      </c>
      <c r="Q322" s="81" t="s">
        <v>386</v>
      </c>
      <c r="R322" s="211">
        <v>3.89</v>
      </c>
      <c r="S322" s="212">
        <v>1.9450000000000001</v>
      </c>
      <c r="T322" s="212">
        <v>1.9450000000000001</v>
      </c>
    </row>
    <row r="323" spans="1:20" ht="15" customHeight="1">
      <c r="A323" s="77" t="s">
        <v>530</v>
      </c>
      <c r="B323" s="77" t="s">
        <v>426</v>
      </c>
      <c r="C323" s="77" t="s">
        <v>379</v>
      </c>
      <c r="D323" s="81" t="s">
        <v>380</v>
      </c>
      <c r="E323" s="81">
        <v>42614</v>
      </c>
      <c r="F323" s="81" t="s">
        <v>381</v>
      </c>
      <c r="G323" s="81">
        <v>3</v>
      </c>
      <c r="H323" s="81" t="s">
        <v>382</v>
      </c>
      <c r="I323" s="81" t="s">
        <v>383</v>
      </c>
      <c r="J323" s="80" t="s">
        <v>383</v>
      </c>
      <c r="K323" s="81" t="s">
        <v>421</v>
      </c>
      <c r="L323" s="81" t="s">
        <v>179</v>
      </c>
      <c r="M323" s="81" t="s">
        <v>180</v>
      </c>
      <c r="N323" s="81" t="s">
        <v>384</v>
      </c>
      <c r="O323" s="81" t="s">
        <v>385</v>
      </c>
      <c r="P323" s="81">
        <v>300</v>
      </c>
      <c r="Q323" s="81" t="s">
        <v>386</v>
      </c>
      <c r="R323" s="211">
        <v>2</v>
      </c>
      <c r="S323" s="212">
        <v>0.66666666666666663</v>
      </c>
      <c r="T323" s="212">
        <v>0.66666666666666663</v>
      </c>
    </row>
    <row r="324" spans="1:20" ht="15" customHeight="1">
      <c r="A324" s="77" t="s">
        <v>530</v>
      </c>
      <c r="B324" s="77" t="s">
        <v>426</v>
      </c>
      <c r="C324" s="77" t="s">
        <v>379</v>
      </c>
      <c r="D324" s="81" t="s">
        <v>380</v>
      </c>
      <c r="E324" s="81">
        <v>42614</v>
      </c>
      <c r="F324" s="81" t="s">
        <v>381</v>
      </c>
      <c r="G324" s="81">
        <v>3</v>
      </c>
      <c r="H324" s="81" t="s">
        <v>382</v>
      </c>
      <c r="I324" s="81" t="s">
        <v>533</v>
      </c>
      <c r="J324" s="80" t="s">
        <v>533</v>
      </c>
      <c r="K324" s="81" t="s">
        <v>421</v>
      </c>
      <c r="L324" s="81" t="s">
        <v>179</v>
      </c>
      <c r="M324" s="81" t="s">
        <v>180</v>
      </c>
      <c r="N324" s="81" t="s">
        <v>638</v>
      </c>
      <c r="O324" s="81" t="s">
        <v>387</v>
      </c>
      <c r="P324" s="81">
        <v>240</v>
      </c>
      <c r="Q324" s="81" t="s">
        <v>386</v>
      </c>
      <c r="R324" s="211">
        <v>1.99</v>
      </c>
      <c r="S324" s="212">
        <v>0.82916666666666672</v>
      </c>
      <c r="T324" s="212">
        <v>0.82916666666666672</v>
      </c>
    </row>
    <row r="325" spans="1:20" ht="15" customHeight="1">
      <c r="A325" s="77" t="s">
        <v>530</v>
      </c>
      <c r="B325" s="77" t="s">
        <v>426</v>
      </c>
      <c r="C325" s="77" t="s">
        <v>379</v>
      </c>
      <c r="D325" s="81" t="s">
        <v>380</v>
      </c>
      <c r="E325" s="81">
        <v>42614</v>
      </c>
      <c r="F325" s="81" t="s">
        <v>381</v>
      </c>
      <c r="G325" s="81">
        <v>3</v>
      </c>
      <c r="H325" s="81" t="s">
        <v>382</v>
      </c>
      <c r="I325" s="81" t="s">
        <v>390</v>
      </c>
      <c r="J325" s="80" t="s">
        <v>390</v>
      </c>
      <c r="K325" s="81" t="s">
        <v>421</v>
      </c>
      <c r="L325" s="81" t="s">
        <v>179</v>
      </c>
      <c r="M325" s="81" t="s">
        <v>180</v>
      </c>
      <c r="N325" s="81" t="s">
        <v>536</v>
      </c>
      <c r="O325" s="81" t="s">
        <v>385</v>
      </c>
      <c r="P325" s="81">
        <v>220</v>
      </c>
      <c r="Q325" s="81" t="s">
        <v>386</v>
      </c>
      <c r="R325" s="211">
        <v>2.29</v>
      </c>
      <c r="S325" s="212">
        <v>1.040909090909091</v>
      </c>
      <c r="T325" s="212">
        <v>1.040909090909091</v>
      </c>
    </row>
    <row r="326" spans="1:20" ht="15" customHeight="1">
      <c r="A326" s="77" t="s">
        <v>530</v>
      </c>
      <c r="B326" s="77" t="s">
        <v>426</v>
      </c>
      <c r="C326" s="77" t="s">
        <v>379</v>
      </c>
      <c r="D326" s="81" t="s">
        <v>380</v>
      </c>
      <c r="E326" s="81">
        <v>42614</v>
      </c>
      <c r="F326" s="81" t="s">
        <v>381</v>
      </c>
      <c r="G326" s="81">
        <v>3</v>
      </c>
      <c r="H326" s="81" t="s">
        <v>382</v>
      </c>
      <c r="I326" s="81" t="s">
        <v>390</v>
      </c>
      <c r="J326" s="80" t="s">
        <v>390</v>
      </c>
      <c r="K326" s="81" t="s">
        <v>421</v>
      </c>
      <c r="L326" s="81" t="s">
        <v>181</v>
      </c>
      <c r="M326" s="81" t="s">
        <v>182</v>
      </c>
      <c r="N326" s="81" t="s">
        <v>639</v>
      </c>
      <c r="O326" s="81" t="s">
        <v>387</v>
      </c>
      <c r="P326" s="81">
        <v>2000</v>
      </c>
      <c r="Q326" s="81" t="s">
        <v>380</v>
      </c>
      <c r="R326" s="211">
        <v>3.49</v>
      </c>
      <c r="S326" s="212">
        <v>0.17449999999999999</v>
      </c>
      <c r="T326" s="212">
        <v>0.17449999999999999</v>
      </c>
    </row>
    <row r="327" spans="1:20" ht="15" customHeight="1">
      <c r="A327" s="77" t="s">
        <v>530</v>
      </c>
      <c r="B327" s="77" t="s">
        <v>426</v>
      </c>
      <c r="C327" s="77" t="s">
        <v>379</v>
      </c>
      <c r="D327" s="81" t="s">
        <v>380</v>
      </c>
      <c r="E327" s="81">
        <v>42614</v>
      </c>
      <c r="F327" s="81" t="s">
        <v>381</v>
      </c>
      <c r="G327" s="81">
        <v>3</v>
      </c>
      <c r="H327" s="81" t="s">
        <v>382</v>
      </c>
      <c r="I327" s="81" t="s">
        <v>383</v>
      </c>
      <c r="J327" s="80" t="s">
        <v>383</v>
      </c>
      <c r="K327" s="81" t="s">
        <v>421</v>
      </c>
      <c r="L327" s="81" t="s">
        <v>181</v>
      </c>
      <c r="M327" s="81" t="s">
        <v>182</v>
      </c>
      <c r="N327" s="81" t="s">
        <v>639</v>
      </c>
      <c r="O327" s="81" t="s">
        <v>387</v>
      </c>
      <c r="P327" s="81">
        <v>2000</v>
      </c>
      <c r="Q327" s="81" t="s">
        <v>386</v>
      </c>
      <c r="R327" s="211">
        <v>3.5</v>
      </c>
      <c r="S327" s="212">
        <v>0.17499999999999999</v>
      </c>
      <c r="T327" s="212">
        <v>0.17499999999999999</v>
      </c>
    </row>
    <row r="328" spans="1:20" ht="15" customHeight="1">
      <c r="A328" s="77" t="s">
        <v>530</v>
      </c>
      <c r="B328" s="77" t="s">
        <v>426</v>
      </c>
      <c r="C328" s="77" t="s">
        <v>379</v>
      </c>
      <c r="D328" s="81" t="s">
        <v>380</v>
      </c>
      <c r="E328" s="81">
        <v>42614</v>
      </c>
      <c r="F328" s="81" t="s">
        <v>381</v>
      </c>
      <c r="G328" s="81">
        <v>3</v>
      </c>
      <c r="H328" s="81" t="s">
        <v>382</v>
      </c>
      <c r="I328" s="81" t="s">
        <v>533</v>
      </c>
      <c r="J328" s="80" t="s">
        <v>533</v>
      </c>
      <c r="K328" s="81" t="s">
        <v>421</v>
      </c>
      <c r="L328" s="81" t="s">
        <v>181</v>
      </c>
      <c r="M328" s="81" t="s">
        <v>182</v>
      </c>
      <c r="N328" s="81" t="s">
        <v>536</v>
      </c>
      <c r="O328" s="81" t="s">
        <v>385</v>
      </c>
      <c r="P328" s="81">
        <v>2000</v>
      </c>
      <c r="Q328" s="81" t="s">
        <v>386</v>
      </c>
      <c r="R328" s="211">
        <v>3.79</v>
      </c>
      <c r="S328" s="212">
        <v>0.1895</v>
      </c>
      <c r="T328" s="212">
        <v>0.1895</v>
      </c>
    </row>
    <row r="329" spans="1:20" ht="15" customHeight="1">
      <c r="A329" s="77" t="s">
        <v>530</v>
      </c>
      <c r="B329" s="77" t="s">
        <v>426</v>
      </c>
      <c r="C329" s="77" t="s">
        <v>379</v>
      </c>
      <c r="D329" s="81" t="s">
        <v>380</v>
      </c>
      <c r="E329" s="81">
        <v>42614</v>
      </c>
      <c r="F329" s="81" t="s">
        <v>381</v>
      </c>
      <c r="G329" s="81">
        <v>3</v>
      </c>
      <c r="H329" s="81" t="s">
        <v>382</v>
      </c>
      <c r="I329" s="81" t="s">
        <v>390</v>
      </c>
      <c r="J329" s="80" t="s">
        <v>390</v>
      </c>
      <c r="K329" s="81" t="s">
        <v>421</v>
      </c>
      <c r="L329" s="81" t="s">
        <v>181</v>
      </c>
      <c r="M329" s="81" t="s">
        <v>182</v>
      </c>
      <c r="N329" s="81" t="s">
        <v>639</v>
      </c>
      <c r="O329" s="81" t="s">
        <v>387</v>
      </c>
      <c r="P329" s="81">
        <v>2000</v>
      </c>
      <c r="Q329" s="81" t="s">
        <v>386</v>
      </c>
      <c r="R329" s="211">
        <v>5.15</v>
      </c>
      <c r="S329" s="212">
        <v>0.25750000000000001</v>
      </c>
      <c r="T329" s="212">
        <v>0.25750000000000001</v>
      </c>
    </row>
    <row r="330" spans="1:20" ht="15" customHeight="1">
      <c r="A330" s="77" t="s">
        <v>530</v>
      </c>
      <c r="B330" s="77" t="s">
        <v>426</v>
      </c>
      <c r="C330" s="77" t="s">
        <v>379</v>
      </c>
      <c r="D330" s="81" t="s">
        <v>380</v>
      </c>
      <c r="E330" s="81">
        <v>42614</v>
      </c>
      <c r="F330" s="81" t="s">
        <v>381</v>
      </c>
      <c r="G330" s="81">
        <v>3</v>
      </c>
      <c r="H330" s="81" t="s">
        <v>382</v>
      </c>
      <c r="I330" s="81" t="s">
        <v>533</v>
      </c>
      <c r="J330" s="80" t="s">
        <v>533</v>
      </c>
      <c r="K330" s="81" t="s">
        <v>421</v>
      </c>
      <c r="L330" s="81" t="s">
        <v>183</v>
      </c>
      <c r="M330" s="81" t="s">
        <v>184</v>
      </c>
      <c r="N330" s="81" t="s">
        <v>640</v>
      </c>
      <c r="O330" s="81" t="s">
        <v>387</v>
      </c>
      <c r="P330" s="81">
        <v>180</v>
      </c>
      <c r="Q330" s="81" t="s">
        <v>386</v>
      </c>
      <c r="R330" s="211">
        <v>1.99</v>
      </c>
      <c r="S330" s="212">
        <v>1.1055555555555556</v>
      </c>
      <c r="T330" s="212">
        <v>1.1055555555555556</v>
      </c>
    </row>
    <row r="331" spans="1:20" ht="15" customHeight="1">
      <c r="A331" s="77" t="s">
        <v>530</v>
      </c>
      <c r="B331" s="77" t="s">
        <v>426</v>
      </c>
      <c r="C331" s="77" t="s">
        <v>379</v>
      </c>
      <c r="D331" s="81" t="s">
        <v>380</v>
      </c>
      <c r="E331" s="81">
        <v>42614</v>
      </c>
      <c r="F331" s="81" t="s">
        <v>381</v>
      </c>
      <c r="G331" s="81">
        <v>3</v>
      </c>
      <c r="H331" s="81" t="s">
        <v>382</v>
      </c>
      <c r="I331" s="81" t="s">
        <v>390</v>
      </c>
      <c r="J331" s="80" t="s">
        <v>390</v>
      </c>
      <c r="K331" s="81" t="s">
        <v>421</v>
      </c>
      <c r="L331" s="81" t="s">
        <v>183</v>
      </c>
      <c r="M331" s="81" t="s">
        <v>184</v>
      </c>
      <c r="N331" s="81" t="s">
        <v>640</v>
      </c>
      <c r="O331" s="81" t="s">
        <v>387</v>
      </c>
      <c r="P331" s="81">
        <v>180</v>
      </c>
      <c r="Q331" s="81" t="s">
        <v>380</v>
      </c>
      <c r="R331" s="211">
        <v>1.99</v>
      </c>
      <c r="S331" s="212">
        <v>1.1055555555555556</v>
      </c>
      <c r="T331" s="212">
        <v>1.1055555555555556</v>
      </c>
    </row>
    <row r="332" spans="1:20" ht="15" customHeight="1">
      <c r="A332" s="77" t="s">
        <v>530</v>
      </c>
      <c r="B332" s="77" t="s">
        <v>426</v>
      </c>
      <c r="C332" s="77" t="s">
        <v>379</v>
      </c>
      <c r="D332" s="81" t="s">
        <v>380</v>
      </c>
      <c r="E332" s="81">
        <v>42614</v>
      </c>
      <c r="F332" s="81" t="s">
        <v>381</v>
      </c>
      <c r="G332" s="81">
        <v>3</v>
      </c>
      <c r="H332" s="81" t="s">
        <v>382</v>
      </c>
      <c r="I332" s="81" t="s">
        <v>383</v>
      </c>
      <c r="J332" s="80" t="s">
        <v>383</v>
      </c>
      <c r="K332" s="81" t="s">
        <v>421</v>
      </c>
      <c r="L332" s="81" t="s">
        <v>183</v>
      </c>
      <c r="M332" s="81" t="s">
        <v>184</v>
      </c>
      <c r="N332" s="81" t="s">
        <v>640</v>
      </c>
      <c r="O332" s="81" t="s">
        <v>387</v>
      </c>
      <c r="P332" s="81">
        <v>180</v>
      </c>
      <c r="Q332" s="81" t="s">
        <v>380</v>
      </c>
      <c r="R332" s="211">
        <v>2</v>
      </c>
      <c r="S332" s="212">
        <v>1.1111111111111112</v>
      </c>
      <c r="T332" s="212">
        <v>1.1111111111111112</v>
      </c>
    </row>
    <row r="333" spans="1:20" ht="15" customHeight="1">
      <c r="A333" s="77" t="s">
        <v>530</v>
      </c>
      <c r="B333" s="77" t="s">
        <v>426</v>
      </c>
      <c r="C333" s="77" t="s">
        <v>379</v>
      </c>
      <c r="D333" s="81" t="s">
        <v>380</v>
      </c>
      <c r="E333" s="81">
        <v>42614</v>
      </c>
      <c r="F333" s="81" t="s">
        <v>381</v>
      </c>
      <c r="G333" s="81">
        <v>3</v>
      </c>
      <c r="H333" s="81" t="s">
        <v>382</v>
      </c>
      <c r="I333" s="81" t="s">
        <v>390</v>
      </c>
      <c r="J333" s="80" t="s">
        <v>390</v>
      </c>
      <c r="K333" s="81" t="s">
        <v>421</v>
      </c>
      <c r="L333" s="81" t="s">
        <v>183</v>
      </c>
      <c r="M333" s="81" t="s">
        <v>184</v>
      </c>
      <c r="N333" s="81" t="s">
        <v>640</v>
      </c>
      <c r="O333" s="81" t="s">
        <v>387</v>
      </c>
      <c r="P333" s="81">
        <v>180</v>
      </c>
      <c r="Q333" s="81" t="s">
        <v>386</v>
      </c>
      <c r="R333" s="211">
        <v>2.4900000000000002</v>
      </c>
      <c r="S333" s="212">
        <v>1.3833333333333335</v>
      </c>
      <c r="T333" s="212">
        <v>1.3833333333333335</v>
      </c>
    </row>
    <row r="334" spans="1:20" ht="15" customHeight="1">
      <c r="A334" s="77" t="s">
        <v>530</v>
      </c>
      <c r="B334" s="77" t="s">
        <v>426</v>
      </c>
      <c r="C334" s="77" t="s">
        <v>379</v>
      </c>
      <c r="D334" s="81" t="s">
        <v>380</v>
      </c>
      <c r="E334" s="81">
        <v>42614</v>
      </c>
      <c r="F334" s="81" t="s">
        <v>381</v>
      </c>
      <c r="G334" s="81">
        <v>3</v>
      </c>
      <c r="H334" s="81" t="s">
        <v>382</v>
      </c>
      <c r="I334" s="81" t="s">
        <v>383</v>
      </c>
      <c r="J334" s="80" t="s">
        <v>383</v>
      </c>
      <c r="K334" s="81" t="s">
        <v>421</v>
      </c>
      <c r="L334" s="81" t="s">
        <v>183</v>
      </c>
      <c r="M334" s="81" t="s">
        <v>184</v>
      </c>
      <c r="N334" s="81" t="s">
        <v>640</v>
      </c>
      <c r="O334" s="81" t="s">
        <v>387</v>
      </c>
      <c r="P334" s="81">
        <v>180</v>
      </c>
      <c r="Q334" s="81" t="s">
        <v>386</v>
      </c>
      <c r="R334" s="211">
        <v>2.5</v>
      </c>
      <c r="S334" s="212">
        <v>1.3888888888888888</v>
      </c>
      <c r="T334" s="212">
        <v>1.3888888888888888</v>
      </c>
    </row>
    <row r="335" spans="1:20" ht="15" customHeight="1">
      <c r="A335" s="77" t="s">
        <v>530</v>
      </c>
      <c r="B335" s="77" t="s">
        <v>426</v>
      </c>
      <c r="C335" s="77" t="s">
        <v>379</v>
      </c>
      <c r="D335" s="81" t="s">
        <v>380</v>
      </c>
      <c r="E335" s="81">
        <v>42614</v>
      </c>
      <c r="F335" s="81" t="s">
        <v>381</v>
      </c>
      <c r="G335" s="81">
        <v>3</v>
      </c>
      <c r="H335" s="81" t="s">
        <v>382</v>
      </c>
      <c r="I335" s="81" t="s">
        <v>533</v>
      </c>
      <c r="J335" s="80" t="s">
        <v>533</v>
      </c>
      <c r="K335" s="81" t="s">
        <v>421</v>
      </c>
      <c r="L335" s="81" t="s">
        <v>185</v>
      </c>
      <c r="M335" s="81" t="s">
        <v>186</v>
      </c>
      <c r="N335" s="81" t="s">
        <v>536</v>
      </c>
      <c r="O335" s="81" t="s">
        <v>385</v>
      </c>
      <c r="P335" s="81">
        <v>150</v>
      </c>
      <c r="Q335" s="81" t="s">
        <v>386</v>
      </c>
      <c r="R335" s="211">
        <v>1.29</v>
      </c>
      <c r="S335" s="212">
        <v>0.86</v>
      </c>
      <c r="T335" s="212">
        <v>0.86</v>
      </c>
    </row>
    <row r="336" spans="1:20" ht="15" customHeight="1">
      <c r="A336" s="77" t="s">
        <v>530</v>
      </c>
      <c r="B336" s="77" t="s">
        <v>426</v>
      </c>
      <c r="C336" s="77" t="s">
        <v>379</v>
      </c>
      <c r="D336" s="81" t="s">
        <v>380</v>
      </c>
      <c r="E336" s="81">
        <v>42614</v>
      </c>
      <c r="F336" s="81" t="s">
        <v>381</v>
      </c>
      <c r="G336" s="81">
        <v>3</v>
      </c>
      <c r="H336" s="81" t="s">
        <v>382</v>
      </c>
      <c r="I336" s="81" t="s">
        <v>390</v>
      </c>
      <c r="J336" s="80" t="s">
        <v>390</v>
      </c>
      <c r="K336" s="81" t="s">
        <v>421</v>
      </c>
      <c r="L336" s="81" t="s">
        <v>185</v>
      </c>
      <c r="M336" s="81" t="s">
        <v>186</v>
      </c>
      <c r="N336" s="81" t="s">
        <v>536</v>
      </c>
      <c r="O336" s="81" t="s">
        <v>385</v>
      </c>
      <c r="P336" s="81">
        <v>150</v>
      </c>
      <c r="Q336" s="81" t="s">
        <v>380</v>
      </c>
      <c r="R336" s="211">
        <v>1.33</v>
      </c>
      <c r="S336" s="212">
        <v>0.88666666666666671</v>
      </c>
      <c r="T336" s="212">
        <v>0.88666666666666671</v>
      </c>
    </row>
    <row r="337" spans="1:20" ht="15" customHeight="1">
      <c r="A337" s="77" t="s">
        <v>530</v>
      </c>
      <c r="B337" s="77" t="s">
        <v>426</v>
      </c>
      <c r="C337" s="77" t="s">
        <v>379</v>
      </c>
      <c r="D337" s="81" t="s">
        <v>380</v>
      </c>
      <c r="E337" s="81">
        <v>42614</v>
      </c>
      <c r="F337" s="81" t="s">
        <v>381</v>
      </c>
      <c r="G337" s="81">
        <v>3</v>
      </c>
      <c r="H337" s="81" t="s">
        <v>382</v>
      </c>
      <c r="I337" s="81" t="s">
        <v>383</v>
      </c>
      <c r="J337" s="80" t="s">
        <v>383</v>
      </c>
      <c r="K337" s="81" t="s">
        <v>421</v>
      </c>
      <c r="L337" s="81" t="s">
        <v>185</v>
      </c>
      <c r="M337" s="81" t="s">
        <v>186</v>
      </c>
      <c r="N337" s="81" t="s">
        <v>544</v>
      </c>
      <c r="O337" s="81" t="s">
        <v>385</v>
      </c>
      <c r="P337" s="81">
        <v>150</v>
      </c>
      <c r="Q337" s="81" t="s">
        <v>386</v>
      </c>
      <c r="R337" s="211">
        <v>1.39</v>
      </c>
      <c r="S337" s="212">
        <v>0.92666666666666664</v>
      </c>
      <c r="T337" s="212">
        <v>0.92666666666666664</v>
      </c>
    </row>
    <row r="338" spans="1:20" ht="15" customHeight="1">
      <c r="A338" s="77" t="s">
        <v>530</v>
      </c>
      <c r="B338" s="77" t="s">
        <v>426</v>
      </c>
      <c r="C338" s="77" t="s">
        <v>379</v>
      </c>
      <c r="D338" s="81" t="s">
        <v>380</v>
      </c>
      <c r="E338" s="81">
        <v>42614</v>
      </c>
      <c r="F338" s="81" t="s">
        <v>381</v>
      </c>
      <c r="G338" s="81">
        <v>3</v>
      </c>
      <c r="H338" s="81" t="s">
        <v>382</v>
      </c>
      <c r="I338" s="81" t="s">
        <v>390</v>
      </c>
      <c r="J338" s="80" t="s">
        <v>390</v>
      </c>
      <c r="K338" s="81" t="s">
        <v>421</v>
      </c>
      <c r="L338" s="81" t="s">
        <v>185</v>
      </c>
      <c r="M338" s="81" t="s">
        <v>186</v>
      </c>
      <c r="N338" s="81" t="s">
        <v>536</v>
      </c>
      <c r="O338" s="81" t="s">
        <v>385</v>
      </c>
      <c r="P338" s="81">
        <v>150</v>
      </c>
      <c r="Q338" s="81" t="s">
        <v>386</v>
      </c>
      <c r="R338" s="211">
        <v>1.48</v>
      </c>
      <c r="S338" s="212">
        <v>0.98666666666666669</v>
      </c>
      <c r="T338" s="212">
        <v>0.98666666666666669</v>
      </c>
    </row>
    <row r="339" spans="1:20" ht="15" customHeight="1">
      <c r="A339" s="77" t="s">
        <v>530</v>
      </c>
      <c r="B339" s="77" t="s">
        <v>426</v>
      </c>
      <c r="C339" s="77" t="s">
        <v>379</v>
      </c>
      <c r="D339" s="81" t="s">
        <v>380</v>
      </c>
      <c r="E339" s="81">
        <v>42614</v>
      </c>
      <c r="F339" s="81" t="s">
        <v>381</v>
      </c>
      <c r="G339" s="81">
        <v>3</v>
      </c>
      <c r="H339" s="81" t="s">
        <v>382</v>
      </c>
      <c r="I339" s="81" t="s">
        <v>533</v>
      </c>
      <c r="J339" s="80" t="s">
        <v>533</v>
      </c>
      <c r="K339" s="81" t="s">
        <v>207</v>
      </c>
      <c r="L339" s="81" t="s">
        <v>513</v>
      </c>
      <c r="M339" s="81" t="s">
        <v>209</v>
      </c>
      <c r="N339" s="81" t="s">
        <v>536</v>
      </c>
      <c r="O339" s="81" t="s">
        <v>385</v>
      </c>
      <c r="P339" s="81">
        <v>500</v>
      </c>
      <c r="Q339" s="81" t="s">
        <v>386</v>
      </c>
      <c r="R339" s="211">
        <v>2.19</v>
      </c>
      <c r="S339" s="212">
        <v>0.438</v>
      </c>
      <c r="T339" s="212">
        <v>0.438</v>
      </c>
    </row>
    <row r="340" spans="1:20" ht="15" customHeight="1">
      <c r="A340" s="77" t="s">
        <v>530</v>
      </c>
      <c r="B340" s="77" t="s">
        <v>426</v>
      </c>
      <c r="C340" s="77" t="s">
        <v>379</v>
      </c>
      <c r="D340" s="81" t="s">
        <v>380</v>
      </c>
      <c r="E340" s="81">
        <v>42614</v>
      </c>
      <c r="F340" s="81" t="s">
        <v>381</v>
      </c>
      <c r="G340" s="81">
        <v>3</v>
      </c>
      <c r="H340" s="81" t="s">
        <v>382</v>
      </c>
      <c r="I340" s="81" t="s">
        <v>390</v>
      </c>
      <c r="J340" s="80" t="s">
        <v>390</v>
      </c>
      <c r="K340" s="81" t="s">
        <v>207</v>
      </c>
      <c r="L340" s="81" t="s">
        <v>513</v>
      </c>
      <c r="M340" s="81" t="s">
        <v>209</v>
      </c>
      <c r="N340" s="81" t="s">
        <v>536</v>
      </c>
      <c r="O340" s="81" t="s">
        <v>385</v>
      </c>
      <c r="P340" s="81">
        <v>500</v>
      </c>
      <c r="Q340" s="81" t="s">
        <v>380</v>
      </c>
      <c r="R340" s="211">
        <v>2.4900000000000002</v>
      </c>
      <c r="S340" s="212">
        <v>0.49800000000000005</v>
      </c>
      <c r="T340" s="212">
        <v>0.49800000000000005</v>
      </c>
    </row>
    <row r="341" spans="1:20" ht="15" customHeight="1">
      <c r="A341" s="77" t="s">
        <v>530</v>
      </c>
      <c r="B341" s="77" t="s">
        <v>426</v>
      </c>
      <c r="C341" s="77" t="s">
        <v>379</v>
      </c>
      <c r="D341" s="81" t="s">
        <v>380</v>
      </c>
      <c r="E341" s="81">
        <v>42614</v>
      </c>
      <c r="F341" s="81" t="s">
        <v>381</v>
      </c>
      <c r="G341" s="81">
        <v>3</v>
      </c>
      <c r="H341" s="81" t="s">
        <v>382</v>
      </c>
      <c r="I341" s="81" t="s">
        <v>390</v>
      </c>
      <c r="J341" s="80" t="s">
        <v>390</v>
      </c>
      <c r="K341" s="81" t="s">
        <v>207</v>
      </c>
      <c r="L341" s="81" t="s">
        <v>513</v>
      </c>
      <c r="M341" s="81" t="s">
        <v>209</v>
      </c>
      <c r="N341" s="81" t="s">
        <v>536</v>
      </c>
      <c r="O341" s="81" t="s">
        <v>385</v>
      </c>
      <c r="P341" s="81">
        <v>500</v>
      </c>
      <c r="Q341" s="81" t="s">
        <v>386</v>
      </c>
      <c r="R341" s="211">
        <v>2.95</v>
      </c>
      <c r="S341" s="212">
        <v>0.59</v>
      </c>
      <c r="T341" s="212">
        <v>0.59</v>
      </c>
    </row>
    <row r="342" spans="1:20" ht="15" customHeight="1">
      <c r="A342" s="77" t="s">
        <v>530</v>
      </c>
      <c r="B342" s="77" t="s">
        <v>426</v>
      </c>
      <c r="C342" s="77" t="s">
        <v>379</v>
      </c>
      <c r="D342" s="81" t="s">
        <v>380</v>
      </c>
      <c r="E342" s="81">
        <v>42614</v>
      </c>
      <c r="F342" s="81" t="s">
        <v>381</v>
      </c>
      <c r="G342" s="81">
        <v>3</v>
      </c>
      <c r="H342" s="81" t="s">
        <v>382</v>
      </c>
      <c r="I342" s="81" t="s">
        <v>383</v>
      </c>
      <c r="J342" s="80" t="s">
        <v>383</v>
      </c>
      <c r="K342" s="81" t="s">
        <v>207</v>
      </c>
      <c r="L342" s="81" t="s">
        <v>513</v>
      </c>
      <c r="M342" s="81" t="s">
        <v>209</v>
      </c>
      <c r="N342" s="81" t="s">
        <v>384</v>
      </c>
      <c r="O342" s="81" t="s">
        <v>385</v>
      </c>
      <c r="P342" s="81">
        <v>454</v>
      </c>
      <c r="Q342" s="81" t="s">
        <v>380</v>
      </c>
      <c r="R342" s="211">
        <v>3</v>
      </c>
      <c r="S342" s="212">
        <v>0.66079295154185025</v>
      </c>
      <c r="T342" s="212">
        <v>0.66079295154185025</v>
      </c>
    </row>
    <row r="343" spans="1:20" ht="15" customHeight="1">
      <c r="A343" s="77" t="s">
        <v>530</v>
      </c>
      <c r="B343" s="77" t="s">
        <v>426</v>
      </c>
      <c r="C343" s="77" t="s">
        <v>379</v>
      </c>
      <c r="D343" s="81" t="s">
        <v>380</v>
      </c>
      <c r="E343" s="81">
        <v>42614</v>
      </c>
      <c r="F343" s="81" t="s">
        <v>381</v>
      </c>
      <c r="G343" s="81">
        <v>3</v>
      </c>
      <c r="H343" s="81" t="s">
        <v>382</v>
      </c>
      <c r="I343" s="81" t="s">
        <v>383</v>
      </c>
      <c r="J343" s="80" t="s">
        <v>383</v>
      </c>
      <c r="K343" s="81" t="s">
        <v>207</v>
      </c>
      <c r="L343" s="81" t="s">
        <v>513</v>
      </c>
      <c r="M343" s="81" t="s">
        <v>209</v>
      </c>
      <c r="N343" s="81" t="s">
        <v>384</v>
      </c>
      <c r="O343" s="81" t="s">
        <v>385</v>
      </c>
      <c r="P343" s="81">
        <v>454</v>
      </c>
      <c r="Q343" s="81" t="s">
        <v>386</v>
      </c>
      <c r="R343" s="211">
        <v>3.29</v>
      </c>
      <c r="S343" s="212">
        <v>0.72466960352422904</v>
      </c>
      <c r="T343" s="212">
        <v>0.72466960352422904</v>
      </c>
    </row>
    <row r="344" spans="1:20" ht="15" customHeight="1">
      <c r="A344" s="77" t="s">
        <v>530</v>
      </c>
      <c r="B344" s="77" t="s">
        <v>426</v>
      </c>
      <c r="C344" s="77" t="s">
        <v>379</v>
      </c>
      <c r="D344" s="81" t="s">
        <v>380</v>
      </c>
      <c r="E344" s="81">
        <v>42614</v>
      </c>
      <c r="F344" s="81" t="s">
        <v>381</v>
      </c>
      <c r="G344" s="81">
        <v>3</v>
      </c>
      <c r="H344" s="81" t="s">
        <v>382</v>
      </c>
      <c r="I344" s="81" t="s">
        <v>533</v>
      </c>
      <c r="J344" s="80" t="s">
        <v>533</v>
      </c>
      <c r="K344" s="81" t="s">
        <v>207</v>
      </c>
      <c r="L344" s="81" t="s">
        <v>641</v>
      </c>
      <c r="M344" s="81" t="s">
        <v>211</v>
      </c>
      <c r="N344" s="81" t="s">
        <v>536</v>
      </c>
      <c r="O344" s="81" t="s">
        <v>385</v>
      </c>
      <c r="P344" s="81">
        <v>500</v>
      </c>
      <c r="Q344" s="81" t="s">
        <v>386</v>
      </c>
      <c r="R344" s="211">
        <v>1.99</v>
      </c>
      <c r="S344" s="212">
        <v>0.39800000000000002</v>
      </c>
      <c r="T344" s="212">
        <v>0.39800000000000002</v>
      </c>
    </row>
    <row r="345" spans="1:20" ht="15" customHeight="1">
      <c r="A345" s="77" t="s">
        <v>530</v>
      </c>
      <c r="B345" s="77" t="s">
        <v>426</v>
      </c>
      <c r="C345" s="77" t="s">
        <v>379</v>
      </c>
      <c r="D345" s="81" t="s">
        <v>380</v>
      </c>
      <c r="E345" s="81">
        <v>42614</v>
      </c>
      <c r="F345" s="81" t="s">
        <v>381</v>
      </c>
      <c r="G345" s="81">
        <v>3</v>
      </c>
      <c r="H345" s="81" t="s">
        <v>382</v>
      </c>
      <c r="I345" s="81" t="s">
        <v>383</v>
      </c>
      <c r="J345" s="80" t="s">
        <v>383</v>
      </c>
      <c r="K345" s="81" t="s">
        <v>207</v>
      </c>
      <c r="L345" s="81" t="s">
        <v>641</v>
      </c>
      <c r="M345" s="81" t="s">
        <v>211</v>
      </c>
      <c r="N345" s="81" t="s">
        <v>384</v>
      </c>
      <c r="O345" s="81" t="s">
        <v>385</v>
      </c>
      <c r="P345" s="81">
        <v>375</v>
      </c>
      <c r="Q345" s="81" t="s">
        <v>386</v>
      </c>
      <c r="R345" s="211">
        <v>2.2999999999999998</v>
      </c>
      <c r="S345" s="212">
        <v>0.61333333333333329</v>
      </c>
      <c r="T345" s="212">
        <v>0.61333333333333329</v>
      </c>
    </row>
    <row r="346" spans="1:20" ht="15" customHeight="1">
      <c r="A346" s="77" t="s">
        <v>530</v>
      </c>
      <c r="B346" s="77" t="s">
        <v>426</v>
      </c>
      <c r="C346" s="77" t="s">
        <v>379</v>
      </c>
      <c r="D346" s="81" t="s">
        <v>380</v>
      </c>
      <c r="E346" s="81">
        <v>42614</v>
      </c>
      <c r="F346" s="81" t="s">
        <v>381</v>
      </c>
      <c r="G346" s="81">
        <v>3</v>
      </c>
      <c r="H346" s="81" t="s">
        <v>382</v>
      </c>
      <c r="I346" s="81" t="s">
        <v>390</v>
      </c>
      <c r="J346" s="80" t="s">
        <v>390</v>
      </c>
      <c r="K346" s="81" t="s">
        <v>207</v>
      </c>
      <c r="L346" s="81" t="s">
        <v>641</v>
      </c>
      <c r="M346" s="81" t="s">
        <v>211</v>
      </c>
      <c r="N346" s="81" t="s">
        <v>536</v>
      </c>
      <c r="O346" s="81" t="s">
        <v>385</v>
      </c>
      <c r="P346" s="81">
        <v>375</v>
      </c>
      <c r="Q346" s="81" t="s">
        <v>380</v>
      </c>
      <c r="R346" s="211">
        <v>2.39</v>
      </c>
      <c r="S346" s="212">
        <v>0.63733333333333331</v>
      </c>
      <c r="T346" s="212">
        <v>0.63733333333333331</v>
      </c>
    </row>
    <row r="347" spans="1:20" ht="15" customHeight="1">
      <c r="A347" s="77" t="s">
        <v>530</v>
      </c>
      <c r="B347" s="77" t="s">
        <v>426</v>
      </c>
      <c r="C347" s="77" t="s">
        <v>379</v>
      </c>
      <c r="D347" s="81" t="s">
        <v>380</v>
      </c>
      <c r="E347" s="81">
        <v>42614</v>
      </c>
      <c r="F347" s="81" t="s">
        <v>381</v>
      </c>
      <c r="G347" s="81">
        <v>3</v>
      </c>
      <c r="H347" s="81" t="s">
        <v>382</v>
      </c>
      <c r="I347" s="81" t="s">
        <v>390</v>
      </c>
      <c r="J347" s="80" t="s">
        <v>390</v>
      </c>
      <c r="K347" s="81" t="s">
        <v>207</v>
      </c>
      <c r="L347" s="81" t="s">
        <v>641</v>
      </c>
      <c r="M347" s="81" t="s">
        <v>211</v>
      </c>
      <c r="N347" s="81" t="s">
        <v>536</v>
      </c>
      <c r="O347" s="81" t="s">
        <v>385</v>
      </c>
      <c r="P347" s="81">
        <v>375</v>
      </c>
      <c r="Q347" s="81" t="s">
        <v>386</v>
      </c>
      <c r="R347" s="211">
        <v>2.4900000000000002</v>
      </c>
      <c r="S347" s="212">
        <v>0.66400000000000003</v>
      </c>
      <c r="T347" s="212">
        <v>0.66400000000000003</v>
      </c>
    </row>
    <row r="348" spans="1:20" ht="15" customHeight="1">
      <c r="A348" s="77" t="s">
        <v>530</v>
      </c>
      <c r="B348" s="77" t="s">
        <v>426</v>
      </c>
      <c r="C348" s="77" t="s">
        <v>379</v>
      </c>
      <c r="D348" s="81" t="s">
        <v>380</v>
      </c>
      <c r="E348" s="81">
        <v>42614</v>
      </c>
      <c r="F348" s="81" t="s">
        <v>381</v>
      </c>
      <c r="G348" s="81">
        <v>3</v>
      </c>
      <c r="H348" s="81" t="s">
        <v>382</v>
      </c>
      <c r="I348" s="81" t="s">
        <v>533</v>
      </c>
      <c r="J348" s="80" t="s">
        <v>533</v>
      </c>
      <c r="K348" s="81" t="s">
        <v>207</v>
      </c>
      <c r="L348" s="81" t="s">
        <v>642</v>
      </c>
      <c r="M348" s="81" t="s">
        <v>213</v>
      </c>
      <c r="N348" s="81" t="s">
        <v>538</v>
      </c>
      <c r="O348" s="81" t="s">
        <v>387</v>
      </c>
      <c r="P348" s="81">
        <v>420</v>
      </c>
      <c r="Q348" s="81" t="s">
        <v>386</v>
      </c>
      <c r="R348" s="211">
        <v>1.29</v>
      </c>
      <c r="S348" s="212">
        <v>0.30714285714285716</v>
      </c>
      <c r="T348" s="212">
        <v>0.30714285714285716</v>
      </c>
    </row>
    <row r="349" spans="1:20" ht="15" customHeight="1">
      <c r="A349" s="77" t="s">
        <v>530</v>
      </c>
      <c r="B349" s="77" t="s">
        <v>426</v>
      </c>
      <c r="C349" s="77" t="s">
        <v>379</v>
      </c>
      <c r="D349" s="81" t="s">
        <v>380</v>
      </c>
      <c r="E349" s="81">
        <v>42614</v>
      </c>
      <c r="F349" s="81" t="s">
        <v>381</v>
      </c>
      <c r="G349" s="81">
        <v>3</v>
      </c>
      <c r="H349" s="81" t="s">
        <v>382</v>
      </c>
      <c r="I349" s="81" t="s">
        <v>383</v>
      </c>
      <c r="J349" s="80" t="s">
        <v>383</v>
      </c>
      <c r="K349" s="81" t="s">
        <v>207</v>
      </c>
      <c r="L349" s="81" t="s">
        <v>642</v>
      </c>
      <c r="M349" s="81" t="s">
        <v>213</v>
      </c>
      <c r="N349" s="81" t="s">
        <v>384</v>
      </c>
      <c r="O349" s="81" t="s">
        <v>385</v>
      </c>
      <c r="P349" s="81">
        <v>415</v>
      </c>
      <c r="Q349" s="81" t="s">
        <v>386</v>
      </c>
      <c r="R349" s="211">
        <v>1.3</v>
      </c>
      <c r="S349" s="212">
        <v>0.31325301204819278</v>
      </c>
      <c r="T349" s="212">
        <v>0.31325301204819278</v>
      </c>
    </row>
    <row r="350" spans="1:20" ht="15" customHeight="1">
      <c r="A350" s="77" t="s">
        <v>530</v>
      </c>
      <c r="B350" s="77" t="s">
        <v>426</v>
      </c>
      <c r="C350" s="77" t="s">
        <v>379</v>
      </c>
      <c r="D350" s="81" t="s">
        <v>380</v>
      </c>
      <c r="E350" s="81">
        <v>42614</v>
      </c>
      <c r="F350" s="81" t="s">
        <v>381</v>
      </c>
      <c r="G350" s="81">
        <v>3</v>
      </c>
      <c r="H350" s="81" t="s">
        <v>382</v>
      </c>
      <c r="I350" s="81" t="s">
        <v>390</v>
      </c>
      <c r="J350" s="80" t="s">
        <v>390</v>
      </c>
      <c r="K350" s="81" t="s">
        <v>207</v>
      </c>
      <c r="L350" s="81" t="s">
        <v>642</v>
      </c>
      <c r="M350" s="81" t="s">
        <v>213</v>
      </c>
      <c r="N350" s="81" t="s">
        <v>643</v>
      </c>
      <c r="O350" s="81" t="s">
        <v>387</v>
      </c>
      <c r="P350" s="81">
        <v>420</v>
      </c>
      <c r="Q350" s="81" t="s">
        <v>380</v>
      </c>
      <c r="R350" s="211">
        <v>1.79</v>
      </c>
      <c r="S350" s="212">
        <v>0.42619047619047618</v>
      </c>
      <c r="T350" s="212">
        <v>0.42619047619047618</v>
      </c>
    </row>
    <row r="351" spans="1:20" ht="15" customHeight="1">
      <c r="A351" s="77" t="s">
        <v>530</v>
      </c>
      <c r="B351" s="77" t="s">
        <v>426</v>
      </c>
      <c r="C351" s="77" t="s">
        <v>379</v>
      </c>
      <c r="D351" s="81" t="s">
        <v>380</v>
      </c>
      <c r="E351" s="81">
        <v>42614</v>
      </c>
      <c r="F351" s="81" t="s">
        <v>381</v>
      </c>
      <c r="G351" s="81">
        <v>3</v>
      </c>
      <c r="H351" s="81" t="s">
        <v>382</v>
      </c>
      <c r="I351" s="81" t="s">
        <v>390</v>
      </c>
      <c r="J351" s="80" t="s">
        <v>390</v>
      </c>
      <c r="K351" s="81" t="s">
        <v>207</v>
      </c>
      <c r="L351" s="81" t="s">
        <v>642</v>
      </c>
      <c r="M351" s="81" t="s">
        <v>213</v>
      </c>
      <c r="N351" s="81" t="s">
        <v>643</v>
      </c>
      <c r="O351" s="81" t="s">
        <v>387</v>
      </c>
      <c r="P351" s="81">
        <v>420</v>
      </c>
      <c r="Q351" s="81" t="s">
        <v>386</v>
      </c>
      <c r="R351" s="211">
        <v>2.69</v>
      </c>
      <c r="S351" s="212">
        <v>0.64047619047619042</v>
      </c>
      <c r="T351" s="212">
        <v>0.64047619047619042</v>
      </c>
    </row>
    <row r="352" spans="1:20" ht="15" customHeight="1">
      <c r="A352" s="77" t="s">
        <v>530</v>
      </c>
      <c r="B352" s="77" t="s">
        <v>426</v>
      </c>
      <c r="C352" s="77" t="s">
        <v>379</v>
      </c>
      <c r="D352" s="81" t="s">
        <v>380</v>
      </c>
      <c r="E352" s="81">
        <v>42614</v>
      </c>
      <c r="F352" s="81" t="s">
        <v>381</v>
      </c>
      <c r="G352" s="81">
        <v>3</v>
      </c>
      <c r="H352" s="81" t="s">
        <v>382</v>
      </c>
      <c r="I352" s="81" t="s">
        <v>383</v>
      </c>
      <c r="J352" s="80" t="s">
        <v>383</v>
      </c>
      <c r="K352" s="81" t="s">
        <v>207</v>
      </c>
      <c r="L352" s="81" t="s">
        <v>644</v>
      </c>
      <c r="M352" s="81" t="s">
        <v>215</v>
      </c>
      <c r="N352" s="81" t="s">
        <v>538</v>
      </c>
      <c r="O352" s="81" t="s">
        <v>387</v>
      </c>
      <c r="P352" s="81">
        <v>420</v>
      </c>
      <c r="Q352" s="81" t="s">
        <v>380</v>
      </c>
      <c r="R352" s="211">
        <v>1.66</v>
      </c>
      <c r="S352" s="212">
        <v>0.39523809523809522</v>
      </c>
      <c r="T352" s="212">
        <v>0.39523809523809522</v>
      </c>
    </row>
    <row r="353" spans="1:20" ht="15" customHeight="1">
      <c r="A353" s="77" t="s">
        <v>530</v>
      </c>
      <c r="B353" s="77" t="s">
        <v>426</v>
      </c>
      <c r="C353" s="77" t="s">
        <v>379</v>
      </c>
      <c r="D353" s="81" t="s">
        <v>380</v>
      </c>
      <c r="E353" s="81">
        <v>42614</v>
      </c>
      <c r="F353" s="81" t="s">
        <v>381</v>
      </c>
      <c r="G353" s="81">
        <v>3</v>
      </c>
      <c r="H353" s="81" t="s">
        <v>382</v>
      </c>
      <c r="I353" s="81" t="s">
        <v>390</v>
      </c>
      <c r="J353" s="80" t="s">
        <v>390</v>
      </c>
      <c r="K353" s="81" t="s">
        <v>207</v>
      </c>
      <c r="L353" s="81" t="s">
        <v>644</v>
      </c>
      <c r="M353" s="81" t="s">
        <v>215</v>
      </c>
      <c r="N353" s="81" t="s">
        <v>536</v>
      </c>
      <c r="O353" s="81" t="s">
        <v>385</v>
      </c>
      <c r="P353" s="81">
        <v>510</v>
      </c>
      <c r="Q353" s="81" t="s">
        <v>380</v>
      </c>
      <c r="R353" s="211">
        <v>2.29</v>
      </c>
      <c r="S353" s="212">
        <v>0.44901960784313727</v>
      </c>
      <c r="T353" s="212">
        <v>0.44901960784313727</v>
      </c>
    </row>
    <row r="354" spans="1:20" ht="15" customHeight="1">
      <c r="A354" s="77" t="s">
        <v>530</v>
      </c>
      <c r="B354" s="77" t="s">
        <v>426</v>
      </c>
      <c r="C354" s="77" t="s">
        <v>379</v>
      </c>
      <c r="D354" s="81" t="s">
        <v>380</v>
      </c>
      <c r="E354" s="81">
        <v>42614</v>
      </c>
      <c r="F354" s="81" t="s">
        <v>381</v>
      </c>
      <c r="G354" s="81">
        <v>3</v>
      </c>
      <c r="H354" s="81" t="s">
        <v>382</v>
      </c>
      <c r="I354" s="81" t="s">
        <v>533</v>
      </c>
      <c r="J354" s="80" t="s">
        <v>533</v>
      </c>
      <c r="K354" s="81" t="s">
        <v>207</v>
      </c>
      <c r="L354" s="81" t="s">
        <v>644</v>
      </c>
      <c r="M354" s="81" t="s">
        <v>215</v>
      </c>
      <c r="N354" s="81" t="s">
        <v>538</v>
      </c>
      <c r="O354" s="81" t="s">
        <v>387</v>
      </c>
      <c r="P354" s="81">
        <v>420</v>
      </c>
      <c r="Q354" s="81" t="s">
        <v>386</v>
      </c>
      <c r="R354" s="211">
        <v>1.99</v>
      </c>
      <c r="S354" s="212">
        <v>0.47380952380952379</v>
      </c>
      <c r="T354" s="212">
        <v>0.47380952380952379</v>
      </c>
    </row>
    <row r="355" spans="1:20" ht="15" customHeight="1">
      <c r="A355" s="77" t="s">
        <v>530</v>
      </c>
      <c r="B355" s="77" t="s">
        <v>426</v>
      </c>
      <c r="C355" s="77" t="s">
        <v>379</v>
      </c>
      <c r="D355" s="81" t="s">
        <v>380</v>
      </c>
      <c r="E355" s="81">
        <v>42614</v>
      </c>
      <c r="F355" s="81" t="s">
        <v>381</v>
      </c>
      <c r="G355" s="81">
        <v>3</v>
      </c>
      <c r="H355" s="81" t="s">
        <v>382</v>
      </c>
      <c r="I355" s="81" t="s">
        <v>390</v>
      </c>
      <c r="J355" s="80" t="s">
        <v>390</v>
      </c>
      <c r="K355" s="81" t="s">
        <v>207</v>
      </c>
      <c r="L355" s="81" t="s">
        <v>644</v>
      </c>
      <c r="M355" s="81" t="s">
        <v>215</v>
      </c>
      <c r="N355" s="81" t="s">
        <v>536</v>
      </c>
      <c r="O355" s="81" t="s">
        <v>385</v>
      </c>
      <c r="P355" s="81">
        <v>510</v>
      </c>
      <c r="Q355" s="81" t="s">
        <v>386</v>
      </c>
      <c r="R355" s="211">
        <v>2.59</v>
      </c>
      <c r="S355" s="212">
        <v>0.50784313725490193</v>
      </c>
      <c r="T355" s="212">
        <v>0.50784313725490193</v>
      </c>
    </row>
    <row r="356" spans="1:20" ht="15" customHeight="1">
      <c r="A356" s="77" t="s">
        <v>530</v>
      </c>
      <c r="B356" s="77" t="s">
        <v>426</v>
      </c>
      <c r="C356" s="77" t="s">
        <v>379</v>
      </c>
      <c r="D356" s="81" t="s">
        <v>380</v>
      </c>
      <c r="E356" s="81">
        <v>42614</v>
      </c>
      <c r="F356" s="81" t="s">
        <v>381</v>
      </c>
      <c r="G356" s="81">
        <v>3</v>
      </c>
      <c r="H356" s="81" t="s">
        <v>382</v>
      </c>
      <c r="I356" s="81" t="s">
        <v>383</v>
      </c>
      <c r="J356" s="80" t="s">
        <v>383</v>
      </c>
      <c r="K356" s="81" t="s">
        <v>207</v>
      </c>
      <c r="L356" s="81" t="s">
        <v>644</v>
      </c>
      <c r="M356" s="81" t="s">
        <v>215</v>
      </c>
      <c r="N356" s="81" t="s">
        <v>538</v>
      </c>
      <c r="O356" s="81" t="s">
        <v>387</v>
      </c>
      <c r="P356" s="81">
        <v>420</v>
      </c>
      <c r="Q356" s="81" t="s">
        <v>386</v>
      </c>
      <c r="R356" s="211">
        <v>2.2999999999999998</v>
      </c>
      <c r="S356" s="212">
        <v>0.54761904761904756</v>
      </c>
      <c r="T356" s="212">
        <v>0.54761904761904756</v>
      </c>
    </row>
    <row r="357" spans="1:20" ht="15" customHeight="1">
      <c r="A357" s="77" t="s">
        <v>530</v>
      </c>
      <c r="B357" s="77" t="s">
        <v>426</v>
      </c>
      <c r="C357" s="77" t="s">
        <v>379</v>
      </c>
      <c r="D357" s="81" t="s">
        <v>380</v>
      </c>
      <c r="E357" s="81">
        <v>42614</v>
      </c>
      <c r="F357" s="81" t="s">
        <v>381</v>
      </c>
      <c r="G357" s="81">
        <v>3</v>
      </c>
      <c r="H357" s="81" t="s">
        <v>382</v>
      </c>
      <c r="I357" s="81" t="s">
        <v>390</v>
      </c>
      <c r="J357" s="80" t="s">
        <v>390</v>
      </c>
      <c r="K357" s="81" t="s">
        <v>207</v>
      </c>
      <c r="L357" s="81" t="s">
        <v>216</v>
      </c>
      <c r="M357" s="81" t="s">
        <v>217</v>
      </c>
      <c r="N357" s="81" t="s">
        <v>645</v>
      </c>
      <c r="O357" s="81" t="s">
        <v>387</v>
      </c>
      <c r="P357" s="81">
        <v>456</v>
      </c>
      <c r="Q357" s="81" t="s">
        <v>380</v>
      </c>
      <c r="R357" s="211">
        <v>2.99</v>
      </c>
      <c r="S357" s="212">
        <v>0.6557017543859649</v>
      </c>
      <c r="T357" s="212">
        <v>0.6557017543859649</v>
      </c>
    </row>
    <row r="358" spans="1:20" ht="15" customHeight="1">
      <c r="A358" s="77" t="s">
        <v>530</v>
      </c>
      <c r="B358" s="77" t="s">
        <v>426</v>
      </c>
      <c r="C358" s="77" t="s">
        <v>379</v>
      </c>
      <c r="D358" s="81" t="s">
        <v>380</v>
      </c>
      <c r="E358" s="81">
        <v>42614</v>
      </c>
      <c r="F358" s="81" t="s">
        <v>381</v>
      </c>
      <c r="G358" s="81">
        <v>3</v>
      </c>
      <c r="H358" s="81" t="s">
        <v>382</v>
      </c>
      <c r="I358" s="81" t="s">
        <v>383</v>
      </c>
      <c r="J358" s="80" t="s">
        <v>383</v>
      </c>
      <c r="K358" s="81" t="s">
        <v>207</v>
      </c>
      <c r="L358" s="81" t="s">
        <v>216</v>
      </c>
      <c r="M358" s="81" t="s">
        <v>217</v>
      </c>
      <c r="N358" s="81" t="s">
        <v>384</v>
      </c>
      <c r="O358" s="81" t="s">
        <v>385</v>
      </c>
      <c r="P358" s="81">
        <v>375</v>
      </c>
      <c r="Q358" s="81" t="s">
        <v>386</v>
      </c>
      <c r="R358" s="211">
        <v>2.4900000000000002</v>
      </c>
      <c r="S358" s="212">
        <v>0.66400000000000003</v>
      </c>
      <c r="T358" s="212">
        <v>0.66400000000000003</v>
      </c>
    </row>
    <row r="359" spans="1:20" ht="15" customHeight="1">
      <c r="A359" s="77" t="s">
        <v>530</v>
      </c>
      <c r="B359" s="77" t="s">
        <v>426</v>
      </c>
      <c r="C359" s="77" t="s">
        <v>379</v>
      </c>
      <c r="D359" s="81" t="s">
        <v>380</v>
      </c>
      <c r="E359" s="81">
        <v>42614</v>
      </c>
      <c r="F359" s="81" t="s">
        <v>381</v>
      </c>
      <c r="G359" s="81">
        <v>3</v>
      </c>
      <c r="H359" s="81" t="s">
        <v>382</v>
      </c>
      <c r="I359" s="81" t="s">
        <v>533</v>
      </c>
      <c r="J359" s="80" t="s">
        <v>533</v>
      </c>
      <c r="K359" s="81" t="s">
        <v>207</v>
      </c>
      <c r="L359" s="81" t="s">
        <v>216</v>
      </c>
      <c r="M359" s="81" t="s">
        <v>217</v>
      </c>
      <c r="N359" s="81" t="s">
        <v>646</v>
      </c>
      <c r="O359" s="81" t="s">
        <v>387</v>
      </c>
      <c r="P359" s="81">
        <v>456</v>
      </c>
      <c r="Q359" s="81" t="s">
        <v>386</v>
      </c>
      <c r="R359" s="211">
        <v>3.29</v>
      </c>
      <c r="S359" s="212">
        <v>0.72149122807017541</v>
      </c>
      <c r="T359" s="212">
        <v>0.72149122807017541</v>
      </c>
    </row>
    <row r="360" spans="1:20" ht="15" customHeight="1">
      <c r="A360" s="77" t="s">
        <v>530</v>
      </c>
      <c r="B360" s="77" t="s">
        <v>426</v>
      </c>
      <c r="C360" s="77" t="s">
        <v>379</v>
      </c>
      <c r="D360" s="81" t="s">
        <v>380</v>
      </c>
      <c r="E360" s="81">
        <v>42614</v>
      </c>
      <c r="F360" s="81" t="s">
        <v>381</v>
      </c>
      <c r="G360" s="81">
        <v>3</v>
      </c>
      <c r="H360" s="81" t="s">
        <v>382</v>
      </c>
      <c r="I360" s="81" t="s">
        <v>390</v>
      </c>
      <c r="J360" s="80" t="s">
        <v>390</v>
      </c>
      <c r="K360" s="81" t="s">
        <v>207</v>
      </c>
      <c r="L360" s="81" t="s">
        <v>216</v>
      </c>
      <c r="M360" s="81" t="s">
        <v>217</v>
      </c>
      <c r="N360" s="81" t="s">
        <v>645</v>
      </c>
      <c r="O360" s="81" t="s">
        <v>387</v>
      </c>
      <c r="P360" s="81">
        <v>456</v>
      </c>
      <c r="Q360" s="81" t="s">
        <v>386</v>
      </c>
      <c r="R360" s="211">
        <v>3.79</v>
      </c>
      <c r="S360" s="212">
        <v>0.83114035087719296</v>
      </c>
      <c r="T360" s="212">
        <v>0.83114035087719296</v>
      </c>
    </row>
    <row r="361" spans="1:20" ht="15" customHeight="1">
      <c r="A361" s="77" t="s">
        <v>530</v>
      </c>
      <c r="B361" s="77" t="s">
        <v>426</v>
      </c>
      <c r="C361" s="77" t="s">
        <v>379</v>
      </c>
      <c r="D361" s="81" t="s">
        <v>380</v>
      </c>
      <c r="E361" s="81">
        <v>42614</v>
      </c>
      <c r="F361" s="81" t="s">
        <v>381</v>
      </c>
      <c r="G361" s="81">
        <v>3</v>
      </c>
      <c r="H361" s="81" t="s">
        <v>382</v>
      </c>
      <c r="I361" s="81" t="s">
        <v>533</v>
      </c>
      <c r="J361" s="80" t="s">
        <v>533</v>
      </c>
      <c r="K361" s="81" t="s">
        <v>207</v>
      </c>
      <c r="L361" s="81" t="s">
        <v>647</v>
      </c>
      <c r="M361" s="81" t="s">
        <v>219</v>
      </c>
      <c r="N361" s="81" t="s">
        <v>536</v>
      </c>
      <c r="O361" s="81" t="s">
        <v>385</v>
      </c>
      <c r="P361" s="81">
        <v>575</v>
      </c>
      <c r="Q361" s="81" t="s">
        <v>386</v>
      </c>
      <c r="R361" s="211">
        <v>1.39</v>
      </c>
      <c r="S361" s="212">
        <v>0.2417391304347826</v>
      </c>
      <c r="T361" s="212">
        <v>0.2417391304347826</v>
      </c>
    </row>
    <row r="362" spans="1:20" ht="15" customHeight="1">
      <c r="A362" s="77" t="s">
        <v>530</v>
      </c>
      <c r="B362" s="77" t="s">
        <v>426</v>
      </c>
      <c r="C362" s="77" t="s">
        <v>379</v>
      </c>
      <c r="D362" s="81" t="s">
        <v>380</v>
      </c>
      <c r="E362" s="81">
        <v>42614</v>
      </c>
      <c r="F362" s="81" t="s">
        <v>381</v>
      </c>
      <c r="G362" s="81">
        <v>3</v>
      </c>
      <c r="H362" s="81" t="s">
        <v>382</v>
      </c>
      <c r="I362" s="81" t="s">
        <v>383</v>
      </c>
      <c r="J362" s="80" t="s">
        <v>383</v>
      </c>
      <c r="K362" s="81" t="s">
        <v>207</v>
      </c>
      <c r="L362" s="81" t="s">
        <v>647</v>
      </c>
      <c r="M362" s="81" t="s">
        <v>219</v>
      </c>
      <c r="N362" s="81" t="s">
        <v>384</v>
      </c>
      <c r="O362" s="81" t="s">
        <v>385</v>
      </c>
      <c r="P362" s="81">
        <v>575</v>
      </c>
      <c r="Q362" s="81" t="s">
        <v>386</v>
      </c>
      <c r="R362" s="211">
        <v>1.6</v>
      </c>
      <c r="S362" s="212">
        <v>0.27826086956521739</v>
      </c>
      <c r="T362" s="212">
        <v>0.27826086956521739</v>
      </c>
    </row>
    <row r="363" spans="1:20" ht="15" customHeight="1">
      <c r="A363" s="77" t="s">
        <v>530</v>
      </c>
      <c r="B363" s="77" t="s">
        <v>426</v>
      </c>
      <c r="C363" s="77" t="s">
        <v>379</v>
      </c>
      <c r="D363" s="81" t="s">
        <v>380</v>
      </c>
      <c r="E363" s="81">
        <v>42614</v>
      </c>
      <c r="F363" s="81" t="s">
        <v>381</v>
      </c>
      <c r="G363" s="81">
        <v>3</v>
      </c>
      <c r="H363" s="81" t="s">
        <v>382</v>
      </c>
      <c r="I363" s="81" t="s">
        <v>390</v>
      </c>
      <c r="J363" s="80" t="s">
        <v>390</v>
      </c>
      <c r="K363" s="81" t="s">
        <v>207</v>
      </c>
      <c r="L363" s="81" t="s">
        <v>647</v>
      </c>
      <c r="M363" s="81" t="s">
        <v>219</v>
      </c>
      <c r="N363" s="81" t="s">
        <v>648</v>
      </c>
      <c r="O363" s="81" t="s">
        <v>385</v>
      </c>
      <c r="P363" s="81">
        <v>500</v>
      </c>
      <c r="Q363" s="81" t="s">
        <v>380</v>
      </c>
      <c r="R363" s="211">
        <v>1.5</v>
      </c>
      <c r="S363" s="212">
        <v>0.3</v>
      </c>
      <c r="T363" s="212">
        <v>0.3</v>
      </c>
    </row>
    <row r="364" spans="1:20" ht="15" customHeight="1">
      <c r="A364" s="77" t="s">
        <v>530</v>
      </c>
      <c r="B364" s="77" t="s">
        <v>426</v>
      </c>
      <c r="C364" s="77" t="s">
        <v>379</v>
      </c>
      <c r="D364" s="81" t="s">
        <v>380</v>
      </c>
      <c r="E364" s="81">
        <v>42614</v>
      </c>
      <c r="F364" s="81" t="s">
        <v>381</v>
      </c>
      <c r="G364" s="81">
        <v>3</v>
      </c>
      <c r="H364" s="81" t="s">
        <v>382</v>
      </c>
      <c r="I364" s="81" t="s">
        <v>390</v>
      </c>
      <c r="J364" s="80" t="s">
        <v>390</v>
      </c>
      <c r="K364" s="81" t="s">
        <v>207</v>
      </c>
      <c r="L364" s="81" t="s">
        <v>647</v>
      </c>
      <c r="M364" s="81" t="s">
        <v>219</v>
      </c>
      <c r="N364" s="81" t="s">
        <v>536</v>
      </c>
      <c r="O364" s="81" t="s">
        <v>385</v>
      </c>
      <c r="P364" s="81">
        <v>500</v>
      </c>
      <c r="Q364" s="81" t="s">
        <v>386</v>
      </c>
      <c r="R364" s="211">
        <v>1.59</v>
      </c>
      <c r="S364" s="212">
        <v>0.318</v>
      </c>
      <c r="T364" s="212">
        <v>0.318</v>
      </c>
    </row>
    <row r="365" spans="1:20" ht="15" customHeight="1">
      <c r="A365" s="77" t="s">
        <v>530</v>
      </c>
      <c r="B365" s="77" t="s">
        <v>426</v>
      </c>
      <c r="C365" s="77" t="s">
        <v>379</v>
      </c>
      <c r="D365" s="81" t="s">
        <v>380</v>
      </c>
      <c r="E365" s="81">
        <v>42614</v>
      </c>
      <c r="F365" s="81" t="s">
        <v>381</v>
      </c>
      <c r="G365" s="81">
        <v>3</v>
      </c>
      <c r="H365" s="81" t="s">
        <v>382</v>
      </c>
      <c r="I365" s="81" t="s">
        <v>533</v>
      </c>
      <c r="J365" s="80" t="s">
        <v>533</v>
      </c>
      <c r="K365" s="81" t="s">
        <v>207</v>
      </c>
      <c r="L365" s="81" t="s">
        <v>220</v>
      </c>
      <c r="M365" s="81" t="s">
        <v>221</v>
      </c>
      <c r="N365" s="81" t="s">
        <v>536</v>
      </c>
      <c r="O365" s="81" t="s">
        <v>385</v>
      </c>
      <c r="P365" s="81">
        <v>1500</v>
      </c>
      <c r="Q365" s="81" t="s">
        <v>386</v>
      </c>
      <c r="R365" s="211">
        <v>2.4900000000000002</v>
      </c>
      <c r="S365" s="212">
        <v>0.16600000000000001</v>
      </c>
      <c r="T365" s="212">
        <v>0.16600000000000001</v>
      </c>
    </row>
    <row r="366" spans="1:20" ht="15" customHeight="1">
      <c r="A366" s="77" t="s">
        <v>530</v>
      </c>
      <c r="B366" s="77" t="s">
        <v>426</v>
      </c>
      <c r="C366" s="77" t="s">
        <v>379</v>
      </c>
      <c r="D366" s="81" t="s">
        <v>380</v>
      </c>
      <c r="E366" s="81">
        <v>42614</v>
      </c>
      <c r="F366" s="81" t="s">
        <v>381</v>
      </c>
      <c r="G366" s="81">
        <v>3</v>
      </c>
      <c r="H366" s="81" t="s">
        <v>382</v>
      </c>
      <c r="I366" s="81" t="s">
        <v>383</v>
      </c>
      <c r="J366" s="80" t="s">
        <v>383</v>
      </c>
      <c r="K366" s="81" t="s">
        <v>207</v>
      </c>
      <c r="L366" s="81" t="s">
        <v>220</v>
      </c>
      <c r="M366" s="81" t="s">
        <v>221</v>
      </c>
      <c r="N366" s="81" t="s">
        <v>649</v>
      </c>
      <c r="O366" s="81" t="s">
        <v>387</v>
      </c>
      <c r="P366" s="81">
        <v>1500</v>
      </c>
      <c r="Q366" s="81" t="s">
        <v>380</v>
      </c>
      <c r="R366" s="211">
        <v>2.5</v>
      </c>
      <c r="S366" s="212">
        <v>0.16666666666666666</v>
      </c>
      <c r="T366" s="212">
        <v>0.16666666666666666</v>
      </c>
    </row>
    <row r="367" spans="1:20" ht="15" customHeight="1">
      <c r="A367" s="77" t="s">
        <v>530</v>
      </c>
      <c r="B367" s="77" t="s">
        <v>426</v>
      </c>
      <c r="C367" s="77" t="s">
        <v>379</v>
      </c>
      <c r="D367" s="81" t="s">
        <v>380</v>
      </c>
      <c r="E367" s="81">
        <v>42614</v>
      </c>
      <c r="F367" s="81" t="s">
        <v>381</v>
      </c>
      <c r="G367" s="81">
        <v>3</v>
      </c>
      <c r="H367" s="81" t="s">
        <v>382</v>
      </c>
      <c r="I367" s="81" t="s">
        <v>390</v>
      </c>
      <c r="J367" s="80" t="s">
        <v>390</v>
      </c>
      <c r="K367" s="81" t="s">
        <v>207</v>
      </c>
      <c r="L367" s="81" t="s">
        <v>220</v>
      </c>
      <c r="M367" s="81" t="s">
        <v>221</v>
      </c>
      <c r="N367" s="81" t="s">
        <v>649</v>
      </c>
      <c r="O367" s="81" t="s">
        <v>387</v>
      </c>
      <c r="P367" s="81">
        <v>1500</v>
      </c>
      <c r="Q367" s="81" t="s">
        <v>380</v>
      </c>
      <c r="R367" s="211">
        <v>2.99</v>
      </c>
      <c r="S367" s="212">
        <v>0.19933333333333333</v>
      </c>
      <c r="T367" s="212">
        <v>0.19933333333333333</v>
      </c>
    </row>
    <row r="368" spans="1:20" ht="15" customHeight="1">
      <c r="A368" s="77" t="s">
        <v>530</v>
      </c>
      <c r="B368" s="77" t="s">
        <v>426</v>
      </c>
      <c r="C368" s="77" t="s">
        <v>379</v>
      </c>
      <c r="D368" s="81" t="s">
        <v>380</v>
      </c>
      <c r="E368" s="81">
        <v>42614</v>
      </c>
      <c r="F368" s="81" t="s">
        <v>381</v>
      </c>
      <c r="G368" s="81">
        <v>3</v>
      </c>
      <c r="H368" s="81" t="s">
        <v>382</v>
      </c>
      <c r="I368" s="81" t="s">
        <v>383</v>
      </c>
      <c r="J368" s="80" t="s">
        <v>383</v>
      </c>
      <c r="K368" s="81" t="s">
        <v>207</v>
      </c>
      <c r="L368" s="81" t="s">
        <v>220</v>
      </c>
      <c r="M368" s="81" t="s">
        <v>221</v>
      </c>
      <c r="N368" s="81" t="s">
        <v>649</v>
      </c>
      <c r="O368" s="81" t="s">
        <v>387</v>
      </c>
      <c r="P368" s="81">
        <v>1500</v>
      </c>
      <c r="Q368" s="81" t="s">
        <v>386</v>
      </c>
      <c r="R368" s="211">
        <v>3.29</v>
      </c>
      <c r="S368" s="212">
        <v>0.21933333333333332</v>
      </c>
      <c r="T368" s="212">
        <v>0.21933333333333332</v>
      </c>
    </row>
    <row r="369" spans="1:20" ht="15" customHeight="1">
      <c r="A369" s="77" t="s">
        <v>530</v>
      </c>
      <c r="B369" s="77" t="s">
        <v>426</v>
      </c>
      <c r="C369" s="77" t="s">
        <v>379</v>
      </c>
      <c r="D369" s="81" t="s">
        <v>380</v>
      </c>
      <c r="E369" s="81">
        <v>42614</v>
      </c>
      <c r="F369" s="81" t="s">
        <v>381</v>
      </c>
      <c r="G369" s="81">
        <v>3</v>
      </c>
      <c r="H369" s="81" t="s">
        <v>382</v>
      </c>
      <c r="I369" s="81" t="s">
        <v>390</v>
      </c>
      <c r="J369" s="80" t="s">
        <v>390</v>
      </c>
      <c r="K369" s="81" t="s">
        <v>207</v>
      </c>
      <c r="L369" s="81" t="s">
        <v>220</v>
      </c>
      <c r="M369" s="81" t="s">
        <v>221</v>
      </c>
      <c r="N369" s="81" t="s">
        <v>649</v>
      </c>
      <c r="O369" s="81" t="s">
        <v>387</v>
      </c>
      <c r="P369" s="81">
        <v>1500</v>
      </c>
      <c r="Q369" s="81" t="s">
        <v>386</v>
      </c>
      <c r="R369" s="211">
        <v>3.39</v>
      </c>
      <c r="S369" s="212">
        <v>0.22600000000000001</v>
      </c>
      <c r="T369" s="212">
        <v>0.22600000000000001</v>
      </c>
    </row>
    <row r="370" spans="1:20" ht="15" customHeight="1">
      <c r="A370" s="77" t="s">
        <v>530</v>
      </c>
      <c r="B370" s="77" t="s">
        <v>426</v>
      </c>
      <c r="C370" s="77" t="s">
        <v>379</v>
      </c>
      <c r="D370" s="81" t="s">
        <v>380</v>
      </c>
      <c r="E370" s="81">
        <v>42614</v>
      </c>
      <c r="F370" s="81" t="s">
        <v>381</v>
      </c>
      <c r="G370" s="81">
        <v>3</v>
      </c>
      <c r="H370" s="81" t="s">
        <v>382</v>
      </c>
      <c r="I370" s="81" t="s">
        <v>390</v>
      </c>
      <c r="J370" s="80" t="s">
        <v>390</v>
      </c>
      <c r="K370" s="81" t="s">
        <v>207</v>
      </c>
      <c r="L370" s="81" t="s">
        <v>504</v>
      </c>
      <c r="M370" s="81" t="s">
        <v>452</v>
      </c>
      <c r="N370" s="81" t="s">
        <v>650</v>
      </c>
      <c r="O370" s="81" t="s">
        <v>387</v>
      </c>
      <c r="P370" s="81">
        <v>550</v>
      </c>
      <c r="Q370" s="81" t="s">
        <v>380</v>
      </c>
      <c r="R370" s="211">
        <v>2.4900000000000002</v>
      </c>
      <c r="S370" s="212">
        <v>0.45272727272727276</v>
      </c>
      <c r="T370" s="212">
        <v>0.45272727272727276</v>
      </c>
    </row>
    <row r="371" spans="1:20" ht="15" customHeight="1">
      <c r="A371" s="77" t="s">
        <v>530</v>
      </c>
      <c r="B371" s="77" t="s">
        <v>426</v>
      </c>
      <c r="C371" s="77" t="s">
        <v>379</v>
      </c>
      <c r="D371" s="81" t="s">
        <v>380</v>
      </c>
      <c r="E371" s="81">
        <v>42614</v>
      </c>
      <c r="F371" s="81" t="s">
        <v>381</v>
      </c>
      <c r="G371" s="81">
        <v>3</v>
      </c>
      <c r="H371" s="81" t="s">
        <v>382</v>
      </c>
      <c r="I371" s="81" t="s">
        <v>390</v>
      </c>
      <c r="J371" s="80" t="s">
        <v>390</v>
      </c>
      <c r="K371" s="81" t="s">
        <v>207</v>
      </c>
      <c r="L371" s="81" t="s">
        <v>504</v>
      </c>
      <c r="M371" s="81" t="s">
        <v>452</v>
      </c>
      <c r="N371" s="81" t="s">
        <v>650</v>
      </c>
      <c r="O371" s="81" t="s">
        <v>387</v>
      </c>
      <c r="P371" s="81">
        <v>550</v>
      </c>
      <c r="Q371" s="81" t="s">
        <v>386</v>
      </c>
      <c r="R371" s="211">
        <v>2.65</v>
      </c>
      <c r="S371" s="212">
        <v>0.48181818181818181</v>
      </c>
      <c r="T371" s="212">
        <v>0.48181818181818181</v>
      </c>
    </row>
    <row r="372" spans="1:20" ht="15" customHeight="1">
      <c r="A372" s="77" t="s">
        <v>530</v>
      </c>
      <c r="B372" s="77" t="s">
        <v>426</v>
      </c>
      <c r="C372" s="77" t="s">
        <v>379</v>
      </c>
      <c r="D372" s="81" t="s">
        <v>380</v>
      </c>
      <c r="E372" s="81">
        <v>42614</v>
      </c>
      <c r="F372" s="81" t="s">
        <v>381</v>
      </c>
      <c r="G372" s="81">
        <v>3</v>
      </c>
      <c r="H372" s="81" t="s">
        <v>382</v>
      </c>
      <c r="I372" s="81" t="s">
        <v>533</v>
      </c>
      <c r="J372" s="80" t="s">
        <v>533</v>
      </c>
      <c r="K372" s="81" t="s">
        <v>207</v>
      </c>
      <c r="L372" s="81" t="s">
        <v>504</v>
      </c>
      <c r="M372" s="81" t="s">
        <v>452</v>
      </c>
      <c r="N372" s="81" t="s">
        <v>650</v>
      </c>
      <c r="O372" s="81" t="s">
        <v>387</v>
      </c>
      <c r="P372" s="81">
        <v>550</v>
      </c>
      <c r="Q372" s="81" t="s">
        <v>386</v>
      </c>
      <c r="R372" s="211">
        <v>2.95</v>
      </c>
      <c r="S372" s="212">
        <v>0.53636363636363638</v>
      </c>
      <c r="T372" s="212">
        <v>0.53636363636363638</v>
      </c>
    </row>
    <row r="373" spans="1:20" ht="15" customHeight="1">
      <c r="A373" s="77" t="s">
        <v>530</v>
      </c>
      <c r="B373" s="77" t="s">
        <v>426</v>
      </c>
      <c r="C373" s="77" t="s">
        <v>379</v>
      </c>
      <c r="D373" s="81" t="s">
        <v>380</v>
      </c>
      <c r="E373" s="81">
        <v>42614</v>
      </c>
      <c r="F373" s="81" t="s">
        <v>381</v>
      </c>
      <c r="G373" s="81">
        <v>3</v>
      </c>
      <c r="H373" s="81" t="s">
        <v>382</v>
      </c>
      <c r="I373" s="81" t="s">
        <v>383</v>
      </c>
      <c r="J373" s="80" t="s">
        <v>383</v>
      </c>
      <c r="K373" s="81" t="s">
        <v>207</v>
      </c>
      <c r="L373" s="81" t="s">
        <v>504</v>
      </c>
      <c r="M373" s="81" t="s">
        <v>452</v>
      </c>
      <c r="N373" s="81" t="s">
        <v>650</v>
      </c>
      <c r="O373" s="81" t="s">
        <v>387</v>
      </c>
      <c r="P373" s="81">
        <v>550</v>
      </c>
      <c r="Q373" s="81" t="s">
        <v>380</v>
      </c>
      <c r="R373" s="211">
        <v>2.99</v>
      </c>
      <c r="S373" s="212">
        <v>0.54363636363636358</v>
      </c>
      <c r="T373" s="212">
        <v>0.54363636363636358</v>
      </c>
    </row>
    <row r="374" spans="1:20" ht="15" customHeight="1">
      <c r="A374" s="77" t="s">
        <v>530</v>
      </c>
      <c r="B374" s="77" t="s">
        <v>426</v>
      </c>
      <c r="C374" s="77" t="s">
        <v>379</v>
      </c>
      <c r="D374" s="81" t="s">
        <v>380</v>
      </c>
      <c r="E374" s="81">
        <v>42614</v>
      </c>
      <c r="F374" s="81" t="s">
        <v>381</v>
      </c>
      <c r="G374" s="81">
        <v>3</v>
      </c>
      <c r="H374" s="81" t="s">
        <v>382</v>
      </c>
      <c r="I374" s="81" t="s">
        <v>383</v>
      </c>
      <c r="J374" s="80" t="s">
        <v>383</v>
      </c>
      <c r="K374" s="81" t="s">
        <v>207</v>
      </c>
      <c r="L374" s="81" t="s">
        <v>504</v>
      </c>
      <c r="M374" s="81" t="s">
        <v>452</v>
      </c>
      <c r="N374" s="81" t="s">
        <v>650</v>
      </c>
      <c r="O374" s="81" t="s">
        <v>387</v>
      </c>
      <c r="P374" s="81">
        <v>550</v>
      </c>
      <c r="Q374" s="81" t="s">
        <v>386</v>
      </c>
      <c r="R374" s="211">
        <v>3.39</v>
      </c>
      <c r="S374" s="212">
        <v>0.61636363636363634</v>
      </c>
      <c r="T374" s="212">
        <v>0.61636363636363634</v>
      </c>
    </row>
    <row r="375" spans="1:20" ht="15" customHeight="1">
      <c r="A375" s="77" t="s">
        <v>530</v>
      </c>
      <c r="B375" s="77" t="s">
        <v>426</v>
      </c>
      <c r="C375" s="77" t="s">
        <v>379</v>
      </c>
      <c r="D375" s="81" t="s">
        <v>380</v>
      </c>
      <c r="E375" s="81">
        <v>42614</v>
      </c>
      <c r="F375" s="81" t="s">
        <v>381</v>
      </c>
      <c r="G375" s="81">
        <v>3</v>
      </c>
      <c r="H375" s="81" t="s">
        <v>382</v>
      </c>
      <c r="I375" s="81" t="s">
        <v>533</v>
      </c>
      <c r="J375" s="80" t="s">
        <v>533</v>
      </c>
      <c r="K375" s="81" t="s">
        <v>207</v>
      </c>
      <c r="L375" s="81" t="s">
        <v>651</v>
      </c>
      <c r="M375" s="81" t="s">
        <v>453</v>
      </c>
      <c r="N375" s="81" t="s">
        <v>650</v>
      </c>
      <c r="O375" s="81" t="s">
        <v>387</v>
      </c>
      <c r="P375" s="81">
        <v>550</v>
      </c>
      <c r="Q375" s="81" t="s">
        <v>386</v>
      </c>
      <c r="R375" s="211">
        <v>2.95</v>
      </c>
      <c r="S375" s="212">
        <v>0.53636363636363638</v>
      </c>
      <c r="T375" s="212">
        <v>0.53636363636363638</v>
      </c>
    </row>
    <row r="376" spans="1:20" ht="15" customHeight="1">
      <c r="A376" s="77" t="s">
        <v>530</v>
      </c>
      <c r="B376" s="77" t="s">
        <v>426</v>
      </c>
      <c r="C376" s="77" t="s">
        <v>379</v>
      </c>
      <c r="D376" s="81" t="s">
        <v>380</v>
      </c>
      <c r="E376" s="81">
        <v>42614</v>
      </c>
      <c r="F376" s="81" t="s">
        <v>381</v>
      </c>
      <c r="G376" s="81">
        <v>3</v>
      </c>
      <c r="H376" s="81" t="s">
        <v>382</v>
      </c>
      <c r="I376" s="81" t="s">
        <v>383</v>
      </c>
      <c r="J376" s="80" t="s">
        <v>383</v>
      </c>
      <c r="K376" s="81" t="s">
        <v>207</v>
      </c>
      <c r="L376" s="81" t="s">
        <v>651</v>
      </c>
      <c r="M376" s="81" t="s">
        <v>453</v>
      </c>
      <c r="N376" s="81" t="s">
        <v>650</v>
      </c>
      <c r="O376" s="81" t="s">
        <v>387</v>
      </c>
      <c r="P376" s="81">
        <v>550</v>
      </c>
      <c r="Q376" s="81" t="s">
        <v>380</v>
      </c>
      <c r="R376" s="211">
        <v>2.99</v>
      </c>
      <c r="S376" s="212">
        <v>0.54363636363636358</v>
      </c>
      <c r="T376" s="212">
        <v>0.54363636363636358</v>
      </c>
    </row>
    <row r="377" spans="1:20" ht="15" customHeight="1">
      <c r="A377" s="77" t="s">
        <v>530</v>
      </c>
      <c r="B377" s="77" t="s">
        <v>426</v>
      </c>
      <c r="C377" s="77" t="s">
        <v>379</v>
      </c>
      <c r="D377" s="81" t="s">
        <v>380</v>
      </c>
      <c r="E377" s="81">
        <v>42614</v>
      </c>
      <c r="F377" s="81" t="s">
        <v>381</v>
      </c>
      <c r="G377" s="81">
        <v>3</v>
      </c>
      <c r="H377" s="81" t="s">
        <v>382</v>
      </c>
      <c r="I377" s="81" t="s">
        <v>390</v>
      </c>
      <c r="J377" s="80" t="s">
        <v>390</v>
      </c>
      <c r="K377" s="81" t="s">
        <v>207</v>
      </c>
      <c r="L377" s="81" t="s">
        <v>651</v>
      </c>
      <c r="M377" s="81" t="s">
        <v>453</v>
      </c>
      <c r="N377" s="81" t="s">
        <v>650</v>
      </c>
      <c r="O377" s="81" t="s">
        <v>387</v>
      </c>
      <c r="P377" s="81">
        <v>550</v>
      </c>
      <c r="Q377" s="81" t="s">
        <v>380</v>
      </c>
      <c r="R377" s="211">
        <v>2.99</v>
      </c>
      <c r="S377" s="212">
        <v>0.54363636363636358</v>
      </c>
      <c r="T377" s="212">
        <v>0.54363636363636358</v>
      </c>
    </row>
    <row r="378" spans="1:20" ht="15" customHeight="1">
      <c r="A378" s="77" t="s">
        <v>530</v>
      </c>
      <c r="B378" s="77" t="s">
        <v>426</v>
      </c>
      <c r="C378" s="77" t="s">
        <v>379</v>
      </c>
      <c r="D378" s="81" t="s">
        <v>380</v>
      </c>
      <c r="E378" s="81">
        <v>42614</v>
      </c>
      <c r="F378" s="81" t="s">
        <v>381</v>
      </c>
      <c r="G378" s="81">
        <v>3</v>
      </c>
      <c r="H378" s="81" t="s">
        <v>382</v>
      </c>
      <c r="I378" s="81" t="s">
        <v>390</v>
      </c>
      <c r="J378" s="80" t="s">
        <v>390</v>
      </c>
      <c r="K378" s="81" t="s">
        <v>207</v>
      </c>
      <c r="L378" s="81" t="s">
        <v>651</v>
      </c>
      <c r="M378" s="81" t="s">
        <v>453</v>
      </c>
      <c r="N378" s="81" t="s">
        <v>650</v>
      </c>
      <c r="O378" s="81" t="s">
        <v>387</v>
      </c>
      <c r="P378" s="81">
        <v>550</v>
      </c>
      <c r="Q378" s="81" t="s">
        <v>386</v>
      </c>
      <c r="R378" s="211">
        <v>3.25</v>
      </c>
      <c r="S378" s="212">
        <v>0.59090909090909094</v>
      </c>
      <c r="T378" s="212">
        <v>0.59090909090909094</v>
      </c>
    </row>
    <row r="379" spans="1:20" ht="15" customHeight="1">
      <c r="A379" s="77" t="s">
        <v>530</v>
      </c>
      <c r="B379" s="77" t="s">
        <v>426</v>
      </c>
      <c r="C379" s="77" t="s">
        <v>379</v>
      </c>
      <c r="D379" s="81" t="s">
        <v>380</v>
      </c>
      <c r="E379" s="81">
        <v>42614</v>
      </c>
      <c r="F379" s="81" t="s">
        <v>381</v>
      </c>
      <c r="G379" s="81">
        <v>3</v>
      </c>
      <c r="H379" s="81" t="s">
        <v>382</v>
      </c>
      <c r="I379" s="81" t="s">
        <v>383</v>
      </c>
      <c r="J379" s="80" t="s">
        <v>383</v>
      </c>
      <c r="K379" s="81" t="s">
        <v>207</v>
      </c>
      <c r="L379" s="81" t="s">
        <v>651</v>
      </c>
      <c r="M379" s="81" t="s">
        <v>453</v>
      </c>
      <c r="N379" s="81" t="s">
        <v>650</v>
      </c>
      <c r="O379" s="81" t="s">
        <v>387</v>
      </c>
      <c r="P379" s="81">
        <v>550</v>
      </c>
      <c r="Q379" s="81" t="s">
        <v>386</v>
      </c>
      <c r="R379" s="211">
        <v>3.39</v>
      </c>
      <c r="S379" s="212">
        <v>0.61636363636363634</v>
      </c>
      <c r="T379" s="212">
        <v>0.61636363636363634</v>
      </c>
    </row>
    <row r="380" spans="1:20" ht="15" customHeight="1">
      <c r="A380" s="77" t="s">
        <v>530</v>
      </c>
      <c r="B380" s="77" t="s">
        <v>426</v>
      </c>
      <c r="C380" s="77" t="s">
        <v>379</v>
      </c>
      <c r="D380" s="81" t="s">
        <v>380</v>
      </c>
      <c r="E380" s="81">
        <v>42614</v>
      </c>
      <c r="F380" s="81" t="s">
        <v>381</v>
      </c>
      <c r="G380" s="81">
        <v>3</v>
      </c>
      <c r="H380" s="81" t="s">
        <v>382</v>
      </c>
      <c r="I380" s="81" t="s">
        <v>533</v>
      </c>
      <c r="J380" s="80" t="s">
        <v>533</v>
      </c>
      <c r="K380" s="81" t="s">
        <v>207</v>
      </c>
      <c r="L380" s="81" t="s">
        <v>503</v>
      </c>
      <c r="M380" s="81" t="s">
        <v>454</v>
      </c>
      <c r="N380" s="81" t="s">
        <v>561</v>
      </c>
      <c r="O380" s="81" t="s">
        <v>387</v>
      </c>
      <c r="P380" s="81">
        <v>500</v>
      </c>
      <c r="Q380" s="81" t="s">
        <v>386</v>
      </c>
      <c r="R380" s="211">
        <v>5.99</v>
      </c>
      <c r="S380" s="212">
        <v>1.198</v>
      </c>
      <c r="T380" s="212">
        <v>1.198</v>
      </c>
    </row>
    <row r="381" spans="1:20" ht="15" customHeight="1">
      <c r="A381" s="77" t="s">
        <v>530</v>
      </c>
      <c r="B381" s="77" t="s">
        <v>426</v>
      </c>
      <c r="C381" s="77" t="s">
        <v>379</v>
      </c>
      <c r="D381" s="81" t="s">
        <v>380</v>
      </c>
      <c r="E381" s="81">
        <v>42614</v>
      </c>
      <c r="F381" s="81" t="s">
        <v>381</v>
      </c>
      <c r="G381" s="81">
        <v>3</v>
      </c>
      <c r="H381" s="81" t="s">
        <v>382</v>
      </c>
      <c r="I381" s="81" t="s">
        <v>390</v>
      </c>
      <c r="J381" s="80" t="s">
        <v>390</v>
      </c>
      <c r="K381" s="81" t="s">
        <v>207</v>
      </c>
      <c r="L381" s="81" t="s">
        <v>503</v>
      </c>
      <c r="M381" s="81" t="s">
        <v>454</v>
      </c>
      <c r="N381" s="81" t="s">
        <v>561</v>
      </c>
      <c r="O381" s="81" t="s">
        <v>387</v>
      </c>
      <c r="P381" s="81">
        <v>250</v>
      </c>
      <c r="Q381" s="81" t="s">
        <v>380</v>
      </c>
      <c r="R381" s="211">
        <v>3.49</v>
      </c>
      <c r="S381" s="212">
        <v>1.3959999999999999</v>
      </c>
      <c r="T381" s="212">
        <v>1.3959999999999999</v>
      </c>
    </row>
    <row r="382" spans="1:20" ht="15" customHeight="1">
      <c r="A382" s="77" t="s">
        <v>530</v>
      </c>
      <c r="B382" s="77" t="s">
        <v>426</v>
      </c>
      <c r="C382" s="77" t="s">
        <v>379</v>
      </c>
      <c r="D382" s="81" t="s">
        <v>380</v>
      </c>
      <c r="E382" s="81">
        <v>42614</v>
      </c>
      <c r="F382" s="81" t="s">
        <v>381</v>
      </c>
      <c r="G382" s="81">
        <v>3</v>
      </c>
      <c r="H382" s="81" t="s">
        <v>382</v>
      </c>
      <c r="I382" s="81" t="s">
        <v>383</v>
      </c>
      <c r="J382" s="80" t="s">
        <v>383</v>
      </c>
      <c r="K382" s="81" t="s">
        <v>207</v>
      </c>
      <c r="L382" s="81" t="s">
        <v>503</v>
      </c>
      <c r="M382" s="81" t="s">
        <v>454</v>
      </c>
      <c r="N382" s="81" t="s">
        <v>561</v>
      </c>
      <c r="O382" s="81" t="s">
        <v>387</v>
      </c>
      <c r="P382" s="81">
        <v>250</v>
      </c>
      <c r="Q382" s="81" t="s">
        <v>380</v>
      </c>
      <c r="R382" s="211">
        <v>3.5</v>
      </c>
      <c r="S382" s="212">
        <v>1.4</v>
      </c>
      <c r="T382" s="212">
        <v>1.4</v>
      </c>
    </row>
    <row r="383" spans="1:20" ht="15" customHeight="1">
      <c r="A383" s="77" t="s">
        <v>530</v>
      </c>
      <c r="B383" s="77" t="s">
        <v>426</v>
      </c>
      <c r="C383" s="77" t="s">
        <v>379</v>
      </c>
      <c r="D383" s="81" t="s">
        <v>380</v>
      </c>
      <c r="E383" s="81">
        <v>42614</v>
      </c>
      <c r="F383" s="81" t="s">
        <v>381</v>
      </c>
      <c r="G383" s="81">
        <v>3</v>
      </c>
      <c r="H383" s="81" t="s">
        <v>382</v>
      </c>
      <c r="I383" s="81" t="s">
        <v>383</v>
      </c>
      <c r="J383" s="80" t="s">
        <v>383</v>
      </c>
      <c r="K383" s="81" t="s">
        <v>207</v>
      </c>
      <c r="L383" s="81" t="s">
        <v>503</v>
      </c>
      <c r="M383" s="81" t="s">
        <v>454</v>
      </c>
      <c r="N383" s="81" t="s">
        <v>561</v>
      </c>
      <c r="O383" s="81" t="s">
        <v>387</v>
      </c>
      <c r="P383" s="81">
        <v>250</v>
      </c>
      <c r="Q383" s="81" t="s">
        <v>386</v>
      </c>
      <c r="R383" s="211">
        <v>3.99</v>
      </c>
      <c r="S383" s="212">
        <v>1.5960000000000001</v>
      </c>
      <c r="T383" s="212">
        <v>1.5960000000000001</v>
      </c>
    </row>
    <row r="384" spans="1:20" ht="15" customHeight="1">
      <c r="A384" s="77" t="s">
        <v>530</v>
      </c>
      <c r="B384" s="77" t="s">
        <v>426</v>
      </c>
      <c r="C384" s="77" t="s">
        <v>379</v>
      </c>
      <c r="D384" s="81" t="s">
        <v>380</v>
      </c>
      <c r="E384" s="81">
        <v>42614</v>
      </c>
      <c r="F384" s="81" t="s">
        <v>381</v>
      </c>
      <c r="G384" s="81">
        <v>3</v>
      </c>
      <c r="H384" s="81" t="s">
        <v>382</v>
      </c>
      <c r="I384" s="81" t="s">
        <v>390</v>
      </c>
      <c r="J384" s="80" t="s">
        <v>390</v>
      </c>
      <c r="K384" s="81" t="s">
        <v>207</v>
      </c>
      <c r="L384" s="81" t="s">
        <v>503</v>
      </c>
      <c r="M384" s="81" t="s">
        <v>454</v>
      </c>
      <c r="N384" s="81" t="s">
        <v>561</v>
      </c>
      <c r="O384" s="81" t="s">
        <v>387</v>
      </c>
      <c r="P384" s="81">
        <v>250</v>
      </c>
      <c r="Q384" s="81" t="s">
        <v>386</v>
      </c>
      <c r="R384" s="211">
        <v>3.99</v>
      </c>
      <c r="S384" s="212">
        <v>1.5960000000000001</v>
      </c>
      <c r="T384" s="212">
        <v>1.5960000000000001</v>
      </c>
    </row>
    <row r="385" spans="1:20" ht="15" customHeight="1">
      <c r="A385" s="77" t="s">
        <v>530</v>
      </c>
      <c r="B385" s="77" t="s">
        <v>426</v>
      </c>
      <c r="C385" s="77" t="s">
        <v>379</v>
      </c>
      <c r="D385" s="81" t="s">
        <v>380</v>
      </c>
      <c r="E385" s="81">
        <v>42614</v>
      </c>
      <c r="F385" s="81" t="s">
        <v>381</v>
      </c>
      <c r="G385" s="81">
        <v>3</v>
      </c>
      <c r="H385" s="81" t="s">
        <v>382</v>
      </c>
      <c r="I385" s="81" t="s">
        <v>533</v>
      </c>
      <c r="J385" s="80" t="s">
        <v>533</v>
      </c>
      <c r="K385" s="81" t="s">
        <v>207</v>
      </c>
      <c r="L385" s="81" t="s">
        <v>652</v>
      </c>
      <c r="M385" s="81" t="s">
        <v>450</v>
      </c>
      <c r="N385" s="81" t="s">
        <v>536</v>
      </c>
      <c r="O385" s="81" t="s">
        <v>385</v>
      </c>
      <c r="P385" s="81">
        <v>500</v>
      </c>
      <c r="Q385" s="81" t="s">
        <v>386</v>
      </c>
      <c r="R385" s="211">
        <v>1.99</v>
      </c>
      <c r="S385" s="212">
        <v>0.39800000000000002</v>
      </c>
      <c r="T385" s="212">
        <v>0.39800000000000002</v>
      </c>
    </row>
    <row r="386" spans="1:20" ht="15" customHeight="1">
      <c r="A386" s="77" t="s">
        <v>530</v>
      </c>
      <c r="B386" s="77" t="s">
        <v>426</v>
      </c>
      <c r="C386" s="77" t="s">
        <v>379</v>
      </c>
      <c r="D386" s="81" t="s">
        <v>380</v>
      </c>
      <c r="E386" s="81">
        <v>42614</v>
      </c>
      <c r="F386" s="81" t="s">
        <v>381</v>
      </c>
      <c r="G386" s="81">
        <v>3</v>
      </c>
      <c r="H386" s="81" t="s">
        <v>382</v>
      </c>
      <c r="I386" s="81" t="s">
        <v>390</v>
      </c>
      <c r="J386" s="80" t="s">
        <v>390</v>
      </c>
      <c r="K386" s="81" t="s">
        <v>207</v>
      </c>
      <c r="L386" s="81" t="s">
        <v>652</v>
      </c>
      <c r="M386" s="81" t="s">
        <v>450</v>
      </c>
      <c r="N386" s="81" t="s">
        <v>536</v>
      </c>
      <c r="O386" s="81" t="s">
        <v>385</v>
      </c>
      <c r="P386" s="81">
        <v>375</v>
      </c>
      <c r="Q386" s="81" t="s">
        <v>380</v>
      </c>
      <c r="R386" s="211">
        <v>2.39</v>
      </c>
      <c r="S386" s="212">
        <v>0.63733333333333331</v>
      </c>
      <c r="T386" s="212">
        <v>0.63733333333333331</v>
      </c>
    </row>
    <row r="387" spans="1:20" ht="15" customHeight="1">
      <c r="A387" s="77" t="s">
        <v>530</v>
      </c>
      <c r="B387" s="77" t="s">
        <v>426</v>
      </c>
      <c r="C387" s="77" t="s">
        <v>379</v>
      </c>
      <c r="D387" s="81" t="s">
        <v>380</v>
      </c>
      <c r="E387" s="81">
        <v>42614</v>
      </c>
      <c r="F387" s="81" t="s">
        <v>381</v>
      </c>
      <c r="G387" s="81">
        <v>3</v>
      </c>
      <c r="H387" s="81" t="s">
        <v>382</v>
      </c>
      <c r="I387" s="81" t="s">
        <v>390</v>
      </c>
      <c r="J387" s="80" t="s">
        <v>390</v>
      </c>
      <c r="K387" s="81" t="s">
        <v>207</v>
      </c>
      <c r="L387" s="81" t="s">
        <v>652</v>
      </c>
      <c r="M387" s="81" t="s">
        <v>450</v>
      </c>
      <c r="N387" s="81" t="s">
        <v>536</v>
      </c>
      <c r="O387" s="81" t="s">
        <v>385</v>
      </c>
      <c r="P387" s="81">
        <v>375</v>
      </c>
      <c r="Q387" s="81" t="s">
        <v>386</v>
      </c>
      <c r="R387" s="211">
        <v>2.4900000000000002</v>
      </c>
      <c r="S387" s="212">
        <v>0.66400000000000003</v>
      </c>
      <c r="T387" s="212">
        <v>0.66400000000000003</v>
      </c>
    </row>
    <row r="388" spans="1:20" ht="15" customHeight="1">
      <c r="A388" s="77" t="s">
        <v>530</v>
      </c>
      <c r="B388" s="77" t="s">
        <v>426</v>
      </c>
      <c r="C388" s="77" t="s">
        <v>379</v>
      </c>
      <c r="D388" s="81" t="s">
        <v>380</v>
      </c>
      <c r="E388" s="81">
        <v>42614</v>
      </c>
      <c r="F388" s="81" t="s">
        <v>381</v>
      </c>
      <c r="G388" s="81">
        <v>3</v>
      </c>
      <c r="H388" s="81" t="s">
        <v>382</v>
      </c>
      <c r="I388" s="81" t="s">
        <v>383</v>
      </c>
      <c r="J388" s="80" t="s">
        <v>383</v>
      </c>
      <c r="K388" s="81" t="s">
        <v>207</v>
      </c>
      <c r="L388" s="81" t="s">
        <v>652</v>
      </c>
      <c r="M388" s="81" t="s">
        <v>450</v>
      </c>
      <c r="N388" s="81" t="s">
        <v>620</v>
      </c>
      <c r="O388" s="81" t="s">
        <v>387</v>
      </c>
      <c r="P388" s="81">
        <v>375</v>
      </c>
      <c r="Q388" s="81" t="s">
        <v>386</v>
      </c>
      <c r="R388" s="211">
        <v>3</v>
      </c>
      <c r="S388" s="212">
        <v>0.8</v>
      </c>
      <c r="T388" s="212">
        <v>0.8</v>
      </c>
    </row>
    <row r="389" spans="1:20" ht="15" customHeight="1">
      <c r="A389" s="77" t="s">
        <v>530</v>
      </c>
      <c r="B389" s="77" t="s">
        <v>426</v>
      </c>
      <c r="C389" s="77" t="s">
        <v>379</v>
      </c>
      <c r="D389" s="81" t="s">
        <v>380</v>
      </c>
      <c r="E389" s="81">
        <v>42614</v>
      </c>
      <c r="F389" s="81" t="s">
        <v>381</v>
      </c>
      <c r="G389" s="81">
        <v>3</v>
      </c>
      <c r="H389" s="81" t="s">
        <v>382</v>
      </c>
      <c r="I389" s="81" t="s">
        <v>390</v>
      </c>
      <c r="J389" s="80" t="s">
        <v>390</v>
      </c>
      <c r="K389" s="81" t="s">
        <v>653</v>
      </c>
      <c r="L389" s="81" t="s">
        <v>654</v>
      </c>
      <c r="M389" s="81" t="s">
        <v>224</v>
      </c>
      <c r="N389" s="81" t="s">
        <v>655</v>
      </c>
      <c r="O389" s="81" t="s">
        <v>387</v>
      </c>
      <c r="P389" s="81">
        <v>900</v>
      </c>
      <c r="Q389" s="81" t="s">
        <v>380</v>
      </c>
      <c r="R389" s="211">
        <v>10.29</v>
      </c>
      <c r="S389" s="212">
        <v>1.1433333333333333</v>
      </c>
      <c r="T389" s="212">
        <v>1.1433333333333333</v>
      </c>
    </row>
    <row r="390" spans="1:20" ht="15" customHeight="1">
      <c r="A390" s="77" t="s">
        <v>530</v>
      </c>
      <c r="B390" s="77" t="s">
        <v>426</v>
      </c>
      <c r="C390" s="77" t="s">
        <v>379</v>
      </c>
      <c r="D390" s="81" t="s">
        <v>380</v>
      </c>
      <c r="E390" s="81">
        <v>42614</v>
      </c>
      <c r="F390" s="81" t="s">
        <v>381</v>
      </c>
      <c r="G390" s="81">
        <v>3</v>
      </c>
      <c r="H390" s="81" t="s">
        <v>382</v>
      </c>
      <c r="I390" s="81" t="s">
        <v>383</v>
      </c>
      <c r="J390" s="80" t="s">
        <v>383</v>
      </c>
      <c r="K390" s="81" t="s">
        <v>653</v>
      </c>
      <c r="L390" s="81" t="s">
        <v>654</v>
      </c>
      <c r="M390" s="81" t="s">
        <v>224</v>
      </c>
      <c r="N390" s="81" t="s">
        <v>655</v>
      </c>
      <c r="O390" s="81" t="s">
        <v>387</v>
      </c>
      <c r="P390" s="81">
        <v>310</v>
      </c>
      <c r="Q390" s="81" t="s">
        <v>380</v>
      </c>
      <c r="R390" s="211">
        <v>3.99</v>
      </c>
      <c r="S390" s="212">
        <v>1.2870967741935484</v>
      </c>
      <c r="T390" s="212">
        <v>1.2870967741935484</v>
      </c>
    </row>
    <row r="391" spans="1:20" ht="15" customHeight="1">
      <c r="A391" s="77" t="s">
        <v>530</v>
      </c>
      <c r="B391" s="77" t="s">
        <v>426</v>
      </c>
      <c r="C391" s="77" t="s">
        <v>379</v>
      </c>
      <c r="D391" s="81" t="s">
        <v>380</v>
      </c>
      <c r="E391" s="81">
        <v>42614</v>
      </c>
      <c r="F391" s="81" t="s">
        <v>381</v>
      </c>
      <c r="G391" s="81">
        <v>3</v>
      </c>
      <c r="H391" s="81" t="s">
        <v>382</v>
      </c>
      <c r="I391" s="81" t="s">
        <v>533</v>
      </c>
      <c r="J391" s="80" t="s">
        <v>533</v>
      </c>
      <c r="K391" s="81" t="s">
        <v>653</v>
      </c>
      <c r="L391" s="81" t="s">
        <v>654</v>
      </c>
      <c r="M391" s="81" t="s">
        <v>224</v>
      </c>
      <c r="N391" s="81" t="s">
        <v>656</v>
      </c>
      <c r="O391" s="81" t="s">
        <v>387</v>
      </c>
      <c r="P391" s="81">
        <v>900</v>
      </c>
      <c r="Q391" s="81" t="s">
        <v>386</v>
      </c>
      <c r="R391" s="211">
        <v>11.69</v>
      </c>
      <c r="S391" s="212">
        <v>1.298888888888889</v>
      </c>
      <c r="T391" s="212">
        <v>1.298888888888889</v>
      </c>
    </row>
    <row r="392" spans="1:20" ht="15" customHeight="1">
      <c r="A392" s="77" t="s">
        <v>530</v>
      </c>
      <c r="B392" s="77" t="s">
        <v>426</v>
      </c>
      <c r="C392" s="77" t="s">
        <v>379</v>
      </c>
      <c r="D392" s="81" t="s">
        <v>380</v>
      </c>
      <c r="E392" s="81">
        <v>42614</v>
      </c>
      <c r="F392" s="81" t="s">
        <v>381</v>
      </c>
      <c r="G392" s="81">
        <v>3</v>
      </c>
      <c r="H392" s="81" t="s">
        <v>382</v>
      </c>
      <c r="I392" s="81" t="s">
        <v>390</v>
      </c>
      <c r="J392" s="80" t="s">
        <v>390</v>
      </c>
      <c r="K392" s="81" t="s">
        <v>653</v>
      </c>
      <c r="L392" s="81" t="s">
        <v>654</v>
      </c>
      <c r="M392" s="81" t="s">
        <v>224</v>
      </c>
      <c r="N392" s="81" t="s">
        <v>656</v>
      </c>
      <c r="O392" s="81" t="s">
        <v>387</v>
      </c>
      <c r="P392" s="81">
        <v>900</v>
      </c>
      <c r="Q392" s="81" t="s">
        <v>386</v>
      </c>
      <c r="R392" s="211">
        <v>13.39</v>
      </c>
      <c r="S392" s="212">
        <v>1.4877777777777779</v>
      </c>
      <c r="T392" s="212">
        <v>1.4877777777777779</v>
      </c>
    </row>
    <row r="393" spans="1:20" ht="15" customHeight="1">
      <c r="A393" s="77" t="s">
        <v>530</v>
      </c>
      <c r="B393" s="77" t="s">
        <v>426</v>
      </c>
      <c r="C393" s="77" t="s">
        <v>379</v>
      </c>
      <c r="D393" s="81" t="s">
        <v>380</v>
      </c>
      <c r="E393" s="81">
        <v>42614</v>
      </c>
      <c r="F393" s="81" t="s">
        <v>381</v>
      </c>
      <c r="G393" s="81">
        <v>3</v>
      </c>
      <c r="H393" s="81" t="s">
        <v>382</v>
      </c>
      <c r="I393" s="81" t="s">
        <v>383</v>
      </c>
      <c r="J393" s="80" t="s">
        <v>383</v>
      </c>
      <c r="K393" s="81" t="s">
        <v>653</v>
      </c>
      <c r="L393" s="81" t="s">
        <v>654</v>
      </c>
      <c r="M393" s="81" t="s">
        <v>224</v>
      </c>
      <c r="N393" s="81" t="s">
        <v>656</v>
      </c>
      <c r="O393" s="81" t="s">
        <v>387</v>
      </c>
      <c r="P393" s="81">
        <v>310</v>
      </c>
      <c r="Q393" s="81" t="s">
        <v>386</v>
      </c>
      <c r="R393" s="211">
        <v>4.6900000000000004</v>
      </c>
      <c r="S393" s="212">
        <v>1.5129032258064519</v>
      </c>
      <c r="T393" s="212">
        <v>1.5129032258064519</v>
      </c>
    </row>
    <row r="394" spans="1:20" ht="15" customHeight="1">
      <c r="A394" s="77" t="s">
        <v>530</v>
      </c>
      <c r="B394" s="77" t="s">
        <v>426</v>
      </c>
      <c r="C394" s="77" t="s">
        <v>379</v>
      </c>
      <c r="D394" s="81" t="s">
        <v>380</v>
      </c>
      <c r="E394" s="81">
        <v>42614</v>
      </c>
      <c r="F394" s="81" t="s">
        <v>381</v>
      </c>
      <c r="G394" s="81">
        <v>3</v>
      </c>
      <c r="H394" s="81" t="s">
        <v>382</v>
      </c>
      <c r="I394" s="81" t="s">
        <v>533</v>
      </c>
      <c r="J394" s="80" t="s">
        <v>533</v>
      </c>
      <c r="K394" s="81" t="s">
        <v>653</v>
      </c>
      <c r="L394" s="81" t="s">
        <v>225</v>
      </c>
      <c r="M394" s="81" t="s">
        <v>226</v>
      </c>
      <c r="N394" s="81" t="s">
        <v>536</v>
      </c>
      <c r="O394" s="81" t="s">
        <v>385</v>
      </c>
      <c r="P394" s="81">
        <v>1500</v>
      </c>
      <c r="Q394" s="81" t="s">
        <v>386</v>
      </c>
      <c r="R394" s="211">
        <v>1.0900000000000001</v>
      </c>
      <c r="S394" s="212">
        <v>7.2666666666666671E-2</v>
      </c>
      <c r="T394" s="212">
        <v>7.2666666666666671E-2</v>
      </c>
    </row>
    <row r="395" spans="1:20" ht="15" customHeight="1">
      <c r="A395" s="77" t="s">
        <v>530</v>
      </c>
      <c r="B395" s="77" t="s">
        <v>426</v>
      </c>
      <c r="C395" s="77" t="s">
        <v>379</v>
      </c>
      <c r="D395" s="81" t="s">
        <v>380</v>
      </c>
      <c r="E395" s="81">
        <v>42614</v>
      </c>
      <c r="F395" s="81" t="s">
        <v>381</v>
      </c>
      <c r="G395" s="81">
        <v>3</v>
      </c>
      <c r="H395" s="81" t="s">
        <v>382</v>
      </c>
      <c r="I395" s="81" t="s">
        <v>390</v>
      </c>
      <c r="J395" s="80" t="s">
        <v>390</v>
      </c>
      <c r="K395" s="81" t="s">
        <v>653</v>
      </c>
      <c r="L395" s="81" t="s">
        <v>225</v>
      </c>
      <c r="M395" s="81" t="s">
        <v>226</v>
      </c>
      <c r="N395" s="81" t="s">
        <v>536</v>
      </c>
      <c r="O395" s="81" t="s">
        <v>385</v>
      </c>
      <c r="P395" s="81">
        <v>1500</v>
      </c>
      <c r="Q395" s="81" t="s">
        <v>386</v>
      </c>
      <c r="R395" s="211">
        <v>1.1499999999999999</v>
      </c>
      <c r="S395" s="212">
        <v>7.6666666666666661E-2</v>
      </c>
      <c r="T395" s="212">
        <v>7.6666666666666661E-2</v>
      </c>
    </row>
    <row r="396" spans="1:20" ht="15" customHeight="1">
      <c r="A396" s="77" t="s">
        <v>530</v>
      </c>
      <c r="B396" s="77" t="s">
        <v>426</v>
      </c>
      <c r="C396" s="77" t="s">
        <v>379</v>
      </c>
      <c r="D396" s="81" t="s">
        <v>380</v>
      </c>
      <c r="E396" s="81">
        <v>42614</v>
      </c>
      <c r="F396" s="81" t="s">
        <v>381</v>
      </c>
      <c r="G396" s="81">
        <v>3</v>
      </c>
      <c r="H396" s="81" t="s">
        <v>382</v>
      </c>
      <c r="I396" s="81" t="s">
        <v>383</v>
      </c>
      <c r="J396" s="80" t="s">
        <v>383</v>
      </c>
      <c r="K396" s="81" t="s">
        <v>653</v>
      </c>
      <c r="L396" s="81" t="s">
        <v>225</v>
      </c>
      <c r="M396" s="81" t="s">
        <v>226</v>
      </c>
      <c r="N396" s="81" t="s">
        <v>384</v>
      </c>
      <c r="O396" s="81" t="s">
        <v>385</v>
      </c>
      <c r="P396" s="81">
        <v>1250</v>
      </c>
      <c r="Q396" s="81" t="s">
        <v>386</v>
      </c>
      <c r="R396" s="211">
        <v>0.97</v>
      </c>
      <c r="S396" s="212">
        <v>7.7600000000000002E-2</v>
      </c>
      <c r="T396" s="212">
        <v>7.7600000000000002E-2</v>
      </c>
    </row>
    <row r="397" spans="1:20" ht="15" customHeight="1">
      <c r="A397" s="77" t="s">
        <v>530</v>
      </c>
      <c r="B397" s="77" t="s">
        <v>426</v>
      </c>
      <c r="C397" s="77" t="s">
        <v>379</v>
      </c>
      <c r="D397" s="81" t="s">
        <v>380</v>
      </c>
      <c r="E397" s="81">
        <v>42614</v>
      </c>
      <c r="F397" s="81" t="s">
        <v>381</v>
      </c>
      <c r="G397" s="81">
        <v>3</v>
      </c>
      <c r="H397" s="81" t="s">
        <v>382</v>
      </c>
      <c r="I397" s="81" t="s">
        <v>383</v>
      </c>
      <c r="J397" s="80" t="s">
        <v>383</v>
      </c>
      <c r="K397" s="81" t="s">
        <v>653</v>
      </c>
      <c r="L397" s="81" t="s">
        <v>227</v>
      </c>
      <c r="M397" s="81" t="s">
        <v>228</v>
      </c>
      <c r="N397" s="81" t="s">
        <v>657</v>
      </c>
      <c r="O397" s="81" t="s">
        <v>387</v>
      </c>
      <c r="P397" s="81">
        <v>1500</v>
      </c>
      <c r="Q397" s="81" t="s">
        <v>380</v>
      </c>
      <c r="R397" s="211">
        <v>0.8</v>
      </c>
      <c r="S397" s="212">
        <v>5.3333333333333337E-2</v>
      </c>
      <c r="T397" s="212">
        <v>5.3333333333333337E-2</v>
      </c>
    </row>
    <row r="398" spans="1:20" ht="15" customHeight="1">
      <c r="A398" s="77" t="s">
        <v>530</v>
      </c>
      <c r="B398" s="77" t="s">
        <v>426</v>
      </c>
      <c r="C398" s="77" t="s">
        <v>379</v>
      </c>
      <c r="D398" s="81" t="s">
        <v>380</v>
      </c>
      <c r="E398" s="81">
        <v>42614</v>
      </c>
      <c r="F398" s="81" t="s">
        <v>381</v>
      </c>
      <c r="G398" s="81">
        <v>3</v>
      </c>
      <c r="H398" s="81" t="s">
        <v>382</v>
      </c>
      <c r="I398" s="81" t="s">
        <v>533</v>
      </c>
      <c r="J398" s="80" t="s">
        <v>533</v>
      </c>
      <c r="K398" s="81" t="s">
        <v>653</v>
      </c>
      <c r="L398" s="81" t="s">
        <v>227</v>
      </c>
      <c r="M398" s="81" t="s">
        <v>228</v>
      </c>
      <c r="N398" s="81" t="s">
        <v>536</v>
      </c>
      <c r="O398" s="81" t="s">
        <v>385</v>
      </c>
      <c r="P398" s="81">
        <v>1500</v>
      </c>
      <c r="Q398" s="81" t="s">
        <v>386</v>
      </c>
      <c r="R398" s="211">
        <v>1.0900000000000001</v>
      </c>
      <c r="S398" s="212">
        <v>7.2666666666666671E-2</v>
      </c>
      <c r="T398" s="212">
        <v>7.2666666666666671E-2</v>
      </c>
    </row>
    <row r="399" spans="1:20" ht="15" customHeight="1">
      <c r="A399" s="77" t="s">
        <v>530</v>
      </c>
      <c r="B399" s="77" t="s">
        <v>426</v>
      </c>
      <c r="C399" s="77" t="s">
        <v>379</v>
      </c>
      <c r="D399" s="81" t="s">
        <v>380</v>
      </c>
      <c r="E399" s="81">
        <v>42614</v>
      </c>
      <c r="F399" s="81" t="s">
        <v>381</v>
      </c>
      <c r="G399" s="81">
        <v>3</v>
      </c>
      <c r="H399" s="81" t="s">
        <v>382</v>
      </c>
      <c r="I399" s="81" t="s">
        <v>390</v>
      </c>
      <c r="J399" s="80" t="s">
        <v>390</v>
      </c>
      <c r="K399" s="81" t="s">
        <v>653</v>
      </c>
      <c r="L399" s="81" t="s">
        <v>227</v>
      </c>
      <c r="M399" s="81" t="s">
        <v>228</v>
      </c>
      <c r="N399" s="81" t="s">
        <v>536</v>
      </c>
      <c r="O399" s="81" t="s">
        <v>385</v>
      </c>
      <c r="P399" s="81">
        <v>1500</v>
      </c>
      <c r="Q399" s="81" t="s">
        <v>386</v>
      </c>
      <c r="R399" s="211">
        <v>1.1499999999999999</v>
      </c>
      <c r="S399" s="212">
        <v>7.6666666666666661E-2</v>
      </c>
      <c r="T399" s="212">
        <v>7.6666666666666661E-2</v>
      </c>
    </row>
    <row r="400" spans="1:20" ht="15" customHeight="1">
      <c r="A400" s="77" t="s">
        <v>530</v>
      </c>
      <c r="B400" s="77" t="s">
        <v>426</v>
      </c>
      <c r="C400" s="77" t="s">
        <v>379</v>
      </c>
      <c r="D400" s="81" t="s">
        <v>380</v>
      </c>
      <c r="E400" s="81">
        <v>42614</v>
      </c>
      <c r="F400" s="81" t="s">
        <v>381</v>
      </c>
      <c r="G400" s="81">
        <v>3</v>
      </c>
      <c r="H400" s="81" t="s">
        <v>382</v>
      </c>
      <c r="I400" s="81" t="s">
        <v>383</v>
      </c>
      <c r="J400" s="80" t="s">
        <v>383</v>
      </c>
      <c r="K400" s="81" t="s">
        <v>653</v>
      </c>
      <c r="L400" s="81" t="s">
        <v>227</v>
      </c>
      <c r="M400" s="81" t="s">
        <v>228</v>
      </c>
      <c r="N400" s="81" t="s">
        <v>657</v>
      </c>
      <c r="O400" s="81" t="s">
        <v>387</v>
      </c>
      <c r="P400" s="81">
        <v>1500</v>
      </c>
      <c r="Q400" s="81" t="s">
        <v>386</v>
      </c>
      <c r="R400" s="211">
        <v>2</v>
      </c>
      <c r="S400" s="212">
        <v>0.13333333333333333</v>
      </c>
      <c r="T400" s="212">
        <v>0.13333333333333333</v>
      </c>
    </row>
    <row r="401" spans="1:20" ht="15" customHeight="1">
      <c r="A401" s="77" t="s">
        <v>530</v>
      </c>
      <c r="B401" s="77" t="s">
        <v>426</v>
      </c>
      <c r="C401" s="77" t="s">
        <v>379</v>
      </c>
      <c r="D401" s="81" t="s">
        <v>380</v>
      </c>
      <c r="E401" s="81">
        <v>42614</v>
      </c>
      <c r="F401" s="81" t="s">
        <v>381</v>
      </c>
      <c r="G401" s="81">
        <v>3</v>
      </c>
      <c r="H401" s="81" t="s">
        <v>382</v>
      </c>
      <c r="I401" s="81" t="s">
        <v>390</v>
      </c>
      <c r="J401" s="80" t="s">
        <v>390</v>
      </c>
      <c r="K401" s="81" t="s">
        <v>653</v>
      </c>
      <c r="L401" s="81" t="s">
        <v>229</v>
      </c>
      <c r="M401" s="81" t="s">
        <v>230</v>
      </c>
      <c r="N401" s="81" t="s">
        <v>658</v>
      </c>
      <c r="O401" s="81" t="s">
        <v>387</v>
      </c>
      <c r="P401" s="81">
        <v>3000</v>
      </c>
      <c r="Q401" s="81" t="s">
        <v>380</v>
      </c>
      <c r="R401" s="211">
        <v>3.99</v>
      </c>
      <c r="S401" s="212">
        <v>0.13300000000000001</v>
      </c>
      <c r="T401" s="212">
        <v>0.13300000000000001</v>
      </c>
    </row>
    <row r="402" spans="1:20" ht="15" customHeight="1">
      <c r="A402" s="77" t="s">
        <v>530</v>
      </c>
      <c r="B402" s="77" t="s">
        <v>426</v>
      </c>
      <c r="C402" s="77" t="s">
        <v>379</v>
      </c>
      <c r="D402" s="81" t="s">
        <v>380</v>
      </c>
      <c r="E402" s="81">
        <v>42614</v>
      </c>
      <c r="F402" s="81" t="s">
        <v>381</v>
      </c>
      <c r="G402" s="81">
        <v>3</v>
      </c>
      <c r="H402" s="81" t="s">
        <v>382</v>
      </c>
      <c r="I402" s="81" t="s">
        <v>383</v>
      </c>
      <c r="J402" s="80" t="s">
        <v>383</v>
      </c>
      <c r="K402" s="81" t="s">
        <v>653</v>
      </c>
      <c r="L402" s="81" t="s">
        <v>229</v>
      </c>
      <c r="M402" s="81" t="s">
        <v>230</v>
      </c>
      <c r="N402" s="81" t="s">
        <v>659</v>
      </c>
      <c r="O402" s="81" t="s">
        <v>387</v>
      </c>
      <c r="P402" s="81">
        <v>2800</v>
      </c>
      <c r="Q402" s="81" t="s">
        <v>380</v>
      </c>
      <c r="R402" s="211">
        <v>4</v>
      </c>
      <c r="S402" s="212">
        <v>0.14285714285714285</v>
      </c>
      <c r="T402" s="212">
        <v>0.14285714285714285</v>
      </c>
    </row>
    <row r="403" spans="1:20" ht="15" customHeight="1">
      <c r="A403" s="77" t="s">
        <v>530</v>
      </c>
      <c r="B403" s="77" t="s">
        <v>426</v>
      </c>
      <c r="C403" s="77" t="s">
        <v>379</v>
      </c>
      <c r="D403" s="81" t="s">
        <v>380</v>
      </c>
      <c r="E403" s="81">
        <v>42614</v>
      </c>
      <c r="F403" s="81" t="s">
        <v>381</v>
      </c>
      <c r="G403" s="81">
        <v>3</v>
      </c>
      <c r="H403" s="81" t="s">
        <v>382</v>
      </c>
      <c r="I403" s="81" t="s">
        <v>533</v>
      </c>
      <c r="J403" s="80" t="s">
        <v>533</v>
      </c>
      <c r="K403" s="81" t="s">
        <v>653</v>
      </c>
      <c r="L403" s="81" t="s">
        <v>229</v>
      </c>
      <c r="M403" s="81" t="s">
        <v>230</v>
      </c>
      <c r="N403" s="81" t="s">
        <v>660</v>
      </c>
      <c r="O403" s="81" t="s">
        <v>387</v>
      </c>
      <c r="P403" s="81">
        <v>2800</v>
      </c>
      <c r="Q403" s="81" t="s">
        <v>386</v>
      </c>
      <c r="R403" s="211">
        <v>4.3899999999999997</v>
      </c>
      <c r="S403" s="212">
        <v>0.15678571428571428</v>
      </c>
      <c r="T403" s="212">
        <v>0.15678571428571428</v>
      </c>
    </row>
    <row r="404" spans="1:20" ht="15" customHeight="1">
      <c r="A404" s="77" t="s">
        <v>530</v>
      </c>
      <c r="B404" s="77" t="s">
        <v>426</v>
      </c>
      <c r="C404" s="77" t="s">
        <v>379</v>
      </c>
      <c r="D404" s="81" t="s">
        <v>380</v>
      </c>
      <c r="E404" s="81">
        <v>42614</v>
      </c>
      <c r="F404" s="81" t="s">
        <v>381</v>
      </c>
      <c r="G404" s="81">
        <v>3</v>
      </c>
      <c r="H404" s="81" t="s">
        <v>382</v>
      </c>
      <c r="I404" s="81" t="s">
        <v>383</v>
      </c>
      <c r="J404" s="80" t="s">
        <v>383</v>
      </c>
      <c r="K404" s="81" t="s">
        <v>653</v>
      </c>
      <c r="L404" s="81" t="s">
        <v>229</v>
      </c>
      <c r="M404" s="81" t="s">
        <v>230</v>
      </c>
      <c r="N404" s="81" t="s">
        <v>659</v>
      </c>
      <c r="O404" s="81" t="s">
        <v>387</v>
      </c>
      <c r="P404" s="81">
        <v>2800</v>
      </c>
      <c r="Q404" s="81" t="s">
        <v>386</v>
      </c>
      <c r="R404" s="211">
        <v>5</v>
      </c>
      <c r="S404" s="212">
        <v>0.17857142857142858</v>
      </c>
      <c r="T404" s="212">
        <v>0.17857142857142858</v>
      </c>
    </row>
    <row r="405" spans="1:20" ht="15" customHeight="1">
      <c r="A405" s="77" t="s">
        <v>530</v>
      </c>
      <c r="B405" s="77" t="s">
        <v>426</v>
      </c>
      <c r="C405" s="77" t="s">
        <v>379</v>
      </c>
      <c r="D405" s="81" t="s">
        <v>380</v>
      </c>
      <c r="E405" s="81">
        <v>42614</v>
      </c>
      <c r="F405" s="81" t="s">
        <v>381</v>
      </c>
      <c r="G405" s="81">
        <v>3</v>
      </c>
      <c r="H405" s="81" t="s">
        <v>382</v>
      </c>
      <c r="I405" s="81" t="s">
        <v>390</v>
      </c>
      <c r="J405" s="80" t="s">
        <v>390</v>
      </c>
      <c r="K405" s="81" t="s">
        <v>653</v>
      </c>
      <c r="L405" s="81" t="s">
        <v>229</v>
      </c>
      <c r="M405" s="81" t="s">
        <v>230</v>
      </c>
      <c r="N405" s="81" t="s">
        <v>658</v>
      </c>
      <c r="O405" s="81" t="s">
        <v>387</v>
      </c>
      <c r="P405" s="81">
        <v>3000</v>
      </c>
      <c r="Q405" s="81" t="s">
        <v>386</v>
      </c>
      <c r="R405" s="211">
        <v>6.99</v>
      </c>
      <c r="S405" s="212">
        <v>0.23300000000000001</v>
      </c>
      <c r="T405" s="212">
        <v>0.23300000000000001</v>
      </c>
    </row>
    <row r="406" spans="1:20" ht="15" customHeight="1">
      <c r="A406" s="77" t="s">
        <v>530</v>
      </c>
      <c r="B406" s="77" t="s">
        <v>426</v>
      </c>
      <c r="C406" s="77" t="s">
        <v>379</v>
      </c>
      <c r="D406" s="81" t="s">
        <v>380</v>
      </c>
      <c r="E406" s="81">
        <v>42614</v>
      </c>
      <c r="F406" s="81" t="s">
        <v>381</v>
      </c>
      <c r="G406" s="81">
        <v>3</v>
      </c>
      <c r="H406" s="81" t="s">
        <v>382</v>
      </c>
      <c r="I406" s="81" t="s">
        <v>390</v>
      </c>
      <c r="J406" s="80" t="s">
        <v>390</v>
      </c>
      <c r="K406" s="81" t="s">
        <v>653</v>
      </c>
      <c r="L406" s="81" t="s">
        <v>231</v>
      </c>
      <c r="M406" s="81" t="s">
        <v>232</v>
      </c>
      <c r="N406" s="81" t="s">
        <v>658</v>
      </c>
      <c r="O406" s="81" t="s">
        <v>387</v>
      </c>
      <c r="P406" s="81">
        <v>2400</v>
      </c>
      <c r="Q406" s="81" t="s">
        <v>380</v>
      </c>
      <c r="R406" s="211">
        <v>3.99</v>
      </c>
      <c r="S406" s="212">
        <v>0.16625000000000001</v>
      </c>
      <c r="T406" s="212">
        <v>0.16625000000000001</v>
      </c>
    </row>
    <row r="407" spans="1:20" ht="15" customHeight="1">
      <c r="A407" s="77" t="s">
        <v>530</v>
      </c>
      <c r="B407" s="77" t="s">
        <v>426</v>
      </c>
      <c r="C407" s="77" t="s">
        <v>379</v>
      </c>
      <c r="D407" s="81" t="s">
        <v>380</v>
      </c>
      <c r="E407" s="81">
        <v>42614</v>
      </c>
      <c r="F407" s="81" t="s">
        <v>381</v>
      </c>
      <c r="G407" s="81">
        <v>3</v>
      </c>
      <c r="H407" s="81" t="s">
        <v>382</v>
      </c>
      <c r="I407" s="81" t="s">
        <v>383</v>
      </c>
      <c r="J407" s="80" t="s">
        <v>383</v>
      </c>
      <c r="K407" s="81" t="s">
        <v>653</v>
      </c>
      <c r="L407" s="81" t="s">
        <v>231</v>
      </c>
      <c r="M407" s="81" t="s">
        <v>232</v>
      </c>
      <c r="N407" s="81" t="s">
        <v>662</v>
      </c>
      <c r="O407" s="81" t="s">
        <v>387</v>
      </c>
      <c r="P407" s="81">
        <v>2400</v>
      </c>
      <c r="Q407" s="81" t="s">
        <v>380</v>
      </c>
      <c r="R407" s="211">
        <v>4</v>
      </c>
      <c r="S407" s="212">
        <v>0.16666666666666666</v>
      </c>
      <c r="T407" s="212">
        <v>0.16666666666666666</v>
      </c>
    </row>
    <row r="408" spans="1:20" ht="15" customHeight="1">
      <c r="A408" s="77" t="s">
        <v>530</v>
      </c>
      <c r="B408" s="77" t="s">
        <v>426</v>
      </c>
      <c r="C408" s="77" t="s">
        <v>379</v>
      </c>
      <c r="D408" s="81" t="s">
        <v>380</v>
      </c>
      <c r="E408" s="81">
        <v>42614</v>
      </c>
      <c r="F408" s="81" t="s">
        <v>381</v>
      </c>
      <c r="G408" s="81">
        <v>3</v>
      </c>
      <c r="H408" s="81" t="s">
        <v>382</v>
      </c>
      <c r="I408" s="81" t="s">
        <v>533</v>
      </c>
      <c r="J408" s="80" t="s">
        <v>533</v>
      </c>
      <c r="K408" s="81" t="s">
        <v>653</v>
      </c>
      <c r="L408" s="81" t="s">
        <v>231</v>
      </c>
      <c r="M408" s="81" t="s">
        <v>232</v>
      </c>
      <c r="N408" s="81" t="s">
        <v>661</v>
      </c>
      <c r="O408" s="81" t="s">
        <v>387</v>
      </c>
      <c r="P408" s="81">
        <v>2400</v>
      </c>
      <c r="Q408" s="81" t="s">
        <v>386</v>
      </c>
      <c r="R408" s="211">
        <v>4.99</v>
      </c>
      <c r="S408" s="212">
        <v>0.20791666666666667</v>
      </c>
      <c r="T408" s="212">
        <v>0.20791666666666667</v>
      </c>
    </row>
    <row r="409" spans="1:20" ht="15" customHeight="1">
      <c r="A409" s="77" t="s">
        <v>530</v>
      </c>
      <c r="B409" s="77" t="s">
        <v>426</v>
      </c>
      <c r="C409" s="77" t="s">
        <v>379</v>
      </c>
      <c r="D409" s="81" t="s">
        <v>380</v>
      </c>
      <c r="E409" s="81">
        <v>42614</v>
      </c>
      <c r="F409" s="81" t="s">
        <v>381</v>
      </c>
      <c r="G409" s="81">
        <v>3</v>
      </c>
      <c r="H409" s="81" t="s">
        <v>382</v>
      </c>
      <c r="I409" s="81" t="s">
        <v>383</v>
      </c>
      <c r="J409" s="80" t="s">
        <v>383</v>
      </c>
      <c r="K409" s="81" t="s">
        <v>653</v>
      </c>
      <c r="L409" s="81" t="s">
        <v>231</v>
      </c>
      <c r="M409" s="81" t="s">
        <v>232</v>
      </c>
      <c r="N409" s="81" t="s">
        <v>662</v>
      </c>
      <c r="O409" s="81" t="s">
        <v>387</v>
      </c>
      <c r="P409" s="81">
        <v>2400</v>
      </c>
      <c r="Q409" s="81" t="s">
        <v>386</v>
      </c>
      <c r="R409" s="211">
        <v>5</v>
      </c>
      <c r="S409" s="212">
        <v>0.20833333333333334</v>
      </c>
      <c r="T409" s="212">
        <v>0.20833333333333334</v>
      </c>
    </row>
    <row r="410" spans="1:20" ht="15" customHeight="1">
      <c r="A410" s="77" t="s">
        <v>530</v>
      </c>
      <c r="B410" s="77" t="s">
        <v>426</v>
      </c>
      <c r="C410" s="77" t="s">
        <v>379</v>
      </c>
      <c r="D410" s="81" t="s">
        <v>380</v>
      </c>
      <c r="E410" s="81">
        <v>42614</v>
      </c>
      <c r="F410" s="81" t="s">
        <v>381</v>
      </c>
      <c r="G410" s="81">
        <v>3</v>
      </c>
      <c r="H410" s="81" t="s">
        <v>382</v>
      </c>
      <c r="I410" s="81" t="s">
        <v>390</v>
      </c>
      <c r="J410" s="80" t="s">
        <v>390</v>
      </c>
      <c r="K410" s="81" t="s">
        <v>653</v>
      </c>
      <c r="L410" s="81" t="s">
        <v>231</v>
      </c>
      <c r="M410" s="81" t="s">
        <v>232</v>
      </c>
      <c r="N410" s="81" t="s">
        <v>658</v>
      </c>
      <c r="O410" s="81" t="s">
        <v>387</v>
      </c>
      <c r="P410" s="81">
        <v>2400</v>
      </c>
      <c r="Q410" s="81" t="s">
        <v>386</v>
      </c>
      <c r="R410" s="211">
        <v>6.99</v>
      </c>
      <c r="S410" s="212">
        <v>0.29125000000000001</v>
      </c>
      <c r="T410" s="212">
        <v>0.29125000000000001</v>
      </c>
    </row>
    <row r="411" spans="1:20" ht="15" customHeight="1">
      <c r="A411" s="77" t="s">
        <v>530</v>
      </c>
      <c r="B411" s="77" t="s">
        <v>426</v>
      </c>
      <c r="C411" s="77" t="s">
        <v>379</v>
      </c>
      <c r="D411" s="81" t="s">
        <v>380</v>
      </c>
      <c r="E411" s="81">
        <v>42614</v>
      </c>
      <c r="F411" s="81" t="s">
        <v>381</v>
      </c>
      <c r="G411" s="81">
        <v>3</v>
      </c>
      <c r="H411" s="81" t="s">
        <v>382</v>
      </c>
      <c r="I411" s="81" t="s">
        <v>533</v>
      </c>
      <c r="J411" s="80" t="s">
        <v>533</v>
      </c>
      <c r="K411" s="81" t="s">
        <v>653</v>
      </c>
      <c r="L411" s="81" t="s">
        <v>663</v>
      </c>
      <c r="M411" s="81" t="s">
        <v>234</v>
      </c>
      <c r="N411" s="81" t="s">
        <v>664</v>
      </c>
      <c r="O411" s="81" t="s">
        <v>387</v>
      </c>
      <c r="P411" s="81">
        <v>240</v>
      </c>
      <c r="Q411" s="81" t="s">
        <v>386</v>
      </c>
      <c r="R411" s="211">
        <v>0.99</v>
      </c>
      <c r="S411" s="212">
        <v>0.41249999999999998</v>
      </c>
      <c r="T411" s="212">
        <v>0.41249999999999998</v>
      </c>
    </row>
    <row r="412" spans="1:20" ht="15" customHeight="1">
      <c r="A412" s="77" t="s">
        <v>530</v>
      </c>
      <c r="B412" s="77" t="s">
        <v>426</v>
      </c>
      <c r="C412" s="77" t="s">
        <v>379</v>
      </c>
      <c r="D412" s="81" t="s">
        <v>380</v>
      </c>
      <c r="E412" s="81">
        <v>42614</v>
      </c>
      <c r="F412" s="81" t="s">
        <v>381</v>
      </c>
      <c r="G412" s="81">
        <v>3</v>
      </c>
      <c r="H412" s="81" t="s">
        <v>382</v>
      </c>
      <c r="I412" s="81" t="s">
        <v>383</v>
      </c>
      <c r="J412" s="80" t="s">
        <v>383</v>
      </c>
      <c r="K412" s="81" t="s">
        <v>653</v>
      </c>
      <c r="L412" s="81" t="s">
        <v>663</v>
      </c>
      <c r="M412" s="81" t="s">
        <v>234</v>
      </c>
      <c r="N412" s="81" t="s">
        <v>664</v>
      </c>
      <c r="O412" s="81" t="s">
        <v>387</v>
      </c>
      <c r="P412" s="81">
        <v>240</v>
      </c>
      <c r="Q412" s="81" t="s">
        <v>380</v>
      </c>
      <c r="R412" s="211">
        <v>1</v>
      </c>
      <c r="S412" s="212">
        <v>0.41666666666666669</v>
      </c>
      <c r="T412" s="212">
        <v>0.41666666666666669</v>
      </c>
    </row>
    <row r="413" spans="1:20" ht="15" customHeight="1">
      <c r="A413" s="77" t="s">
        <v>530</v>
      </c>
      <c r="B413" s="77" t="s">
        <v>426</v>
      </c>
      <c r="C413" s="77" t="s">
        <v>379</v>
      </c>
      <c r="D413" s="81" t="s">
        <v>380</v>
      </c>
      <c r="E413" s="81">
        <v>42614</v>
      </c>
      <c r="F413" s="81" t="s">
        <v>381</v>
      </c>
      <c r="G413" s="81">
        <v>3</v>
      </c>
      <c r="H413" s="81" t="s">
        <v>382</v>
      </c>
      <c r="I413" s="81" t="s">
        <v>383</v>
      </c>
      <c r="J413" s="80" t="s">
        <v>383</v>
      </c>
      <c r="K413" s="81" t="s">
        <v>653</v>
      </c>
      <c r="L413" s="81" t="s">
        <v>663</v>
      </c>
      <c r="M413" s="81" t="s">
        <v>234</v>
      </c>
      <c r="N413" s="81" t="s">
        <v>664</v>
      </c>
      <c r="O413" s="81" t="s">
        <v>387</v>
      </c>
      <c r="P413" s="81">
        <v>240</v>
      </c>
      <c r="Q413" s="81" t="s">
        <v>386</v>
      </c>
      <c r="R413" s="211">
        <v>1.25</v>
      </c>
      <c r="S413" s="212">
        <v>0.52083333333333337</v>
      </c>
      <c r="T413" s="212">
        <v>0.52083333333333337</v>
      </c>
    </row>
    <row r="414" spans="1:20" ht="15" customHeight="1">
      <c r="A414" s="77" t="s">
        <v>530</v>
      </c>
      <c r="B414" s="77" t="s">
        <v>426</v>
      </c>
      <c r="C414" s="77" t="s">
        <v>379</v>
      </c>
      <c r="D414" s="81" t="s">
        <v>380</v>
      </c>
      <c r="E414" s="81">
        <v>42614</v>
      </c>
      <c r="F414" s="81" t="s">
        <v>381</v>
      </c>
      <c r="G414" s="81">
        <v>3</v>
      </c>
      <c r="H414" s="81" t="s">
        <v>382</v>
      </c>
      <c r="I414" s="81" t="s">
        <v>390</v>
      </c>
      <c r="J414" s="80" t="s">
        <v>390</v>
      </c>
      <c r="K414" s="81" t="s">
        <v>653</v>
      </c>
      <c r="L414" s="81" t="s">
        <v>663</v>
      </c>
      <c r="M414" s="81" t="s">
        <v>234</v>
      </c>
      <c r="N414" s="81" t="s">
        <v>536</v>
      </c>
      <c r="O414" s="81" t="s">
        <v>385</v>
      </c>
      <c r="P414" s="81">
        <v>180</v>
      </c>
      <c r="Q414" s="81" t="s">
        <v>380</v>
      </c>
      <c r="R414" s="211">
        <v>0.99</v>
      </c>
      <c r="S414" s="212">
        <v>0.55000000000000004</v>
      </c>
      <c r="T414" s="212">
        <v>0.55000000000000004</v>
      </c>
    </row>
    <row r="415" spans="1:20" ht="15" customHeight="1">
      <c r="A415" s="77" t="s">
        <v>530</v>
      </c>
      <c r="B415" s="77" t="s">
        <v>426</v>
      </c>
      <c r="C415" s="77" t="s">
        <v>379</v>
      </c>
      <c r="D415" s="81" t="s">
        <v>380</v>
      </c>
      <c r="E415" s="81">
        <v>42614</v>
      </c>
      <c r="F415" s="81" t="s">
        <v>381</v>
      </c>
      <c r="G415" s="81">
        <v>3</v>
      </c>
      <c r="H415" s="81" t="s">
        <v>382</v>
      </c>
      <c r="I415" s="81" t="s">
        <v>390</v>
      </c>
      <c r="J415" s="80" t="s">
        <v>390</v>
      </c>
      <c r="K415" s="81" t="s">
        <v>653</v>
      </c>
      <c r="L415" s="81" t="s">
        <v>663</v>
      </c>
      <c r="M415" s="81" t="s">
        <v>234</v>
      </c>
      <c r="N415" s="81" t="s">
        <v>536</v>
      </c>
      <c r="O415" s="81" t="s">
        <v>385</v>
      </c>
      <c r="P415" s="81">
        <v>180</v>
      </c>
      <c r="Q415" s="81" t="s">
        <v>386</v>
      </c>
      <c r="R415" s="211">
        <v>1.0900000000000001</v>
      </c>
      <c r="S415" s="212">
        <v>0.60555555555555562</v>
      </c>
      <c r="T415" s="212">
        <v>0.60555555555555562</v>
      </c>
    </row>
    <row r="416" spans="1:20" ht="15" customHeight="1">
      <c r="A416" s="77" t="s">
        <v>530</v>
      </c>
      <c r="B416" s="77" t="s">
        <v>426</v>
      </c>
      <c r="C416" s="77" t="s">
        <v>379</v>
      </c>
      <c r="D416" s="81" t="s">
        <v>380</v>
      </c>
      <c r="E416" s="81">
        <v>42614</v>
      </c>
      <c r="F416" s="81" t="s">
        <v>381</v>
      </c>
      <c r="G416" s="81">
        <v>3</v>
      </c>
      <c r="H416" s="81" t="s">
        <v>382</v>
      </c>
      <c r="I416" s="81" t="s">
        <v>533</v>
      </c>
      <c r="J416" s="80" t="s">
        <v>533</v>
      </c>
      <c r="K416" s="81" t="s">
        <v>653</v>
      </c>
      <c r="L416" s="81" t="s">
        <v>413</v>
      </c>
      <c r="M416" s="81" t="s">
        <v>446</v>
      </c>
      <c r="N416" s="81" t="s">
        <v>665</v>
      </c>
      <c r="O416" s="81" t="s">
        <v>387</v>
      </c>
      <c r="P416" s="81">
        <v>500</v>
      </c>
      <c r="Q416" s="81" t="s">
        <v>386</v>
      </c>
      <c r="R416" s="211">
        <v>1.99</v>
      </c>
      <c r="S416" s="212">
        <v>0.39800000000000002</v>
      </c>
      <c r="T416" s="212">
        <v>0.39800000000000002</v>
      </c>
    </row>
    <row r="417" spans="1:20" ht="15" customHeight="1">
      <c r="A417" s="77" t="s">
        <v>530</v>
      </c>
      <c r="B417" s="77" t="s">
        <v>426</v>
      </c>
      <c r="C417" s="77" t="s">
        <v>379</v>
      </c>
      <c r="D417" s="81" t="s">
        <v>380</v>
      </c>
      <c r="E417" s="81">
        <v>42614</v>
      </c>
      <c r="F417" s="81" t="s">
        <v>381</v>
      </c>
      <c r="G417" s="81">
        <v>3</v>
      </c>
      <c r="H417" s="81" t="s">
        <v>382</v>
      </c>
      <c r="I417" s="81" t="s">
        <v>390</v>
      </c>
      <c r="J417" s="80" t="s">
        <v>390</v>
      </c>
      <c r="K417" s="81" t="s">
        <v>653</v>
      </c>
      <c r="L417" s="81" t="s">
        <v>413</v>
      </c>
      <c r="M417" s="81" t="s">
        <v>446</v>
      </c>
      <c r="N417" s="81" t="s">
        <v>665</v>
      </c>
      <c r="O417" s="81" t="s">
        <v>387</v>
      </c>
      <c r="P417" s="81">
        <v>500</v>
      </c>
      <c r="Q417" s="81" t="s">
        <v>380</v>
      </c>
      <c r="R417" s="211">
        <v>1.99</v>
      </c>
      <c r="S417" s="212">
        <v>0.39800000000000002</v>
      </c>
      <c r="T417" s="212">
        <v>0.39800000000000002</v>
      </c>
    </row>
    <row r="418" spans="1:20" ht="15" customHeight="1">
      <c r="A418" s="77" t="s">
        <v>530</v>
      </c>
      <c r="B418" s="77" t="s">
        <v>426</v>
      </c>
      <c r="C418" s="77" t="s">
        <v>379</v>
      </c>
      <c r="D418" s="81" t="s">
        <v>380</v>
      </c>
      <c r="E418" s="81">
        <v>42614</v>
      </c>
      <c r="F418" s="81" t="s">
        <v>381</v>
      </c>
      <c r="G418" s="81">
        <v>3</v>
      </c>
      <c r="H418" s="81" t="s">
        <v>382</v>
      </c>
      <c r="I418" s="81" t="s">
        <v>383</v>
      </c>
      <c r="J418" s="80" t="s">
        <v>383</v>
      </c>
      <c r="K418" s="81" t="s">
        <v>653</v>
      </c>
      <c r="L418" s="81" t="s">
        <v>413</v>
      </c>
      <c r="M418" s="81" t="s">
        <v>446</v>
      </c>
      <c r="N418" s="81" t="s">
        <v>666</v>
      </c>
      <c r="O418" s="81" t="s">
        <v>387</v>
      </c>
      <c r="P418" s="81">
        <v>500</v>
      </c>
      <c r="Q418" s="81" t="s">
        <v>380</v>
      </c>
      <c r="R418" s="211">
        <v>2</v>
      </c>
      <c r="S418" s="212">
        <v>0.4</v>
      </c>
      <c r="T418" s="212">
        <v>0.4</v>
      </c>
    </row>
    <row r="419" spans="1:20" ht="15" customHeight="1">
      <c r="A419" s="77" t="s">
        <v>530</v>
      </c>
      <c r="B419" s="77" t="s">
        <v>426</v>
      </c>
      <c r="C419" s="77" t="s">
        <v>379</v>
      </c>
      <c r="D419" s="81" t="s">
        <v>380</v>
      </c>
      <c r="E419" s="81">
        <v>42614</v>
      </c>
      <c r="F419" s="81" t="s">
        <v>381</v>
      </c>
      <c r="G419" s="81">
        <v>3</v>
      </c>
      <c r="H419" s="81" t="s">
        <v>382</v>
      </c>
      <c r="I419" s="81" t="s">
        <v>383</v>
      </c>
      <c r="J419" s="80" t="s">
        <v>383</v>
      </c>
      <c r="K419" s="81" t="s">
        <v>653</v>
      </c>
      <c r="L419" s="81" t="s">
        <v>413</v>
      </c>
      <c r="M419" s="81" t="s">
        <v>446</v>
      </c>
      <c r="N419" s="81" t="s">
        <v>666</v>
      </c>
      <c r="O419" s="81" t="s">
        <v>387</v>
      </c>
      <c r="P419" s="81">
        <v>500</v>
      </c>
      <c r="Q419" s="81" t="s">
        <v>386</v>
      </c>
      <c r="R419" s="211">
        <v>3</v>
      </c>
      <c r="S419" s="212">
        <v>0.6</v>
      </c>
      <c r="T419" s="212">
        <v>0.6</v>
      </c>
    </row>
    <row r="420" spans="1:20" ht="15" customHeight="1">
      <c r="A420" s="77" t="s">
        <v>530</v>
      </c>
      <c r="B420" s="77" t="s">
        <v>426</v>
      </c>
      <c r="C420" s="77" t="s">
        <v>379</v>
      </c>
      <c r="D420" s="81" t="s">
        <v>380</v>
      </c>
      <c r="E420" s="81">
        <v>42614</v>
      </c>
      <c r="F420" s="81" t="s">
        <v>381</v>
      </c>
      <c r="G420" s="81">
        <v>3</v>
      </c>
      <c r="H420" s="81" t="s">
        <v>382</v>
      </c>
      <c r="I420" s="81" t="s">
        <v>390</v>
      </c>
      <c r="J420" s="80" t="s">
        <v>390</v>
      </c>
      <c r="K420" s="81" t="s">
        <v>653</v>
      </c>
      <c r="L420" s="81" t="s">
        <v>413</v>
      </c>
      <c r="M420" s="81" t="s">
        <v>446</v>
      </c>
      <c r="N420" s="81" t="s">
        <v>665</v>
      </c>
      <c r="O420" s="81" t="s">
        <v>387</v>
      </c>
      <c r="P420" s="81">
        <v>500</v>
      </c>
      <c r="Q420" s="81" t="s">
        <v>386</v>
      </c>
      <c r="R420" s="211">
        <v>3.19</v>
      </c>
      <c r="S420" s="212">
        <v>0.63800000000000001</v>
      </c>
      <c r="T420" s="212">
        <v>0.63800000000000001</v>
      </c>
    </row>
    <row r="421" spans="1:20" ht="15" customHeight="1">
      <c r="A421" s="77" t="s">
        <v>530</v>
      </c>
      <c r="B421" s="77" t="s">
        <v>426</v>
      </c>
      <c r="C421" s="77" t="s">
        <v>379</v>
      </c>
      <c r="D421" s="81" t="s">
        <v>380</v>
      </c>
      <c r="E421" s="81">
        <v>42614</v>
      </c>
      <c r="F421" s="81" t="s">
        <v>381</v>
      </c>
      <c r="G421" s="81">
        <v>3</v>
      </c>
      <c r="H421" s="81" t="s">
        <v>382</v>
      </c>
      <c r="I421" s="81" t="s">
        <v>383</v>
      </c>
      <c r="J421" s="80" t="s">
        <v>383</v>
      </c>
      <c r="K421" s="81" t="s">
        <v>653</v>
      </c>
      <c r="L421" s="81" t="s">
        <v>667</v>
      </c>
      <c r="M421" s="81" t="s">
        <v>447</v>
      </c>
      <c r="N421" s="81" t="s">
        <v>384</v>
      </c>
      <c r="O421" s="81" t="s">
        <v>385</v>
      </c>
      <c r="P421" s="81">
        <v>360</v>
      </c>
      <c r="Q421" s="81" t="s">
        <v>386</v>
      </c>
      <c r="R421" s="211">
        <v>3</v>
      </c>
      <c r="S421" s="212">
        <v>0.83333333333333337</v>
      </c>
      <c r="T421" s="212">
        <v>0.83333333333333337</v>
      </c>
    </row>
    <row r="422" spans="1:20" ht="15" customHeight="1">
      <c r="A422" s="77" t="s">
        <v>530</v>
      </c>
      <c r="B422" s="77" t="s">
        <v>426</v>
      </c>
      <c r="C422" s="77" t="s">
        <v>379</v>
      </c>
      <c r="D422" s="81" t="s">
        <v>380</v>
      </c>
      <c r="E422" s="81">
        <v>42614</v>
      </c>
      <c r="F422" s="81" t="s">
        <v>381</v>
      </c>
      <c r="G422" s="81">
        <v>3</v>
      </c>
      <c r="H422" s="81" t="s">
        <v>382</v>
      </c>
      <c r="I422" s="81" t="s">
        <v>390</v>
      </c>
      <c r="J422" s="80" t="s">
        <v>390</v>
      </c>
      <c r="K422" s="81" t="s">
        <v>653</v>
      </c>
      <c r="L422" s="81" t="s">
        <v>667</v>
      </c>
      <c r="M422" s="81" t="s">
        <v>447</v>
      </c>
      <c r="N422" s="81" t="s">
        <v>668</v>
      </c>
      <c r="O422" s="81" t="s">
        <v>385</v>
      </c>
      <c r="P422" s="81">
        <v>400</v>
      </c>
      <c r="Q422" s="81" t="s">
        <v>386</v>
      </c>
      <c r="R422" s="211">
        <v>4.1900000000000004</v>
      </c>
      <c r="S422" s="212">
        <v>1.0475000000000001</v>
      </c>
      <c r="T422" s="212">
        <v>1.0475000000000001</v>
      </c>
    </row>
    <row r="423" spans="1:20" ht="15" customHeight="1">
      <c r="A423" s="77" t="s">
        <v>530</v>
      </c>
      <c r="B423" s="77" t="s">
        <v>426</v>
      </c>
      <c r="C423" s="77" t="s">
        <v>379</v>
      </c>
      <c r="D423" s="81" t="s">
        <v>380</v>
      </c>
      <c r="E423" s="81">
        <v>42614</v>
      </c>
      <c r="F423" s="81" t="s">
        <v>381</v>
      </c>
      <c r="G423" s="81">
        <v>3</v>
      </c>
      <c r="H423" s="81" t="s">
        <v>382</v>
      </c>
      <c r="I423" s="81" t="s">
        <v>533</v>
      </c>
      <c r="J423" s="80" t="s">
        <v>533</v>
      </c>
      <c r="K423" s="81" t="s">
        <v>653</v>
      </c>
      <c r="L423" s="81" t="s">
        <v>667</v>
      </c>
      <c r="M423" s="81" t="s">
        <v>447</v>
      </c>
      <c r="N423" s="81" t="s">
        <v>388</v>
      </c>
      <c r="O423" s="81" t="s">
        <v>385</v>
      </c>
      <c r="P423" s="81">
        <v>400</v>
      </c>
      <c r="Q423" s="81" t="s">
        <v>386</v>
      </c>
      <c r="R423" s="211">
        <v>3.99</v>
      </c>
      <c r="S423" s="212">
        <v>0.99750000000000005</v>
      </c>
      <c r="T423" s="212">
        <v>0.99750000000000005</v>
      </c>
    </row>
    <row r="424" spans="1:20" ht="15" customHeight="1">
      <c r="A424" s="77" t="s">
        <v>530</v>
      </c>
      <c r="B424" s="77" t="s">
        <v>426</v>
      </c>
      <c r="C424" s="77" t="s">
        <v>379</v>
      </c>
      <c r="D424" s="81" t="s">
        <v>380</v>
      </c>
      <c r="E424" s="81">
        <v>42614</v>
      </c>
      <c r="F424" s="81" t="s">
        <v>381</v>
      </c>
      <c r="G424" s="81">
        <v>3</v>
      </c>
      <c r="H424" s="81" t="s">
        <v>382</v>
      </c>
      <c r="I424" s="81" t="s">
        <v>390</v>
      </c>
      <c r="J424" s="80" t="s">
        <v>390</v>
      </c>
      <c r="K424" s="81" t="s">
        <v>653</v>
      </c>
      <c r="L424" s="81" t="s">
        <v>667</v>
      </c>
      <c r="M424" s="81" t="s">
        <v>447</v>
      </c>
      <c r="N424" s="81" t="s">
        <v>668</v>
      </c>
      <c r="O424" s="81" t="s">
        <v>385</v>
      </c>
      <c r="P424" s="81">
        <v>400</v>
      </c>
      <c r="Q424" s="81" t="s">
        <v>380</v>
      </c>
      <c r="R424" s="211">
        <v>3.99</v>
      </c>
      <c r="S424" s="212">
        <v>0.99750000000000005</v>
      </c>
      <c r="T424" s="212">
        <v>0.99750000000000005</v>
      </c>
    </row>
    <row r="425" spans="1:20" ht="15" customHeight="1">
      <c r="A425" s="77" t="s">
        <v>530</v>
      </c>
      <c r="B425" s="77" t="s">
        <v>426</v>
      </c>
      <c r="C425" s="77" t="s">
        <v>379</v>
      </c>
      <c r="D425" s="81" t="s">
        <v>380</v>
      </c>
      <c r="E425" s="81">
        <v>42614</v>
      </c>
      <c r="F425" s="81" t="s">
        <v>381</v>
      </c>
      <c r="G425" s="81">
        <v>3</v>
      </c>
      <c r="H425" s="81" t="s">
        <v>382</v>
      </c>
      <c r="I425" s="81" t="s">
        <v>383</v>
      </c>
      <c r="J425" s="80" t="s">
        <v>383</v>
      </c>
      <c r="K425" s="81" t="s">
        <v>653</v>
      </c>
      <c r="L425" s="81" t="s">
        <v>669</v>
      </c>
      <c r="M425" s="81" t="s">
        <v>448</v>
      </c>
      <c r="N425" s="81" t="s">
        <v>384</v>
      </c>
      <c r="O425" s="81" t="s">
        <v>385</v>
      </c>
      <c r="P425" s="81">
        <v>500</v>
      </c>
      <c r="Q425" s="81" t="s">
        <v>386</v>
      </c>
      <c r="R425" s="211">
        <v>10</v>
      </c>
      <c r="S425" s="212">
        <v>2</v>
      </c>
      <c r="T425" s="212">
        <v>2</v>
      </c>
    </row>
    <row r="426" spans="1:20" ht="15" customHeight="1">
      <c r="A426" s="77" t="s">
        <v>530</v>
      </c>
      <c r="B426" s="77" t="s">
        <v>426</v>
      </c>
      <c r="C426" s="77" t="s">
        <v>379</v>
      </c>
      <c r="D426" s="81" t="s">
        <v>380</v>
      </c>
      <c r="E426" s="81">
        <v>42614</v>
      </c>
      <c r="F426" s="81" t="s">
        <v>381</v>
      </c>
      <c r="G426" s="81">
        <v>3</v>
      </c>
      <c r="H426" s="81" t="s">
        <v>382</v>
      </c>
      <c r="I426" s="81" t="s">
        <v>390</v>
      </c>
      <c r="J426" s="80" t="s">
        <v>390</v>
      </c>
      <c r="K426" s="81" t="s">
        <v>653</v>
      </c>
      <c r="L426" s="81" t="s">
        <v>669</v>
      </c>
      <c r="M426" s="81" t="s">
        <v>448</v>
      </c>
      <c r="N426" s="81" t="s">
        <v>388</v>
      </c>
      <c r="O426" s="81" t="s">
        <v>385</v>
      </c>
      <c r="P426" s="81">
        <v>90</v>
      </c>
      <c r="Q426" s="81" t="s">
        <v>380</v>
      </c>
      <c r="R426" s="211">
        <v>1.99</v>
      </c>
      <c r="S426" s="212">
        <v>2.2111111111111112</v>
      </c>
      <c r="T426" s="212">
        <v>2.2111111111111112</v>
      </c>
    </row>
    <row r="427" spans="1:20" ht="15" customHeight="1">
      <c r="A427" s="77" t="s">
        <v>530</v>
      </c>
      <c r="B427" s="77" t="s">
        <v>426</v>
      </c>
      <c r="C427" s="77" t="s">
        <v>379</v>
      </c>
      <c r="D427" s="81" t="s">
        <v>380</v>
      </c>
      <c r="E427" s="81">
        <v>42614</v>
      </c>
      <c r="F427" s="81" t="s">
        <v>381</v>
      </c>
      <c r="G427" s="81">
        <v>3</v>
      </c>
      <c r="H427" s="81" t="s">
        <v>382</v>
      </c>
      <c r="I427" s="81" t="s">
        <v>533</v>
      </c>
      <c r="J427" s="80" t="s">
        <v>533</v>
      </c>
      <c r="K427" s="81" t="s">
        <v>653</v>
      </c>
      <c r="L427" s="81" t="s">
        <v>669</v>
      </c>
      <c r="M427" s="81" t="s">
        <v>448</v>
      </c>
      <c r="N427" s="81" t="s">
        <v>388</v>
      </c>
      <c r="O427" s="81" t="s">
        <v>385</v>
      </c>
      <c r="P427" s="81">
        <v>90</v>
      </c>
      <c r="Q427" s="81" t="s">
        <v>386</v>
      </c>
      <c r="R427" s="211">
        <v>2.09</v>
      </c>
      <c r="S427" s="212">
        <v>2.3222222222222224</v>
      </c>
      <c r="T427" s="212">
        <v>2.3222222222222224</v>
      </c>
    </row>
    <row r="428" spans="1:20" ht="15" customHeight="1">
      <c r="A428" s="77" t="s">
        <v>530</v>
      </c>
      <c r="B428" s="77" t="s">
        <v>426</v>
      </c>
      <c r="C428" s="77" t="s">
        <v>379</v>
      </c>
      <c r="D428" s="81" t="s">
        <v>380</v>
      </c>
      <c r="E428" s="81">
        <v>42614</v>
      </c>
      <c r="F428" s="81" t="s">
        <v>381</v>
      </c>
      <c r="G428" s="81">
        <v>3</v>
      </c>
      <c r="H428" s="81" t="s">
        <v>382</v>
      </c>
      <c r="I428" s="81" t="s">
        <v>390</v>
      </c>
      <c r="J428" s="80" t="s">
        <v>390</v>
      </c>
      <c r="K428" s="81" t="s">
        <v>653</v>
      </c>
      <c r="L428" s="81" t="s">
        <v>669</v>
      </c>
      <c r="M428" s="81" t="s">
        <v>448</v>
      </c>
      <c r="N428" s="81" t="s">
        <v>388</v>
      </c>
      <c r="O428" s="81" t="s">
        <v>385</v>
      </c>
      <c r="P428" s="81">
        <v>90</v>
      </c>
      <c r="Q428" s="81" t="s">
        <v>386</v>
      </c>
      <c r="R428" s="211">
        <v>2.29</v>
      </c>
      <c r="S428" s="212">
        <v>2.5444444444444443</v>
      </c>
      <c r="T428" s="212">
        <v>2.5444444444444443</v>
      </c>
    </row>
    <row r="429" spans="1:20" ht="15" customHeight="1">
      <c r="A429" s="77" t="s">
        <v>530</v>
      </c>
      <c r="B429" s="77" t="s">
        <v>426</v>
      </c>
      <c r="C429" s="77" t="s">
        <v>379</v>
      </c>
      <c r="D429" s="81" t="s">
        <v>380</v>
      </c>
      <c r="E429" s="81">
        <v>42614</v>
      </c>
      <c r="F429" s="81" t="s">
        <v>381</v>
      </c>
      <c r="G429" s="81">
        <v>3</v>
      </c>
      <c r="H429" s="81" t="s">
        <v>382</v>
      </c>
      <c r="I429" s="81" t="s">
        <v>390</v>
      </c>
      <c r="J429" s="80" t="s">
        <v>390</v>
      </c>
      <c r="K429" s="81" t="s">
        <v>670</v>
      </c>
      <c r="L429" s="81" t="s">
        <v>671</v>
      </c>
      <c r="M429" s="81" t="s">
        <v>237</v>
      </c>
      <c r="N429" s="81" t="s">
        <v>672</v>
      </c>
      <c r="O429" s="81" t="s">
        <v>387</v>
      </c>
      <c r="P429" s="81">
        <v>170</v>
      </c>
      <c r="Q429" s="81" t="s">
        <v>380</v>
      </c>
      <c r="R429" s="211">
        <v>1.1200000000000001</v>
      </c>
      <c r="S429" s="212">
        <v>0.65882352941176481</v>
      </c>
      <c r="T429" s="212">
        <v>0.65882352941176481</v>
      </c>
    </row>
    <row r="430" spans="1:20" ht="15" customHeight="1">
      <c r="A430" s="77" t="s">
        <v>530</v>
      </c>
      <c r="B430" s="77" t="s">
        <v>426</v>
      </c>
      <c r="C430" s="77" t="s">
        <v>379</v>
      </c>
      <c r="D430" s="81" t="s">
        <v>380</v>
      </c>
      <c r="E430" s="81">
        <v>42614</v>
      </c>
      <c r="F430" s="81" t="s">
        <v>381</v>
      </c>
      <c r="G430" s="81">
        <v>3</v>
      </c>
      <c r="H430" s="81" t="s">
        <v>382</v>
      </c>
      <c r="I430" s="81" t="s">
        <v>533</v>
      </c>
      <c r="J430" s="80" t="s">
        <v>533</v>
      </c>
      <c r="K430" s="81" t="s">
        <v>670</v>
      </c>
      <c r="L430" s="81" t="s">
        <v>671</v>
      </c>
      <c r="M430" s="81" t="s">
        <v>237</v>
      </c>
      <c r="N430" s="81" t="s">
        <v>673</v>
      </c>
      <c r="O430" s="81" t="s">
        <v>387</v>
      </c>
      <c r="P430" s="81">
        <v>170</v>
      </c>
      <c r="Q430" s="81" t="s">
        <v>386</v>
      </c>
      <c r="R430" s="211">
        <v>1.39</v>
      </c>
      <c r="S430" s="212">
        <v>0.81764705882352939</v>
      </c>
      <c r="T430" s="212">
        <v>0.81764705882352939</v>
      </c>
    </row>
    <row r="431" spans="1:20" ht="15" customHeight="1">
      <c r="A431" s="77" t="s">
        <v>530</v>
      </c>
      <c r="B431" s="77" t="s">
        <v>426</v>
      </c>
      <c r="C431" s="77" t="s">
        <v>379</v>
      </c>
      <c r="D431" s="81" t="s">
        <v>380</v>
      </c>
      <c r="E431" s="81">
        <v>42614</v>
      </c>
      <c r="F431" s="81" t="s">
        <v>381</v>
      </c>
      <c r="G431" s="81">
        <v>3</v>
      </c>
      <c r="H431" s="81" t="s">
        <v>382</v>
      </c>
      <c r="I431" s="81" t="s">
        <v>383</v>
      </c>
      <c r="J431" s="80" t="s">
        <v>383</v>
      </c>
      <c r="K431" s="81" t="s">
        <v>670</v>
      </c>
      <c r="L431" s="81" t="s">
        <v>671</v>
      </c>
      <c r="M431" s="81" t="s">
        <v>237</v>
      </c>
      <c r="N431" s="81" t="s">
        <v>673</v>
      </c>
      <c r="O431" s="81" t="s">
        <v>387</v>
      </c>
      <c r="P431" s="81">
        <v>170</v>
      </c>
      <c r="Q431" s="81" t="s">
        <v>380</v>
      </c>
      <c r="R431" s="211">
        <v>1.5</v>
      </c>
      <c r="S431" s="212">
        <v>0.88235294117647056</v>
      </c>
      <c r="T431" s="212">
        <v>0.88235294117647056</v>
      </c>
    </row>
    <row r="432" spans="1:20" ht="15" customHeight="1">
      <c r="A432" s="77" t="s">
        <v>530</v>
      </c>
      <c r="B432" s="77" t="s">
        <v>426</v>
      </c>
      <c r="C432" s="77" t="s">
        <v>379</v>
      </c>
      <c r="D432" s="81" t="s">
        <v>380</v>
      </c>
      <c r="E432" s="81">
        <v>42614</v>
      </c>
      <c r="F432" s="81" t="s">
        <v>381</v>
      </c>
      <c r="G432" s="81">
        <v>3</v>
      </c>
      <c r="H432" s="81" t="s">
        <v>382</v>
      </c>
      <c r="I432" s="81" t="s">
        <v>390</v>
      </c>
      <c r="J432" s="80" t="s">
        <v>390</v>
      </c>
      <c r="K432" s="81" t="s">
        <v>670</v>
      </c>
      <c r="L432" s="81" t="s">
        <v>671</v>
      </c>
      <c r="M432" s="81" t="s">
        <v>237</v>
      </c>
      <c r="N432" s="81" t="s">
        <v>672</v>
      </c>
      <c r="O432" s="81" t="s">
        <v>387</v>
      </c>
      <c r="P432" s="81">
        <v>170</v>
      </c>
      <c r="Q432" s="81" t="s">
        <v>386</v>
      </c>
      <c r="R432" s="211">
        <v>1.85</v>
      </c>
      <c r="S432" s="212">
        <v>1.088235294117647</v>
      </c>
      <c r="T432" s="212">
        <v>1.088235294117647</v>
      </c>
    </row>
    <row r="433" spans="1:20" ht="15" customHeight="1">
      <c r="A433" s="77" t="s">
        <v>530</v>
      </c>
      <c r="B433" s="77" t="s">
        <v>426</v>
      </c>
      <c r="C433" s="77" t="s">
        <v>379</v>
      </c>
      <c r="D433" s="81" t="s">
        <v>380</v>
      </c>
      <c r="E433" s="81">
        <v>42614</v>
      </c>
      <c r="F433" s="81" t="s">
        <v>381</v>
      </c>
      <c r="G433" s="81">
        <v>3</v>
      </c>
      <c r="H433" s="81" t="s">
        <v>382</v>
      </c>
      <c r="I433" s="81" t="s">
        <v>383</v>
      </c>
      <c r="J433" s="80" t="s">
        <v>383</v>
      </c>
      <c r="K433" s="81" t="s">
        <v>670</v>
      </c>
      <c r="L433" s="81" t="s">
        <v>671</v>
      </c>
      <c r="M433" s="81" t="s">
        <v>237</v>
      </c>
      <c r="N433" s="81" t="s">
        <v>673</v>
      </c>
      <c r="O433" s="81" t="s">
        <v>387</v>
      </c>
      <c r="P433" s="81">
        <v>170</v>
      </c>
      <c r="Q433" s="81" t="s">
        <v>386</v>
      </c>
      <c r="R433" s="211">
        <v>2.1</v>
      </c>
      <c r="S433" s="212">
        <v>1.2352941176470589</v>
      </c>
      <c r="T433" s="212">
        <v>1.2352941176470589</v>
      </c>
    </row>
    <row r="434" spans="1:20" ht="15" customHeight="1">
      <c r="A434" s="77" t="s">
        <v>530</v>
      </c>
      <c r="B434" s="77" t="s">
        <v>426</v>
      </c>
      <c r="C434" s="77" t="s">
        <v>379</v>
      </c>
      <c r="D434" s="81" t="s">
        <v>380</v>
      </c>
      <c r="E434" s="81">
        <v>42614</v>
      </c>
      <c r="F434" s="81" t="s">
        <v>381</v>
      </c>
      <c r="G434" s="81">
        <v>3</v>
      </c>
      <c r="H434" s="81" t="s">
        <v>670</v>
      </c>
      <c r="I434" s="81" t="s">
        <v>675</v>
      </c>
      <c r="J434" s="80" t="s">
        <v>670</v>
      </c>
      <c r="K434" s="81" t="s">
        <v>670</v>
      </c>
      <c r="L434" s="81" t="s">
        <v>238</v>
      </c>
      <c r="M434" s="81" t="s">
        <v>239</v>
      </c>
      <c r="N434" s="81" t="s">
        <v>674</v>
      </c>
      <c r="O434" s="81" t="s">
        <v>524</v>
      </c>
      <c r="P434" s="81">
        <v>312</v>
      </c>
      <c r="Q434" s="81" t="s">
        <v>386</v>
      </c>
      <c r="R434" s="211">
        <v>2</v>
      </c>
      <c r="S434" s="212">
        <v>0.64102564102564108</v>
      </c>
      <c r="T434" s="212">
        <v>0.64102564102564108</v>
      </c>
    </row>
    <row r="435" spans="1:20" ht="15" customHeight="1">
      <c r="A435" s="77" t="s">
        <v>530</v>
      </c>
      <c r="B435" s="77" t="s">
        <v>426</v>
      </c>
      <c r="C435" s="77" t="s">
        <v>379</v>
      </c>
      <c r="D435" s="81" t="s">
        <v>380</v>
      </c>
      <c r="E435" s="81">
        <v>42614</v>
      </c>
      <c r="F435" s="81" t="s">
        <v>381</v>
      </c>
      <c r="G435" s="81">
        <v>3</v>
      </c>
      <c r="H435" s="81" t="s">
        <v>670</v>
      </c>
      <c r="I435" s="81" t="s">
        <v>676</v>
      </c>
      <c r="J435" s="80" t="s">
        <v>670</v>
      </c>
      <c r="K435" s="81" t="s">
        <v>670</v>
      </c>
      <c r="L435" s="81" t="s">
        <v>238</v>
      </c>
      <c r="M435" s="81" t="s">
        <v>239</v>
      </c>
      <c r="N435" s="81" t="s">
        <v>674</v>
      </c>
      <c r="O435" s="81" t="s">
        <v>524</v>
      </c>
      <c r="P435" s="81">
        <v>312</v>
      </c>
      <c r="Q435" s="81" t="s">
        <v>386</v>
      </c>
      <c r="R435" s="211">
        <v>2</v>
      </c>
      <c r="S435" s="212">
        <v>0.64102564102564108</v>
      </c>
      <c r="T435" s="212">
        <v>0.64102564102564108</v>
      </c>
    </row>
    <row r="436" spans="1:20" ht="15" customHeight="1">
      <c r="A436" s="77" t="s">
        <v>530</v>
      </c>
      <c r="B436" s="77" t="s">
        <v>426</v>
      </c>
      <c r="C436" s="77" t="s">
        <v>379</v>
      </c>
      <c r="D436" s="81" t="s">
        <v>380</v>
      </c>
      <c r="E436" s="81">
        <v>42614</v>
      </c>
      <c r="F436" s="81" t="s">
        <v>381</v>
      </c>
      <c r="G436" s="81">
        <v>3</v>
      </c>
      <c r="H436" s="81" t="s">
        <v>670</v>
      </c>
      <c r="I436" s="81" t="s">
        <v>677</v>
      </c>
      <c r="J436" s="80" t="s">
        <v>670</v>
      </c>
      <c r="K436" s="81" t="s">
        <v>670</v>
      </c>
      <c r="L436" s="81" t="s">
        <v>238</v>
      </c>
      <c r="M436" s="81" t="s">
        <v>239</v>
      </c>
      <c r="N436" s="81" t="s">
        <v>674</v>
      </c>
      <c r="O436" s="81" t="s">
        <v>524</v>
      </c>
      <c r="P436" s="81">
        <v>312</v>
      </c>
      <c r="Q436" s="81" t="s">
        <v>386</v>
      </c>
      <c r="R436" s="211">
        <v>2.5</v>
      </c>
      <c r="S436" s="212">
        <v>0.80128205128205132</v>
      </c>
      <c r="T436" s="212">
        <v>0.80128205128205132</v>
      </c>
    </row>
    <row r="437" spans="1:20" ht="15" customHeight="1">
      <c r="A437" s="77" t="s">
        <v>530</v>
      </c>
      <c r="B437" s="77" t="s">
        <v>426</v>
      </c>
      <c r="C437" s="77" t="s">
        <v>379</v>
      </c>
      <c r="D437" s="81" t="s">
        <v>380</v>
      </c>
      <c r="E437" s="81">
        <v>42614</v>
      </c>
      <c r="F437" s="81" t="s">
        <v>381</v>
      </c>
      <c r="G437" s="81">
        <v>3</v>
      </c>
      <c r="H437" s="81" t="s">
        <v>670</v>
      </c>
      <c r="I437" s="81" t="s">
        <v>676</v>
      </c>
      <c r="J437" s="80" t="s">
        <v>670</v>
      </c>
      <c r="K437" s="81" t="s">
        <v>670</v>
      </c>
      <c r="L437" s="81" t="s">
        <v>678</v>
      </c>
      <c r="M437" s="81" t="s">
        <v>241</v>
      </c>
      <c r="N437" s="81" t="s">
        <v>674</v>
      </c>
      <c r="O437" s="81" t="s">
        <v>524</v>
      </c>
      <c r="P437" s="81">
        <v>118</v>
      </c>
      <c r="Q437" s="81" t="s">
        <v>386</v>
      </c>
      <c r="R437" s="211">
        <v>1.8</v>
      </c>
      <c r="S437" s="212">
        <v>1.5254237288135593</v>
      </c>
      <c r="T437" s="212">
        <v>1.5254237288135593</v>
      </c>
    </row>
    <row r="438" spans="1:20" ht="15" customHeight="1">
      <c r="A438" s="77" t="s">
        <v>530</v>
      </c>
      <c r="B438" s="77" t="s">
        <v>426</v>
      </c>
      <c r="C438" s="77" t="s">
        <v>379</v>
      </c>
      <c r="D438" s="81" t="s">
        <v>380</v>
      </c>
      <c r="E438" s="81">
        <v>42614</v>
      </c>
      <c r="F438" s="81" t="s">
        <v>381</v>
      </c>
      <c r="G438" s="81">
        <v>3</v>
      </c>
      <c r="H438" s="81" t="s">
        <v>670</v>
      </c>
      <c r="I438" s="81" t="s">
        <v>675</v>
      </c>
      <c r="J438" s="80" t="s">
        <v>670</v>
      </c>
      <c r="K438" s="81" t="s">
        <v>670</v>
      </c>
      <c r="L438" s="81" t="s">
        <v>678</v>
      </c>
      <c r="M438" s="81" t="s">
        <v>241</v>
      </c>
      <c r="N438" s="81" t="s">
        <v>674</v>
      </c>
      <c r="O438" s="81" t="s">
        <v>524</v>
      </c>
      <c r="P438" s="81">
        <v>118</v>
      </c>
      <c r="Q438" s="81" t="s">
        <v>386</v>
      </c>
      <c r="R438" s="211">
        <v>2</v>
      </c>
      <c r="S438" s="212">
        <v>1.6949152542372881</v>
      </c>
      <c r="T438" s="212">
        <v>1.6949152542372881</v>
      </c>
    </row>
    <row r="439" spans="1:20" ht="15" customHeight="1">
      <c r="A439" s="77" t="s">
        <v>530</v>
      </c>
      <c r="B439" s="77" t="s">
        <v>426</v>
      </c>
      <c r="C439" s="77" t="s">
        <v>379</v>
      </c>
      <c r="D439" s="81" t="s">
        <v>380</v>
      </c>
      <c r="E439" s="81">
        <v>42614</v>
      </c>
      <c r="F439" s="81" t="s">
        <v>381</v>
      </c>
      <c r="G439" s="81">
        <v>3</v>
      </c>
      <c r="H439" s="81" t="s">
        <v>670</v>
      </c>
      <c r="I439" s="81" t="s">
        <v>677</v>
      </c>
      <c r="J439" s="80" t="s">
        <v>670</v>
      </c>
      <c r="K439" s="81" t="s">
        <v>670</v>
      </c>
      <c r="L439" s="81" t="s">
        <v>678</v>
      </c>
      <c r="M439" s="81" t="s">
        <v>241</v>
      </c>
      <c r="N439" s="81" t="s">
        <v>674</v>
      </c>
      <c r="O439" s="81" t="s">
        <v>524</v>
      </c>
      <c r="P439" s="81">
        <v>118</v>
      </c>
      <c r="Q439" s="81" t="s">
        <v>386</v>
      </c>
      <c r="R439" s="211">
        <v>2.5</v>
      </c>
      <c r="S439" s="212">
        <v>2.1186440677966103</v>
      </c>
      <c r="T439" s="212">
        <v>2.1186440677966103</v>
      </c>
    </row>
    <row r="440" spans="1:20" ht="15" customHeight="1">
      <c r="A440" s="77" t="s">
        <v>530</v>
      </c>
      <c r="B440" s="77" t="s">
        <v>426</v>
      </c>
      <c r="C440" s="77" t="s">
        <v>379</v>
      </c>
      <c r="D440" s="81" t="s">
        <v>380</v>
      </c>
      <c r="E440" s="81">
        <v>42614</v>
      </c>
      <c r="F440" s="81" t="s">
        <v>381</v>
      </c>
      <c r="G440" s="81">
        <v>3</v>
      </c>
      <c r="H440" s="81" t="s">
        <v>670</v>
      </c>
      <c r="I440" s="81" t="s">
        <v>679</v>
      </c>
      <c r="J440" s="80" t="s">
        <v>670</v>
      </c>
      <c r="K440" s="81" t="s">
        <v>670</v>
      </c>
      <c r="L440" s="81" t="s">
        <v>680</v>
      </c>
      <c r="M440" s="81" t="s">
        <v>243</v>
      </c>
      <c r="N440" s="81" t="s">
        <v>681</v>
      </c>
      <c r="O440" s="81" t="s">
        <v>524</v>
      </c>
      <c r="P440" s="81">
        <v>608</v>
      </c>
      <c r="Q440" s="81" t="s">
        <v>386</v>
      </c>
      <c r="R440" s="211">
        <v>9</v>
      </c>
      <c r="S440" s="212">
        <v>1.4802631578947369</v>
      </c>
      <c r="T440" s="212">
        <v>1.4802631578947369</v>
      </c>
    </row>
    <row r="441" spans="1:20" ht="15" customHeight="1">
      <c r="A441" s="77" t="s">
        <v>530</v>
      </c>
      <c r="B441" s="77" t="s">
        <v>426</v>
      </c>
      <c r="C441" s="77" t="s">
        <v>379</v>
      </c>
      <c r="D441" s="81" t="s">
        <v>380</v>
      </c>
      <c r="E441" s="81">
        <v>42614</v>
      </c>
      <c r="F441" s="81" t="s">
        <v>381</v>
      </c>
      <c r="G441" s="81">
        <v>3</v>
      </c>
      <c r="H441" s="81" t="s">
        <v>670</v>
      </c>
      <c r="I441" s="81" t="s">
        <v>682</v>
      </c>
      <c r="J441" s="80" t="s">
        <v>670</v>
      </c>
      <c r="K441" s="81" t="s">
        <v>670</v>
      </c>
      <c r="L441" s="81" t="s">
        <v>683</v>
      </c>
      <c r="M441" s="81" t="s">
        <v>443</v>
      </c>
      <c r="N441" s="81" t="s">
        <v>682</v>
      </c>
      <c r="O441" s="81" t="s">
        <v>524</v>
      </c>
      <c r="P441" s="81">
        <v>412</v>
      </c>
      <c r="Q441" s="81" t="s">
        <v>386</v>
      </c>
      <c r="R441" s="211">
        <v>9.5</v>
      </c>
      <c r="S441" s="212">
        <v>2.3058252427184467</v>
      </c>
      <c r="T441" s="212">
        <v>2.3058252427184467</v>
      </c>
    </row>
    <row r="442" spans="1:20" ht="15" customHeight="1">
      <c r="A442" s="77" t="s">
        <v>530</v>
      </c>
      <c r="B442" s="77" t="s">
        <v>426</v>
      </c>
      <c r="C442" s="77" t="s">
        <v>379</v>
      </c>
      <c r="D442" s="81" t="s">
        <v>380</v>
      </c>
      <c r="E442" s="81">
        <v>42614</v>
      </c>
      <c r="F442" s="81" t="s">
        <v>381</v>
      </c>
      <c r="G442" s="81">
        <v>3</v>
      </c>
      <c r="H442" s="81" t="s">
        <v>670</v>
      </c>
      <c r="I442" s="81" t="s">
        <v>682</v>
      </c>
      <c r="J442" s="80" t="s">
        <v>670</v>
      </c>
      <c r="K442" s="81" t="s">
        <v>670</v>
      </c>
      <c r="L442" s="81" t="s">
        <v>684</v>
      </c>
      <c r="M442" s="81" t="s">
        <v>443</v>
      </c>
      <c r="N442" s="81" t="s">
        <v>682</v>
      </c>
      <c r="O442" s="81" t="s">
        <v>524</v>
      </c>
      <c r="P442" s="81">
        <v>206</v>
      </c>
      <c r="Q442" s="81" t="s">
        <v>386</v>
      </c>
      <c r="R442" s="211">
        <v>5.7</v>
      </c>
      <c r="S442" s="212">
        <v>2.766990291262136</v>
      </c>
      <c r="T442" s="212">
        <v>2.766990291262136</v>
      </c>
    </row>
    <row r="443" spans="1:20" ht="15" customHeight="1">
      <c r="A443" s="77" t="s">
        <v>530</v>
      </c>
      <c r="B443" s="77" t="s">
        <v>426</v>
      </c>
      <c r="C443" s="77" t="s">
        <v>379</v>
      </c>
      <c r="D443" s="81" t="s">
        <v>380</v>
      </c>
      <c r="E443" s="81">
        <v>42614</v>
      </c>
      <c r="F443" s="81" t="s">
        <v>381</v>
      </c>
      <c r="G443" s="81">
        <v>3</v>
      </c>
      <c r="H443" s="81" t="s">
        <v>670</v>
      </c>
      <c r="I443" s="81" t="s">
        <v>685</v>
      </c>
      <c r="J443" s="80" t="s">
        <v>670</v>
      </c>
      <c r="K443" s="81" t="s">
        <v>670</v>
      </c>
      <c r="L443" s="81" t="s">
        <v>441</v>
      </c>
      <c r="M443" s="81" t="s">
        <v>444</v>
      </c>
      <c r="N443" s="81" t="s">
        <v>685</v>
      </c>
      <c r="O443" s="81" t="s">
        <v>524</v>
      </c>
      <c r="P443" s="81">
        <v>229</v>
      </c>
      <c r="Q443" s="81" t="s">
        <v>386</v>
      </c>
      <c r="R443" s="211">
        <v>4.5</v>
      </c>
      <c r="S443" s="212">
        <v>1.965065502183406</v>
      </c>
      <c r="T443" s="212">
        <v>1.965065502183406</v>
      </c>
    </row>
    <row r="444" spans="1:20" ht="15" customHeight="1">
      <c r="A444" s="77" t="s">
        <v>530</v>
      </c>
      <c r="B444" s="77" t="s">
        <v>426</v>
      </c>
      <c r="C444" s="77" t="s">
        <v>379</v>
      </c>
      <c r="D444" s="81" t="s">
        <v>380</v>
      </c>
      <c r="E444" s="81">
        <v>42614</v>
      </c>
      <c r="F444" s="81" t="s">
        <v>381</v>
      </c>
      <c r="G444" s="81">
        <v>3</v>
      </c>
      <c r="H444" s="81" t="s">
        <v>670</v>
      </c>
      <c r="I444" s="81" t="s">
        <v>686</v>
      </c>
      <c r="J444" s="80" t="s">
        <v>670</v>
      </c>
      <c r="K444" s="81" t="s">
        <v>670</v>
      </c>
      <c r="L444" s="81" t="s">
        <v>687</v>
      </c>
      <c r="M444" s="81" t="s">
        <v>445</v>
      </c>
      <c r="N444" s="81" t="s">
        <v>686</v>
      </c>
      <c r="O444" s="81" t="s">
        <v>524</v>
      </c>
      <c r="P444" s="81">
        <v>325</v>
      </c>
      <c r="Q444" s="81" t="s">
        <v>380</v>
      </c>
      <c r="R444" s="211">
        <v>5.7</v>
      </c>
      <c r="S444" s="212">
        <v>1.7538461538461538</v>
      </c>
      <c r="T444" s="212">
        <v>1.7538461538461538</v>
      </c>
    </row>
    <row r="445" spans="1:20" ht="15" customHeight="1">
      <c r="A445" s="77" t="s">
        <v>530</v>
      </c>
      <c r="B445" s="77" t="s">
        <v>426</v>
      </c>
      <c r="C445" s="77" t="s">
        <v>379</v>
      </c>
      <c r="D445" s="81" t="s">
        <v>380</v>
      </c>
      <c r="E445" s="81">
        <v>42614</v>
      </c>
      <c r="F445" s="81" t="s">
        <v>381</v>
      </c>
      <c r="G445" s="81">
        <v>3</v>
      </c>
      <c r="H445" s="81" t="s">
        <v>670</v>
      </c>
      <c r="I445" s="81" t="s">
        <v>686</v>
      </c>
      <c r="J445" s="80" t="s">
        <v>670</v>
      </c>
      <c r="K445" s="81" t="s">
        <v>670</v>
      </c>
      <c r="L445" s="81" t="s">
        <v>687</v>
      </c>
      <c r="M445" s="81" t="s">
        <v>445</v>
      </c>
      <c r="N445" s="81" t="s">
        <v>686</v>
      </c>
      <c r="O445" s="81" t="s">
        <v>524</v>
      </c>
      <c r="P445" s="81">
        <v>325</v>
      </c>
      <c r="Q445" s="81" t="s">
        <v>386</v>
      </c>
      <c r="R445" s="211">
        <v>7.9</v>
      </c>
      <c r="S445" s="212">
        <v>2.4307692307692306</v>
      </c>
      <c r="T445" s="212">
        <v>2.4307692307692306</v>
      </c>
    </row>
    <row r="446" spans="1:20" ht="15" customHeight="1">
      <c r="A446" s="77" t="s">
        <v>530</v>
      </c>
      <c r="B446" s="77" t="s">
        <v>426</v>
      </c>
      <c r="C446" s="77" t="s">
        <v>379</v>
      </c>
      <c r="D446" s="81" t="s">
        <v>380</v>
      </c>
      <c r="E446" s="81">
        <v>42614</v>
      </c>
      <c r="F446" s="81" t="s">
        <v>381</v>
      </c>
      <c r="G446" s="81">
        <v>3</v>
      </c>
      <c r="H446" s="81" t="s">
        <v>670</v>
      </c>
      <c r="I446" s="81" t="s">
        <v>676</v>
      </c>
      <c r="J446" s="80" t="s">
        <v>670</v>
      </c>
      <c r="K446" s="81" t="s">
        <v>670</v>
      </c>
      <c r="L446" s="81" t="s">
        <v>688</v>
      </c>
      <c r="M446" s="81" t="s">
        <v>520</v>
      </c>
      <c r="N446" s="81" t="s">
        <v>689</v>
      </c>
      <c r="O446" s="81" t="s">
        <v>524</v>
      </c>
      <c r="P446" s="81">
        <v>771</v>
      </c>
      <c r="Q446" s="81" t="s">
        <v>386</v>
      </c>
      <c r="R446" s="211">
        <v>8.5</v>
      </c>
      <c r="S446" s="212">
        <v>1.1024643320363166</v>
      </c>
      <c r="T446" s="212">
        <v>1.1024643320363166</v>
      </c>
    </row>
    <row r="447" spans="1:20" ht="15" customHeight="1">
      <c r="A447" s="77" t="s">
        <v>530</v>
      </c>
      <c r="B447" s="77" t="s">
        <v>426</v>
      </c>
      <c r="C447" s="77" t="s">
        <v>379</v>
      </c>
      <c r="D447" s="81" t="s">
        <v>380</v>
      </c>
      <c r="E447" s="81">
        <v>42614</v>
      </c>
      <c r="F447" s="81" t="s">
        <v>381</v>
      </c>
      <c r="G447" s="81">
        <v>3</v>
      </c>
      <c r="H447" s="81" t="s">
        <v>670</v>
      </c>
      <c r="I447" s="81" t="s">
        <v>675</v>
      </c>
      <c r="J447" s="80" t="s">
        <v>670</v>
      </c>
      <c r="K447" s="81" t="s">
        <v>670</v>
      </c>
      <c r="L447" s="81" t="s">
        <v>688</v>
      </c>
      <c r="M447" s="81" t="s">
        <v>520</v>
      </c>
      <c r="N447" s="81" t="s">
        <v>689</v>
      </c>
      <c r="O447" s="81" t="s">
        <v>524</v>
      </c>
      <c r="P447" s="81">
        <v>771</v>
      </c>
      <c r="Q447" s="81" t="s">
        <v>386</v>
      </c>
      <c r="R447" s="211">
        <v>9</v>
      </c>
      <c r="S447" s="212">
        <v>1.1673151750972763</v>
      </c>
      <c r="T447" s="212">
        <v>1.1673151750972763</v>
      </c>
    </row>
    <row r="448" spans="1:20" ht="15" customHeight="1">
      <c r="A448" s="77" t="s">
        <v>530</v>
      </c>
      <c r="B448" s="77" t="s">
        <v>426</v>
      </c>
      <c r="C448" s="77" t="s">
        <v>379</v>
      </c>
      <c r="D448" s="81" t="s">
        <v>380</v>
      </c>
      <c r="E448" s="81">
        <v>42614</v>
      </c>
      <c r="F448" s="81" t="s">
        <v>381</v>
      </c>
      <c r="G448" s="81">
        <v>3</v>
      </c>
      <c r="H448" s="81" t="s">
        <v>670</v>
      </c>
      <c r="I448" s="81" t="s">
        <v>677</v>
      </c>
      <c r="J448" s="80" t="s">
        <v>670</v>
      </c>
      <c r="K448" s="81" t="s">
        <v>670</v>
      </c>
      <c r="L448" s="81" t="s">
        <v>688</v>
      </c>
      <c r="M448" s="81" t="s">
        <v>520</v>
      </c>
      <c r="N448" s="81" t="s">
        <v>689</v>
      </c>
      <c r="O448" s="81" t="s">
        <v>524</v>
      </c>
      <c r="P448" s="81">
        <v>771</v>
      </c>
      <c r="Q448" s="81" t="s">
        <v>386</v>
      </c>
      <c r="R448" s="211">
        <v>10</v>
      </c>
      <c r="S448" s="212">
        <v>1.2970168612191959</v>
      </c>
      <c r="T448" s="212">
        <v>1.2970168612191959</v>
      </c>
    </row>
    <row r="449" spans="1:20" ht="15" customHeight="1">
      <c r="A449" s="77" t="s">
        <v>530</v>
      </c>
      <c r="B449" s="77" t="s">
        <v>426</v>
      </c>
      <c r="C449" s="77" t="s">
        <v>379</v>
      </c>
      <c r="D449" s="81" t="s">
        <v>380</v>
      </c>
      <c r="E449" s="81">
        <v>42614</v>
      </c>
      <c r="F449" s="81" t="s">
        <v>381</v>
      </c>
      <c r="G449" s="81">
        <v>3</v>
      </c>
      <c r="H449" s="81" t="s">
        <v>670</v>
      </c>
      <c r="I449" s="81" t="s">
        <v>690</v>
      </c>
      <c r="J449" s="80" t="s">
        <v>670</v>
      </c>
      <c r="K449" s="81" t="s">
        <v>670</v>
      </c>
      <c r="L449" s="81" t="s">
        <v>692</v>
      </c>
      <c r="M449" s="81" t="s">
        <v>693</v>
      </c>
      <c r="N449" s="81" t="s">
        <v>691</v>
      </c>
      <c r="O449" s="81" t="s">
        <v>524</v>
      </c>
      <c r="P449" s="81">
        <v>137</v>
      </c>
      <c r="Q449" s="81" t="s">
        <v>386</v>
      </c>
      <c r="R449" s="211">
        <v>3.2</v>
      </c>
      <c r="S449" s="212">
        <v>2.335766423357664</v>
      </c>
      <c r="T449" s="212">
        <v>2.335766423357664</v>
      </c>
    </row>
    <row r="450" spans="1:20" ht="15" customHeight="1">
      <c r="A450" s="77" t="s">
        <v>530</v>
      </c>
      <c r="B450" s="77" t="s">
        <v>426</v>
      </c>
      <c r="C450" s="77" t="s">
        <v>379</v>
      </c>
      <c r="D450" s="81" t="s">
        <v>380</v>
      </c>
      <c r="E450" s="81">
        <v>42614</v>
      </c>
      <c r="F450" s="81" t="s">
        <v>381</v>
      </c>
      <c r="G450" s="81">
        <v>3</v>
      </c>
      <c r="H450" s="81" t="s">
        <v>382</v>
      </c>
      <c r="I450" s="81" t="s">
        <v>533</v>
      </c>
      <c r="J450" s="80" t="s">
        <v>533</v>
      </c>
      <c r="K450" s="81" t="s">
        <v>694</v>
      </c>
      <c r="L450" s="81" t="s">
        <v>695</v>
      </c>
      <c r="M450" s="81" t="s">
        <v>248</v>
      </c>
      <c r="N450" s="81" t="s">
        <v>696</v>
      </c>
      <c r="O450" s="81" t="s">
        <v>387</v>
      </c>
      <c r="P450" s="81">
        <v>750</v>
      </c>
      <c r="Q450" s="81" t="s">
        <v>386</v>
      </c>
      <c r="R450" s="211">
        <v>6.79</v>
      </c>
      <c r="S450" s="212">
        <v>0.90533333333333332</v>
      </c>
      <c r="T450" s="212">
        <v>0.90533333333333332</v>
      </c>
    </row>
    <row r="451" spans="1:20" ht="15" customHeight="1">
      <c r="A451" s="77" t="s">
        <v>530</v>
      </c>
      <c r="B451" s="77" t="s">
        <v>426</v>
      </c>
      <c r="C451" s="77" t="s">
        <v>379</v>
      </c>
      <c r="D451" s="81" t="s">
        <v>380</v>
      </c>
      <c r="E451" s="81">
        <v>42614</v>
      </c>
      <c r="F451" s="81" t="s">
        <v>381</v>
      </c>
      <c r="G451" s="81">
        <v>3</v>
      </c>
      <c r="H451" s="81" t="s">
        <v>382</v>
      </c>
      <c r="I451" s="81" t="s">
        <v>390</v>
      </c>
      <c r="J451" s="80" t="s">
        <v>390</v>
      </c>
      <c r="K451" s="81" t="s">
        <v>694</v>
      </c>
      <c r="L451" s="81" t="s">
        <v>695</v>
      </c>
      <c r="M451" s="81" t="s">
        <v>248</v>
      </c>
      <c r="N451" s="81" t="s">
        <v>696</v>
      </c>
      <c r="O451" s="81" t="s">
        <v>387</v>
      </c>
      <c r="P451" s="81">
        <v>750</v>
      </c>
      <c r="Q451" s="81" t="s">
        <v>380</v>
      </c>
      <c r="R451" s="211">
        <v>6.99</v>
      </c>
      <c r="S451" s="212">
        <v>0.93200000000000005</v>
      </c>
      <c r="T451" s="212">
        <v>0.93200000000000005</v>
      </c>
    </row>
    <row r="452" spans="1:20" ht="15" customHeight="1">
      <c r="A452" s="77" t="s">
        <v>530</v>
      </c>
      <c r="B452" s="77" t="s">
        <v>426</v>
      </c>
      <c r="C452" s="77" t="s">
        <v>379</v>
      </c>
      <c r="D452" s="81" t="s">
        <v>380</v>
      </c>
      <c r="E452" s="81">
        <v>42614</v>
      </c>
      <c r="F452" s="81" t="s">
        <v>381</v>
      </c>
      <c r="G452" s="81">
        <v>3</v>
      </c>
      <c r="H452" s="81" t="s">
        <v>382</v>
      </c>
      <c r="I452" s="81" t="s">
        <v>383</v>
      </c>
      <c r="J452" s="80" t="s">
        <v>383</v>
      </c>
      <c r="K452" s="81" t="s">
        <v>694</v>
      </c>
      <c r="L452" s="81" t="s">
        <v>695</v>
      </c>
      <c r="M452" s="81" t="s">
        <v>248</v>
      </c>
      <c r="N452" s="81" t="s">
        <v>697</v>
      </c>
      <c r="O452" s="81" t="s">
        <v>387</v>
      </c>
      <c r="P452" s="81">
        <v>750</v>
      </c>
      <c r="Q452" s="81" t="s">
        <v>386</v>
      </c>
      <c r="R452" s="211">
        <v>7</v>
      </c>
      <c r="S452" s="212">
        <v>0.93333333333333335</v>
      </c>
      <c r="T452" s="212">
        <v>0.93333333333333335</v>
      </c>
    </row>
    <row r="453" spans="1:20" ht="15" customHeight="1">
      <c r="A453" s="77" t="s">
        <v>530</v>
      </c>
      <c r="B453" s="77" t="s">
        <v>426</v>
      </c>
      <c r="C453" s="77" t="s">
        <v>379</v>
      </c>
      <c r="D453" s="81" t="s">
        <v>380</v>
      </c>
      <c r="E453" s="81">
        <v>42614</v>
      </c>
      <c r="F453" s="81" t="s">
        <v>381</v>
      </c>
      <c r="G453" s="81">
        <v>3</v>
      </c>
      <c r="H453" s="81" t="s">
        <v>382</v>
      </c>
      <c r="I453" s="81" t="s">
        <v>390</v>
      </c>
      <c r="J453" s="80" t="s">
        <v>390</v>
      </c>
      <c r="K453" s="81" t="s">
        <v>694</v>
      </c>
      <c r="L453" s="81" t="s">
        <v>695</v>
      </c>
      <c r="M453" s="81" t="s">
        <v>248</v>
      </c>
      <c r="N453" s="81" t="s">
        <v>696</v>
      </c>
      <c r="O453" s="81" t="s">
        <v>387</v>
      </c>
      <c r="P453" s="81">
        <v>750</v>
      </c>
      <c r="Q453" s="81" t="s">
        <v>386</v>
      </c>
      <c r="R453" s="211">
        <v>9.49</v>
      </c>
      <c r="S453" s="212">
        <v>1.2653333333333334</v>
      </c>
      <c r="T453" s="212">
        <v>1.2653333333333334</v>
      </c>
    </row>
    <row r="454" spans="1:20" ht="15" customHeight="1">
      <c r="A454" s="77" t="s">
        <v>530</v>
      </c>
      <c r="B454" s="77" t="s">
        <v>426</v>
      </c>
      <c r="C454" s="77" t="s">
        <v>379</v>
      </c>
      <c r="D454" s="81" t="s">
        <v>380</v>
      </c>
      <c r="E454" s="81">
        <v>42614</v>
      </c>
      <c r="F454" s="81" t="s">
        <v>381</v>
      </c>
      <c r="G454" s="81">
        <v>3</v>
      </c>
      <c r="H454" s="81" t="s">
        <v>382</v>
      </c>
      <c r="I454" s="81" t="s">
        <v>383</v>
      </c>
      <c r="J454" s="80" t="s">
        <v>383</v>
      </c>
      <c r="K454" s="81" t="s">
        <v>694</v>
      </c>
      <c r="L454" s="81" t="s">
        <v>249</v>
      </c>
      <c r="M454" s="81" t="s">
        <v>250</v>
      </c>
      <c r="N454" s="81" t="s">
        <v>698</v>
      </c>
      <c r="O454" s="81" t="s">
        <v>387</v>
      </c>
      <c r="P454" s="81">
        <v>3960</v>
      </c>
      <c r="Q454" s="81" t="s">
        <v>386</v>
      </c>
      <c r="R454" s="211">
        <v>14.99</v>
      </c>
      <c r="S454" s="212">
        <v>0.37853535353535356</v>
      </c>
      <c r="T454" s="212">
        <v>0.37853535353535356</v>
      </c>
    </row>
    <row r="455" spans="1:20" ht="15" customHeight="1">
      <c r="A455" s="77" t="s">
        <v>530</v>
      </c>
      <c r="B455" s="77" t="s">
        <v>426</v>
      </c>
      <c r="C455" s="77" t="s">
        <v>379</v>
      </c>
      <c r="D455" s="81" t="s">
        <v>380</v>
      </c>
      <c r="E455" s="81">
        <v>42614</v>
      </c>
      <c r="F455" s="81" t="s">
        <v>381</v>
      </c>
      <c r="G455" s="81">
        <v>3</v>
      </c>
      <c r="H455" s="81" t="s">
        <v>382</v>
      </c>
      <c r="I455" s="81" t="s">
        <v>390</v>
      </c>
      <c r="J455" s="80" t="s">
        <v>390</v>
      </c>
      <c r="K455" s="81" t="s">
        <v>694</v>
      </c>
      <c r="L455" s="81" t="s">
        <v>249</v>
      </c>
      <c r="M455" s="81" t="s">
        <v>250</v>
      </c>
      <c r="N455" s="81" t="s">
        <v>698</v>
      </c>
      <c r="O455" s="81" t="s">
        <v>387</v>
      </c>
      <c r="P455" s="81">
        <v>3960</v>
      </c>
      <c r="Q455" s="81" t="s">
        <v>380</v>
      </c>
      <c r="R455" s="211">
        <v>15.99</v>
      </c>
      <c r="S455" s="212">
        <v>0.40378787878787881</v>
      </c>
      <c r="T455" s="212">
        <v>0.40378787878787881</v>
      </c>
    </row>
    <row r="456" spans="1:20" ht="15" customHeight="1">
      <c r="A456" s="77" t="s">
        <v>530</v>
      </c>
      <c r="B456" s="77" t="s">
        <v>426</v>
      </c>
      <c r="C456" s="77" t="s">
        <v>379</v>
      </c>
      <c r="D456" s="81" t="s">
        <v>380</v>
      </c>
      <c r="E456" s="81">
        <v>42614</v>
      </c>
      <c r="F456" s="81" t="s">
        <v>381</v>
      </c>
      <c r="G456" s="81">
        <v>3</v>
      </c>
      <c r="H456" s="81" t="s">
        <v>382</v>
      </c>
      <c r="I456" s="81" t="s">
        <v>533</v>
      </c>
      <c r="J456" s="80" t="s">
        <v>533</v>
      </c>
      <c r="K456" s="81" t="s">
        <v>694</v>
      </c>
      <c r="L456" s="81" t="s">
        <v>249</v>
      </c>
      <c r="M456" s="81" t="s">
        <v>250</v>
      </c>
      <c r="N456" s="81" t="s">
        <v>699</v>
      </c>
      <c r="O456" s="81" t="s">
        <v>387</v>
      </c>
      <c r="P456" s="81">
        <v>3960</v>
      </c>
      <c r="Q456" s="81" t="s">
        <v>386</v>
      </c>
      <c r="R456" s="211">
        <v>16.79</v>
      </c>
      <c r="S456" s="212">
        <v>0.42398989898989897</v>
      </c>
      <c r="T456" s="212">
        <v>0.42398989898989897</v>
      </c>
    </row>
    <row r="457" spans="1:20" ht="15" customHeight="1">
      <c r="A457" s="77" t="s">
        <v>530</v>
      </c>
      <c r="B457" s="77" t="s">
        <v>426</v>
      </c>
      <c r="C457" s="77" t="s">
        <v>379</v>
      </c>
      <c r="D457" s="81" t="s">
        <v>380</v>
      </c>
      <c r="E457" s="81">
        <v>42614</v>
      </c>
      <c r="F457" s="81" t="s">
        <v>381</v>
      </c>
      <c r="G457" s="81">
        <v>3</v>
      </c>
      <c r="H457" s="81" t="s">
        <v>382</v>
      </c>
      <c r="I457" s="81" t="s">
        <v>390</v>
      </c>
      <c r="J457" s="80" t="s">
        <v>390</v>
      </c>
      <c r="K457" s="81" t="s">
        <v>694</v>
      </c>
      <c r="L457" s="81" t="s">
        <v>249</v>
      </c>
      <c r="M457" s="81" t="s">
        <v>250</v>
      </c>
      <c r="N457" s="81" t="s">
        <v>698</v>
      </c>
      <c r="O457" s="81" t="s">
        <v>387</v>
      </c>
      <c r="P457" s="81">
        <v>3960</v>
      </c>
      <c r="Q457" s="81" t="s">
        <v>386</v>
      </c>
      <c r="R457" s="211">
        <v>17.989999999999998</v>
      </c>
      <c r="S457" s="212">
        <v>0.45429292929292925</v>
      </c>
      <c r="T457" s="212">
        <v>0.45429292929292925</v>
      </c>
    </row>
  </sheetData>
  <sortState ref="A2:T330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2"/>
  <sheetViews>
    <sheetView tabSelected="1" workbookViewId="0">
      <selection activeCell="B87" sqref="B87"/>
    </sheetView>
  </sheetViews>
  <sheetFormatPr defaultColWidth="11.42578125" defaultRowHeight="15.75"/>
  <cols>
    <col min="1" max="1" width="35.28515625" style="245" customWidth="1"/>
    <col min="2" max="2" width="35.5703125" style="245" customWidth="1"/>
    <col min="3" max="3" width="35.5703125" style="247" customWidth="1"/>
    <col min="4" max="4" width="22.140625" style="248" customWidth="1"/>
    <col min="5" max="16384" width="11.42578125" style="246"/>
  </cols>
  <sheetData>
    <row r="1" spans="1:4">
      <c r="A1" s="395" t="s">
        <v>0</v>
      </c>
      <c r="B1" s="395" t="s">
        <v>2</v>
      </c>
      <c r="C1" s="396" t="s">
        <v>3</v>
      </c>
      <c r="D1" s="397" t="s">
        <v>396</v>
      </c>
    </row>
    <row r="2" spans="1:4">
      <c r="A2" s="395" t="s">
        <v>7</v>
      </c>
      <c r="B2" s="398" t="s">
        <v>8</v>
      </c>
      <c r="C2" s="396" t="s">
        <v>9</v>
      </c>
      <c r="D2" s="397">
        <v>0.28295454545454546</v>
      </c>
    </row>
    <row r="3" spans="1:4">
      <c r="A3" s="395" t="s">
        <v>7</v>
      </c>
      <c r="B3" s="398" t="s">
        <v>12</v>
      </c>
      <c r="C3" s="396" t="s">
        <v>13</v>
      </c>
      <c r="D3" s="397">
        <v>0.41912568306010928</v>
      </c>
    </row>
    <row r="4" spans="1:4">
      <c r="A4" s="395" t="s">
        <v>7</v>
      </c>
      <c r="B4" s="398" t="s">
        <v>14</v>
      </c>
      <c r="C4" s="396" t="s">
        <v>15</v>
      </c>
      <c r="D4" s="397">
        <v>0.86949268533476942</v>
      </c>
    </row>
    <row r="5" spans="1:4">
      <c r="A5" s="395" t="s">
        <v>7</v>
      </c>
      <c r="B5" s="398" t="s">
        <v>16</v>
      </c>
      <c r="C5" s="396" t="s">
        <v>17</v>
      </c>
      <c r="D5" s="397">
        <v>0.42088888888888892</v>
      </c>
    </row>
    <row r="6" spans="1:4">
      <c r="A6" s="395" t="s">
        <v>7</v>
      </c>
      <c r="B6" s="398" t="s">
        <v>18</v>
      </c>
      <c r="C6" s="396" t="s">
        <v>19</v>
      </c>
      <c r="D6" s="397">
        <v>0.46157407407407408</v>
      </c>
    </row>
    <row r="7" spans="1:4">
      <c r="A7" s="395" t="s">
        <v>7</v>
      </c>
      <c r="B7" s="398" t="s">
        <v>23</v>
      </c>
      <c r="C7" s="396" t="s">
        <v>24</v>
      </c>
      <c r="D7" s="397">
        <v>0.25364583333333335</v>
      </c>
    </row>
    <row r="8" spans="1:4" ht="17.25" customHeight="1">
      <c r="A8" s="395" t="s">
        <v>7</v>
      </c>
      <c r="B8" s="398" t="s">
        <v>27</v>
      </c>
      <c r="C8" s="396" t="s">
        <v>26</v>
      </c>
      <c r="D8" s="397">
        <v>0.37765151515151518</v>
      </c>
    </row>
    <row r="9" spans="1:4">
      <c r="A9" s="395" t="s">
        <v>7</v>
      </c>
      <c r="B9" s="398" t="s">
        <v>475</v>
      </c>
      <c r="C9" s="396" t="s">
        <v>424</v>
      </c>
      <c r="D9" s="397">
        <v>0.88719512195121952</v>
      </c>
    </row>
    <row r="10" spans="1:4">
      <c r="A10" s="395" t="s">
        <v>7</v>
      </c>
      <c r="B10" s="398" t="s">
        <v>476</v>
      </c>
      <c r="C10" s="396" t="s">
        <v>425</v>
      </c>
      <c r="D10" s="397">
        <v>0.49325350181212657</v>
      </c>
    </row>
    <row r="11" spans="1:4">
      <c r="A11" s="395" t="s">
        <v>31</v>
      </c>
      <c r="B11" s="398" t="s">
        <v>32</v>
      </c>
      <c r="C11" s="396" t="s">
        <v>33</v>
      </c>
      <c r="D11" s="397">
        <v>1.038041861255443</v>
      </c>
    </row>
    <row r="12" spans="1:4">
      <c r="A12" s="395" t="s">
        <v>31</v>
      </c>
      <c r="B12" s="399" t="s">
        <v>34</v>
      </c>
      <c r="C12" s="396" t="s">
        <v>35</v>
      </c>
      <c r="D12" s="397">
        <v>0.81638095577595216</v>
      </c>
    </row>
    <row r="13" spans="1:4">
      <c r="A13" s="395" t="s">
        <v>31</v>
      </c>
      <c r="B13" s="398" t="s">
        <v>36</v>
      </c>
      <c r="C13" s="396" t="s">
        <v>37</v>
      </c>
      <c r="D13" s="397">
        <v>0.24049532709557792</v>
      </c>
    </row>
    <row r="14" spans="1:4">
      <c r="A14" s="395" t="s">
        <v>31</v>
      </c>
      <c r="B14" s="398" t="s">
        <v>40</v>
      </c>
      <c r="C14" s="396" t="s">
        <v>41</v>
      </c>
      <c r="D14" s="397">
        <v>0.17</v>
      </c>
    </row>
    <row r="15" spans="1:4">
      <c r="A15" s="395" t="s">
        <v>31</v>
      </c>
      <c r="B15" s="398" t="s">
        <v>42</v>
      </c>
      <c r="C15" s="396" t="s">
        <v>43</v>
      </c>
      <c r="D15" s="397">
        <v>0.52137401498807134</v>
      </c>
    </row>
    <row r="16" spans="1:4">
      <c r="A16" s="395" t="s">
        <v>31</v>
      </c>
      <c r="B16" s="399" t="s">
        <v>44</v>
      </c>
      <c r="C16" s="396" t="s">
        <v>45</v>
      </c>
      <c r="D16" s="397">
        <v>0.48120000000000002</v>
      </c>
    </row>
    <row r="17" spans="1:4">
      <c r="A17" s="395" t="s">
        <v>31</v>
      </c>
      <c r="B17" s="399" t="s">
        <v>49</v>
      </c>
      <c r="C17" s="396" t="s">
        <v>50</v>
      </c>
      <c r="D17" s="397">
        <v>0.91727851555753348</v>
      </c>
    </row>
    <row r="18" spans="1:4">
      <c r="A18" s="395" t="s">
        <v>31</v>
      </c>
      <c r="B18" s="399" t="s">
        <v>51</v>
      </c>
      <c r="C18" s="396" t="s">
        <v>52</v>
      </c>
      <c r="D18" s="397">
        <v>0.66673455087506373</v>
      </c>
    </row>
    <row r="19" spans="1:4">
      <c r="A19" s="395" t="s">
        <v>31</v>
      </c>
      <c r="B19" s="398" t="s">
        <v>53</v>
      </c>
      <c r="C19" s="396" t="s">
        <v>54</v>
      </c>
      <c r="D19" s="397">
        <v>0.27675</v>
      </c>
    </row>
    <row r="20" spans="1:4">
      <c r="A20" s="395" t="s">
        <v>31</v>
      </c>
      <c r="B20" s="398" t="s">
        <v>57</v>
      </c>
      <c r="C20" s="396" t="s">
        <v>58</v>
      </c>
      <c r="D20" s="397">
        <v>0.17754642759125425</v>
      </c>
    </row>
    <row r="21" spans="1:4">
      <c r="A21" s="395" t="s">
        <v>31</v>
      </c>
      <c r="B21" s="399" t="s">
        <v>419</v>
      </c>
      <c r="C21" s="396" t="s">
        <v>60</v>
      </c>
      <c r="D21" s="397">
        <v>0.21900000000000003</v>
      </c>
    </row>
    <row r="22" spans="1:4">
      <c r="A22" s="395" t="s">
        <v>31</v>
      </c>
      <c r="B22" s="399" t="s">
        <v>61</v>
      </c>
      <c r="C22" s="396" t="s">
        <v>62</v>
      </c>
      <c r="D22" s="397">
        <v>0.51251204282088991</v>
      </c>
    </row>
    <row r="23" spans="1:4">
      <c r="A23" s="395" t="s">
        <v>31</v>
      </c>
      <c r="B23" s="398" t="s">
        <v>63</v>
      </c>
      <c r="C23" s="396" t="s">
        <v>64</v>
      </c>
      <c r="D23" s="397">
        <v>0.8656666666666667</v>
      </c>
    </row>
    <row r="24" spans="1:4">
      <c r="A24" s="395" t="s">
        <v>31</v>
      </c>
      <c r="B24" s="399" t="s">
        <v>418</v>
      </c>
      <c r="C24" s="396" t="s">
        <v>66</v>
      </c>
      <c r="D24" s="397">
        <v>0.31805555555555559</v>
      </c>
    </row>
    <row r="25" spans="1:4">
      <c r="A25" s="395" t="s">
        <v>31</v>
      </c>
      <c r="B25" s="398" t="s">
        <v>67</v>
      </c>
      <c r="C25" s="396" t="s">
        <v>68</v>
      </c>
      <c r="D25" s="397">
        <v>0.32452107279693487</v>
      </c>
    </row>
    <row r="26" spans="1:4">
      <c r="A26" s="395" t="s">
        <v>31</v>
      </c>
      <c r="B26" s="398" t="s">
        <v>69</v>
      </c>
      <c r="C26" s="396" t="s">
        <v>70</v>
      </c>
      <c r="D26" s="397">
        <v>0.14135802469135803</v>
      </c>
    </row>
    <row r="27" spans="1:4">
      <c r="A27" s="395" t="s">
        <v>421</v>
      </c>
      <c r="B27" s="398" t="s">
        <v>71</v>
      </c>
      <c r="C27" s="396" t="s">
        <v>72</v>
      </c>
      <c r="D27" s="397">
        <v>0.21675</v>
      </c>
    </row>
    <row r="28" spans="1:4">
      <c r="A28" s="395" t="s">
        <v>31</v>
      </c>
      <c r="B28" s="398" t="s">
        <v>73</v>
      </c>
      <c r="C28" s="396" t="s">
        <v>74</v>
      </c>
      <c r="D28" s="397">
        <v>0.1486765466452297</v>
      </c>
    </row>
    <row r="29" spans="1:4">
      <c r="A29" s="395" t="s">
        <v>31</v>
      </c>
      <c r="B29" s="398" t="s">
        <v>482</v>
      </c>
      <c r="C29" s="396" t="s">
        <v>429</v>
      </c>
      <c r="D29" s="397">
        <v>0.26616666666666666</v>
      </c>
    </row>
    <row r="30" spans="1:4">
      <c r="A30" s="395" t="s">
        <v>31</v>
      </c>
      <c r="B30" s="398" t="s">
        <v>479</v>
      </c>
      <c r="C30" s="396" t="s">
        <v>430</v>
      </c>
      <c r="D30" s="397">
        <v>0.7182456140350878</v>
      </c>
    </row>
    <row r="31" spans="1:4">
      <c r="A31" s="395" t="s">
        <v>31</v>
      </c>
      <c r="B31" s="398" t="s">
        <v>480</v>
      </c>
      <c r="C31" s="396" t="s">
        <v>431</v>
      </c>
      <c r="D31" s="397">
        <v>1.1561866125760649</v>
      </c>
    </row>
    <row r="32" spans="1:4">
      <c r="A32" s="395" t="s">
        <v>31</v>
      </c>
      <c r="B32" s="398" t="s">
        <v>481</v>
      </c>
      <c r="C32" s="396" t="s">
        <v>432</v>
      </c>
      <c r="D32" s="397">
        <v>2.0772549019607842</v>
      </c>
    </row>
    <row r="33" spans="1:4">
      <c r="A33" s="395" t="s">
        <v>31</v>
      </c>
      <c r="B33" s="398" t="s">
        <v>477</v>
      </c>
      <c r="C33" s="400" t="s">
        <v>478</v>
      </c>
      <c r="D33" s="397">
        <v>0.42</v>
      </c>
    </row>
    <row r="34" spans="1:4">
      <c r="A34" s="395" t="s">
        <v>31</v>
      </c>
      <c r="B34" s="395" t="s">
        <v>212</v>
      </c>
      <c r="C34" s="396" t="s">
        <v>213</v>
      </c>
      <c r="D34" s="397">
        <v>0.42</v>
      </c>
    </row>
    <row r="35" spans="1:4">
      <c r="A35" s="395" t="s">
        <v>75</v>
      </c>
      <c r="B35" s="398" t="s">
        <v>76</v>
      </c>
      <c r="C35" s="396" t="s">
        <v>77</v>
      </c>
      <c r="D35" s="397">
        <v>0.16388888888888886</v>
      </c>
    </row>
    <row r="36" spans="1:4">
      <c r="A36" s="395" t="s">
        <v>75</v>
      </c>
      <c r="B36" s="398" t="s">
        <v>78</v>
      </c>
      <c r="C36" s="396" t="s">
        <v>79</v>
      </c>
      <c r="D36" s="397">
        <v>0.29749999999999999</v>
      </c>
    </row>
    <row r="37" spans="1:4">
      <c r="A37" s="395" t="s">
        <v>75</v>
      </c>
      <c r="B37" s="398" t="s">
        <v>332</v>
      </c>
      <c r="C37" s="396" t="s">
        <v>81</v>
      </c>
      <c r="D37" s="397">
        <v>0.33446428571428566</v>
      </c>
    </row>
    <row r="38" spans="1:4">
      <c r="A38" s="395" t="s">
        <v>75</v>
      </c>
      <c r="B38" s="398" t="s">
        <v>84</v>
      </c>
      <c r="C38" s="396" t="s">
        <v>85</v>
      </c>
      <c r="D38" s="397">
        <v>1.2090000000000001</v>
      </c>
    </row>
    <row r="39" spans="1:4">
      <c r="A39" s="395" t="s">
        <v>75</v>
      </c>
      <c r="B39" s="398" t="s">
        <v>86</v>
      </c>
      <c r="C39" s="396" t="s">
        <v>87</v>
      </c>
      <c r="D39" s="397">
        <v>0.48866666666666669</v>
      </c>
    </row>
    <row r="40" spans="1:4">
      <c r="A40" s="395" t="s">
        <v>75</v>
      </c>
      <c r="B40" s="398" t="s">
        <v>90</v>
      </c>
      <c r="C40" s="396" t="s">
        <v>91</v>
      </c>
      <c r="D40" s="397">
        <v>0.4927529761904762</v>
      </c>
    </row>
    <row r="41" spans="1:4">
      <c r="A41" s="395" t="s">
        <v>75</v>
      </c>
      <c r="B41" s="398" t="s">
        <v>92</v>
      </c>
      <c r="C41" s="396" t="s">
        <v>93</v>
      </c>
      <c r="D41" s="397">
        <v>5.4300325430032541E-2</v>
      </c>
    </row>
    <row r="42" spans="1:4">
      <c r="A42" s="395" t="s">
        <v>75</v>
      </c>
      <c r="B42" s="398" t="s">
        <v>96</v>
      </c>
      <c r="C42" s="396" t="s">
        <v>97</v>
      </c>
      <c r="D42" s="397">
        <v>8.5833333333333331E-2</v>
      </c>
    </row>
    <row r="43" spans="1:4">
      <c r="A43" s="395" t="s">
        <v>75</v>
      </c>
      <c r="B43" s="401" t="s">
        <v>98</v>
      </c>
      <c r="C43" s="396" t="s">
        <v>99</v>
      </c>
      <c r="D43" s="397">
        <v>0.19083333333333335</v>
      </c>
    </row>
    <row r="44" spans="1:4">
      <c r="A44" s="395" t="s">
        <v>421</v>
      </c>
      <c r="B44" s="401" t="s">
        <v>205</v>
      </c>
      <c r="C44" s="400" t="s">
        <v>206</v>
      </c>
      <c r="D44" s="397">
        <v>0.12</v>
      </c>
    </row>
    <row r="45" spans="1:4">
      <c r="A45" s="395" t="s">
        <v>75</v>
      </c>
      <c r="B45" s="398" t="s">
        <v>100</v>
      </c>
      <c r="C45" s="396" t="s">
        <v>101</v>
      </c>
      <c r="D45" s="397">
        <v>7.8750000000000001E-2</v>
      </c>
    </row>
    <row r="46" spans="1:4">
      <c r="A46" s="395" t="s">
        <v>75</v>
      </c>
      <c r="B46" s="401" t="s">
        <v>102</v>
      </c>
      <c r="C46" s="396" t="s">
        <v>103</v>
      </c>
      <c r="D46" s="397">
        <v>0.10652777777777778</v>
      </c>
    </row>
    <row r="47" spans="1:4">
      <c r="A47" s="395" t="s">
        <v>75</v>
      </c>
      <c r="B47" s="398" t="s">
        <v>104</v>
      </c>
      <c r="C47" s="396" t="s">
        <v>105</v>
      </c>
      <c r="D47" s="397">
        <v>0.1789392179636082</v>
      </c>
    </row>
    <row r="48" spans="1:4">
      <c r="A48" s="395" t="s">
        <v>75</v>
      </c>
      <c r="B48" s="398" t="s">
        <v>485</v>
      </c>
      <c r="C48" s="400" t="s">
        <v>436</v>
      </c>
      <c r="D48" s="397">
        <v>8.3209876543209882E-2</v>
      </c>
    </row>
    <row r="49" spans="1:4">
      <c r="A49" s="395" t="s">
        <v>75</v>
      </c>
      <c r="B49" s="398" t="s">
        <v>262</v>
      </c>
      <c r="C49" s="400" t="s">
        <v>437</v>
      </c>
      <c r="D49" s="397">
        <v>0.61807692307692308</v>
      </c>
    </row>
    <row r="50" spans="1:4">
      <c r="A50" s="395" t="s">
        <v>75</v>
      </c>
      <c r="B50" s="398" t="s">
        <v>484</v>
      </c>
      <c r="C50" s="400" t="s">
        <v>435</v>
      </c>
      <c r="D50" s="397">
        <v>0.39</v>
      </c>
    </row>
    <row r="51" spans="1:4">
      <c r="A51" s="395" t="s">
        <v>106</v>
      </c>
      <c r="B51" s="399" t="s">
        <v>107</v>
      </c>
      <c r="C51" s="396" t="s">
        <v>108</v>
      </c>
      <c r="D51" s="397">
        <v>0.88939999999999997</v>
      </c>
    </row>
    <row r="52" spans="1:4">
      <c r="A52" s="395" t="s">
        <v>106</v>
      </c>
      <c r="B52" s="399" t="s">
        <v>109</v>
      </c>
      <c r="C52" s="396" t="s">
        <v>110</v>
      </c>
      <c r="D52" s="397">
        <v>0.88939999999999997</v>
      </c>
    </row>
    <row r="53" spans="1:4">
      <c r="A53" s="395" t="s">
        <v>106</v>
      </c>
      <c r="B53" s="399" t="s">
        <v>111</v>
      </c>
      <c r="C53" s="396" t="s">
        <v>112</v>
      </c>
      <c r="D53" s="397">
        <v>0.15483333333333332</v>
      </c>
    </row>
    <row r="54" spans="1:4">
      <c r="A54" s="395" t="s">
        <v>106</v>
      </c>
      <c r="B54" s="399" t="s">
        <v>113</v>
      </c>
      <c r="C54" s="396" t="s">
        <v>114</v>
      </c>
      <c r="D54" s="397">
        <v>0.15483333333333332</v>
      </c>
    </row>
    <row r="55" spans="1:4">
      <c r="A55" s="395" t="s">
        <v>106</v>
      </c>
      <c r="B55" s="399" t="s">
        <v>115</v>
      </c>
      <c r="C55" s="396" t="s">
        <v>116</v>
      </c>
      <c r="D55" s="397">
        <v>0.46940000000000004</v>
      </c>
    </row>
    <row r="56" spans="1:4">
      <c r="A56" s="395" t="s">
        <v>106</v>
      </c>
      <c r="B56" s="399" t="s">
        <v>460</v>
      </c>
      <c r="C56" s="396" t="s">
        <v>461</v>
      </c>
      <c r="D56" s="397">
        <v>0.48699999999999999</v>
      </c>
    </row>
    <row r="57" spans="1:4">
      <c r="A57" s="395" t="s">
        <v>121</v>
      </c>
      <c r="B57" s="399" t="s">
        <v>122</v>
      </c>
      <c r="C57" s="396" t="s">
        <v>123</v>
      </c>
      <c r="D57" s="397">
        <v>0.62326140965198851</v>
      </c>
    </row>
    <row r="58" spans="1:4">
      <c r="A58" s="395" t="s">
        <v>121</v>
      </c>
      <c r="B58" s="399" t="s">
        <v>124</v>
      </c>
      <c r="C58" s="396" t="s">
        <v>125</v>
      </c>
      <c r="D58" s="397">
        <v>1.5557377049180328</v>
      </c>
    </row>
    <row r="59" spans="1:4">
      <c r="A59" s="395" t="s">
        <v>121</v>
      </c>
      <c r="B59" s="399" t="s">
        <v>126</v>
      </c>
      <c r="C59" s="396" t="s">
        <v>127</v>
      </c>
      <c r="D59" s="397">
        <v>2.533802816901408</v>
      </c>
    </row>
    <row r="60" spans="1:4">
      <c r="A60" s="395" t="s">
        <v>121</v>
      </c>
      <c r="B60" s="399" t="s">
        <v>128</v>
      </c>
      <c r="C60" s="396" t="s">
        <v>129</v>
      </c>
      <c r="D60" s="397">
        <v>2.6323943661971829</v>
      </c>
    </row>
    <row r="61" spans="1:4">
      <c r="A61" s="395" t="s">
        <v>121</v>
      </c>
      <c r="B61" s="399" t="s">
        <v>130</v>
      </c>
      <c r="C61" s="396" t="s">
        <v>131</v>
      </c>
      <c r="D61" s="397">
        <v>1.6066666666666667</v>
      </c>
    </row>
    <row r="62" spans="1:4">
      <c r="A62" s="395" t="s">
        <v>121</v>
      </c>
      <c r="B62" s="399" t="s">
        <v>164</v>
      </c>
      <c r="C62" s="396" t="s">
        <v>165</v>
      </c>
      <c r="D62" s="397">
        <v>2.08</v>
      </c>
    </row>
    <row r="63" spans="1:4">
      <c r="A63" s="395" t="s">
        <v>121</v>
      </c>
      <c r="B63" s="399" t="s">
        <v>136</v>
      </c>
      <c r="C63" s="396" t="s">
        <v>137</v>
      </c>
      <c r="D63" s="397">
        <v>1.49</v>
      </c>
    </row>
    <row r="64" spans="1:4">
      <c r="A64" s="395" t="s">
        <v>121</v>
      </c>
      <c r="B64" s="399" t="s">
        <v>138</v>
      </c>
      <c r="C64" s="396" t="s">
        <v>139</v>
      </c>
      <c r="D64" s="397">
        <v>1.8104166666666668</v>
      </c>
    </row>
    <row r="65" spans="1:4">
      <c r="A65" s="395" t="s">
        <v>121</v>
      </c>
      <c r="B65" s="399" t="s">
        <v>140</v>
      </c>
      <c r="C65" s="396" t="s">
        <v>141</v>
      </c>
      <c r="D65" s="397">
        <v>2.7205555555555554</v>
      </c>
    </row>
    <row r="66" spans="1:4">
      <c r="A66" s="395" t="s">
        <v>121</v>
      </c>
      <c r="B66" s="399" t="s">
        <v>142</v>
      </c>
      <c r="C66" s="396" t="s">
        <v>143</v>
      </c>
      <c r="D66" s="397">
        <v>1.6146464646464647</v>
      </c>
    </row>
    <row r="67" spans="1:4">
      <c r="A67" s="395" t="s">
        <v>121</v>
      </c>
      <c r="B67" s="402" t="s">
        <v>144</v>
      </c>
      <c r="C67" s="396" t="s">
        <v>145</v>
      </c>
      <c r="D67" s="397">
        <v>1.88</v>
      </c>
    </row>
    <row r="68" spans="1:4">
      <c r="A68" s="395" t="s">
        <v>121</v>
      </c>
      <c r="B68" s="398" t="s">
        <v>148</v>
      </c>
      <c r="C68" s="396" t="s">
        <v>149</v>
      </c>
      <c r="D68" s="397">
        <v>1.61</v>
      </c>
    </row>
    <row r="69" spans="1:4">
      <c r="A69" s="395" t="s">
        <v>121</v>
      </c>
      <c r="B69" s="398" t="s">
        <v>156</v>
      </c>
      <c r="C69" s="396" t="s">
        <v>157</v>
      </c>
      <c r="D69" s="397">
        <v>0.99</v>
      </c>
    </row>
    <row r="70" spans="1:4">
      <c r="A70" s="395" t="s">
        <v>121</v>
      </c>
      <c r="B70" s="398" t="s">
        <v>401</v>
      </c>
      <c r="C70" s="396" t="s">
        <v>464</v>
      </c>
      <c r="D70" s="397">
        <v>0.97634090909090898</v>
      </c>
    </row>
    <row r="71" spans="1:4">
      <c r="A71" s="395" t="s">
        <v>121</v>
      </c>
      <c r="B71" s="398" t="s">
        <v>150</v>
      </c>
      <c r="C71" s="396" t="s">
        <v>151</v>
      </c>
      <c r="D71" s="397">
        <v>0.18</v>
      </c>
    </row>
    <row r="72" spans="1:4">
      <c r="A72" s="395" t="s">
        <v>121</v>
      </c>
      <c r="B72" s="398" t="s">
        <v>399</v>
      </c>
      <c r="C72" s="396" t="s">
        <v>147</v>
      </c>
      <c r="D72" s="397">
        <v>1.28</v>
      </c>
    </row>
    <row r="73" spans="1:4">
      <c r="A73" s="395" t="s">
        <v>121</v>
      </c>
      <c r="B73" s="398" t="s">
        <v>462</v>
      </c>
      <c r="C73" s="396" t="s">
        <v>463</v>
      </c>
      <c r="D73" s="397">
        <v>1.34</v>
      </c>
    </row>
    <row r="74" spans="1:4">
      <c r="A74" s="395" t="s">
        <v>121</v>
      </c>
      <c r="B74" s="398" t="s">
        <v>617</v>
      </c>
      <c r="C74" s="400" t="s">
        <v>491</v>
      </c>
      <c r="D74" s="397">
        <v>3.58</v>
      </c>
    </row>
    <row r="75" spans="1:4">
      <c r="A75" s="395" t="s">
        <v>121</v>
      </c>
      <c r="B75" s="398" t="s">
        <v>400</v>
      </c>
      <c r="C75" s="400" t="s">
        <v>465</v>
      </c>
      <c r="D75" s="397">
        <v>0.59</v>
      </c>
    </row>
    <row r="76" spans="1:4">
      <c r="A76" s="395" t="s">
        <v>121</v>
      </c>
      <c r="B76" s="398" t="s">
        <v>488</v>
      </c>
      <c r="C76" s="400" t="s">
        <v>468</v>
      </c>
      <c r="D76" s="397">
        <v>2.89</v>
      </c>
    </row>
    <row r="77" spans="1:4">
      <c r="A77" s="395" t="s">
        <v>121</v>
      </c>
      <c r="B77" s="398" t="s">
        <v>621</v>
      </c>
      <c r="C77" s="393" t="s">
        <v>466</v>
      </c>
      <c r="D77" s="394">
        <v>2.0295985060690942</v>
      </c>
    </row>
    <row r="78" spans="1:4">
      <c r="A78" s="395" t="s">
        <v>121</v>
      </c>
      <c r="B78" s="398" t="s">
        <v>489</v>
      </c>
      <c r="C78" s="393" t="s">
        <v>469</v>
      </c>
      <c r="D78" s="394">
        <v>1.665151515151515</v>
      </c>
    </row>
    <row r="79" spans="1:4">
      <c r="A79" s="395" t="s">
        <v>421</v>
      </c>
      <c r="B79" s="398" t="s">
        <v>624</v>
      </c>
      <c r="C79" s="393" t="s">
        <v>467</v>
      </c>
      <c r="D79" s="394">
        <v>1.0191176470588235</v>
      </c>
    </row>
    <row r="80" spans="1:4">
      <c r="A80" s="395" t="s">
        <v>421</v>
      </c>
      <c r="B80" s="398" t="s">
        <v>625</v>
      </c>
      <c r="C80" s="393" t="s">
        <v>492</v>
      </c>
      <c r="D80" s="394">
        <v>1.415</v>
      </c>
    </row>
    <row r="81" spans="1:4">
      <c r="A81" s="395" t="s">
        <v>166</v>
      </c>
      <c r="B81" s="398" t="s">
        <v>167</v>
      </c>
      <c r="C81" s="396" t="s">
        <v>168</v>
      </c>
      <c r="D81" s="397">
        <v>0.81349999999999989</v>
      </c>
    </row>
    <row r="82" spans="1:4">
      <c r="A82" s="395" t="s">
        <v>166</v>
      </c>
      <c r="B82" s="398" t="s">
        <v>169</v>
      </c>
      <c r="C82" s="396" t="s">
        <v>170</v>
      </c>
      <c r="D82" s="397">
        <v>0.39850000000000002</v>
      </c>
    </row>
    <row r="83" spans="1:4">
      <c r="A83" s="395" t="s">
        <v>166</v>
      </c>
      <c r="B83" s="398" t="s">
        <v>171</v>
      </c>
      <c r="C83" s="396" t="s">
        <v>172</v>
      </c>
      <c r="D83" s="397">
        <v>1.12425</v>
      </c>
    </row>
    <row r="84" spans="1:4">
      <c r="A84" s="395" t="s">
        <v>166</v>
      </c>
      <c r="B84" s="398" t="s">
        <v>173</v>
      </c>
      <c r="C84" s="396" t="s">
        <v>174</v>
      </c>
      <c r="D84" s="397">
        <v>0.27966666666666667</v>
      </c>
    </row>
    <row r="85" spans="1:4">
      <c r="A85" s="395" t="s">
        <v>166</v>
      </c>
      <c r="B85" s="398" t="s">
        <v>405</v>
      </c>
      <c r="C85" s="396" t="s">
        <v>455</v>
      </c>
      <c r="D85" s="397">
        <v>0.32</v>
      </c>
    </row>
    <row r="86" spans="1:4">
      <c r="A86" s="395" t="s">
        <v>166</v>
      </c>
      <c r="B86" s="398" t="s">
        <v>406</v>
      </c>
      <c r="C86" s="396" t="s">
        <v>456</v>
      </c>
      <c r="D86" s="397">
        <v>1.51</v>
      </c>
    </row>
    <row r="87" spans="1:4">
      <c r="A87" s="395" t="s">
        <v>421</v>
      </c>
      <c r="B87" s="398" t="s">
        <v>410</v>
      </c>
      <c r="C87" s="396" t="s">
        <v>470</v>
      </c>
      <c r="D87" s="397">
        <v>1.1755000097428601</v>
      </c>
    </row>
    <row r="88" spans="1:4">
      <c r="A88" s="395" t="s">
        <v>421</v>
      </c>
      <c r="B88" s="398" t="s">
        <v>411</v>
      </c>
      <c r="C88" s="396" t="s">
        <v>471</v>
      </c>
      <c r="D88" s="397">
        <v>0.68663866249648053</v>
      </c>
    </row>
    <row r="89" spans="1:4">
      <c r="A89" s="395" t="s">
        <v>421</v>
      </c>
      <c r="B89" s="398" t="s">
        <v>412</v>
      </c>
      <c r="C89" s="396" t="s">
        <v>472</v>
      </c>
      <c r="D89" s="397">
        <v>0.7813852813852814</v>
      </c>
    </row>
    <row r="90" spans="1:4">
      <c r="A90" s="395" t="s">
        <v>421</v>
      </c>
      <c r="B90" s="398" t="s">
        <v>483</v>
      </c>
      <c r="C90" s="396" t="s">
        <v>434</v>
      </c>
      <c r="D90" s="397">
        <v>0.48600000000000004</v>
      </c>
    </row>
    <row r="91" spans="1:4">
      <c r="A91" s="395" t="s">
        <v>421</v>
      </c>
      <c r="B91" s="398" t="s">
        <v>584</v>
      </c>
      <c r="C91" s="396" t="s">
        <v>493</v>
      </c>
      <c r="D91" s="397">
        <v>1.2644980310556226</v>
      </c>
    </row>
    <row r="92" spans="1:4">
      <c r="A92" s="395" t="s">
        <v>421</v>
      </c>
      <c r="B92" s="398" t="s">
        <v>457</v>
      </c>
      <c r="C92" s="396" t="s">
        <v>494</v>
      </c>
      <c r="D92" s="397">
        <v>0.6544444444444445</v>
      </c>
    </row>
    <row r="93" spans="1:4">
      <c r="A93" s="395" t="s">
        <v>421</v>
      </c>
      <c r="B93" s="399" t="s">
        <v>187</v>
      </c>
      <c r="C93" s="396" t="s">
        <v>188</v>
      </c>
      <c r="D93" s="397">
        <v>1.5933441558441559</v>
      </c>
    </row>
    <row r="94" spans="1:4">
      <c r="A94" s="395" t="s">
        <v>421</v>
      </c>
      <c r="B94" s="399" t="s">
        <v>189</v>
      </c>
      <c r="C94" s="396" t="s">
        <v>190</v>
      </c>
      <c r="D94" s="397">
        <v>1.0633333333333332</v>
      </c>
    </row>
    <row r="95" spans="1:4">
      <c r="A95" s="395" t="s">
        <v>421</v>
      </c>
      <c r="B95" s="395" t="s">
        <v>191</v>
      </c>
      <c r="C95" s="396" t="s">
        <v>192</v>
      </c>
      <c r="D95" s="397">
        <v>0.82</v>
      </c>
    </row>
    <row r="96" spans="1:4">
      <c r="A96" s="395" t="s">
        <v>421</v>
      </c>
      <c r="B96" s="395" t="s">
        <v>193</v>
      </c>
      <c r="C96" s="396" t="s">
        <v>194</v>
      </c>
      <c r="D96" s="397">
        <v>0.62</v>
      </c>
    </row>
    <row r="97" spans="1:4">
      <c r="A97" s="395" t="s">
        <v>421</v>
      </c>
      <c r="B97" s="395" t="s">
        <v>176</v>
      </c>
      <c r="C97" s="396" t="s">
        <v>177</v>
      </c>
      <c r="D97" s="397">
        <v>1.536</v>
      </c>
    </row>
    <row r="98" spans="1:4">
      <c r="A98" s="395" t="s">
        <v>421</v>
      </c>
      <c r="B98" s="395" t="s">
        <v>179</v>
      </c>
      <c r="C98" s="396" t="s">
        <v>180</v>
      </c>
      <c r="D98" s="397">
        <v>0.84558080808080816</v>
      </c>
    </row>
    <row r="99" spans="1:4">
      <c r="A99" s="395" t="s">
        <v>421</v>
      </c>
      <c r="B99" s="395" t="s">
        <v>181</v>
      </c>
      <c r="C99" s="396" t="s">
        <v>182</v>
      </c>
      <c r="D99" s="397">
        <v>0.199125</v>
      </c>
    </row>
    <row r="100" spans="1:4">
      <c r="A100" s="395" t="s">
        <v>421</v>
      </c>
      <c r="B100" s="395" t="s">
        <v>183</v>
      </c>
      <c r="C100" s="396" t="s">
        <v>184</v>
      </c>
      <c r="D100" s="397">
        <v>1.2188888888888889</v>
      </c>
    </row>
    <row r="101" spans="1:4">
      <c r="A101" s="395" t="s">
        <v>421</v>
      </c>
      <c r="B101" s="395" t="s">
        <v>185</v>
      </c>
      <c r="C101" s="396" t="s">
        <v>186</v>
      </c>
      <c r="D101" s="397">
        <v>0.91500000000000004</v>
      </c>
    </row>
    <row r="102" spans="1:4">
      <c r="A102" s="395" t="s">
        <v>421</v>
      </c>
      <c r="B102" s="395" t="s">
        <v>513</v>
      </c>
      <c r="C102" s="396" t="s">
        <v>209</v>
      </c>
      <c r="D102" s="397">
        <v>0.58229251101321589</v>
      </c>
    </row>
    <row r="103" spans="1:4">
      <c r="A103" s="395" t="s">
        <v>207</v>
      </c>
      <c r="B103" s="395" t="s">
        <v>210</v>
      </c>
      <c r="C103" s="396" t="s">
        <v>211</v>
      </c>
      <c r="D103" s="397">
        <v>0.57816666666666672</v>
      </c>
    </row>
    <row r="104" spans="1:4">
      <c r="A104" s="395" t="s">
        <v>207</v>
      </c>
      <c r="B104" s="395" t="s">
        <v>160</v>
      </c>
      <c r="C104" s="396" t="s">
        <v>450</v>
      </c>
      <c r="D104" s="397">
        <v>0.62</v>
      </c>
    </row>
    <row r="105" spans="1:4">
      <c r="A105" s="395" t="s">
        <v>421</v>
      </c>
      <c r="B105" s="395" t="s">
        <v>214</v>
      </c>
      <c r="C105" s="396" t="s">
        <v>215</v>
      </c>
      <c r="D105" s="397">
        <v>0.47470588235294114</v>
      </c>
    </row>
    <row r="106" spans="1:4">
      <c r="A106" s="395" t="s">
        <v>421</v>
      </c>
      <c r="B106" s="395" t="s">
        <v>216</v>
      </c>
      <c r="C106" s="396" t="s">
        <v>217</v>
      </c>
      <c r="D106" s="397">
        <v>0.7180833333333333</v>
      </c>
    </row>
    <row r="107" spans="1:4">
      <c r="A107" s="395" t="s">
        <v>207</v>
      </c>
      <c r="B107" s="395" t="s">
        <v>218</v>
      </c>
      <c r="C107" s="396" t="s">
        <v>219</v>
      </c>
      <c r="D107" s="397">
        <v>0.28449999999999998</v>
      </c>
    </row>
    <row r="108" spans="1:4">
      <c r="A108" s="395" t="s">
        <v>421</v>
      </c>
      <c r="B108" s="395" t="s">
        <v>220</v>
      </c>
      <c r="C108" s="396" t="s">
        <v>221</v>
      </c>
      <c r="D108" s="397">
        <v>0.19546666666666668</v>
      </c>
    </row>
    <row r="109" spans="1:4">
      <c r="A109" s="395" t="s">
        <v>207</v>
      </c>
      <c r="B109" s="395" t="s">
        <v>403</v>
      </c>
      <c r="C109" s="396" t="s">
        <v>452</v>
      </c>
      <c r="D109" s="394">
        <v>0.52618181818181819</v>
      </c>
    </row>
    <row r="110" spans="1:4">
      <c r="A110" s="395" t="s">
        <v>207</v>
      </c>
      <c r="B110" s="395" t="s">
        <v>404</v>
      </c>
      <c r="C110" s="396" t="s">
        <v>453</v>
      </c>
      <c r="D110" s="394">
        <v>0.56618181818181823</v>
      </c>
    </row>
    <row r="111" spans="1:4">
      <c r="A111" s="395" t="s">
        <v>207</v>
      </c>
      <c r="B111" s="395" t="s">
        <v>407</v>
      </c>
      <c r="C111" s="396" t="s">
        <v>454</v>
      </c>
      <c r="D111" s="394">
        <v>1.4372</v>
      </c>
    </row>
    <row r="112" spans="1:4">
      <c r="A112" s="395" t="s">
        <v>222</v>
      </c>
      <c r="B112" s="395" t="s">
        <v>223</v>
      </c>
      <c r="C112" s="396" t="s">
        <v>224</v>
      </c>
      <c r="D112" s="397">
        <v>1.3460000000000001</v>
      </c>
    </row>
    <row r="113" spans="1:4">
      <c r="A113" s="395" t="s">
        <v>222</v>
      </c>
      <c r="B113" s="395" t="s">
        <v>225</v>
      </c>
      <c r="C113" s="396" t="s">
        <v>226</v>
      </c>
      <c r="D113" s="397">
        <v>7.5644444444444445E-2</v>
      </c>
    </row>
    <row r="114" spans="1:4">
      <c r="A114" s="395" t="s">
        <v>222</v>
      </c>
      <c r="B114" s="395" t="s">
        <v>227</v>
      </c>
      <c r="C114" s="396" t="s">
        <v>228</v>
      </c>
      <c r="D114" s="397">
        <v>8.3999999999999991E-2</v>
      </c>
    </row>
    <row r="115" spans="1:4">
      <c r="A115" s="395" t="s">
        <v>222</v>
      </c>
      <c r="B115" s="395" t="s">
        <v>229</v>
      </c>
      <c r="C115" s="396" t="s">
        <v>230</v>
      </c>
      <c r="D115" s="397">
        <v>0.16884285714285716</v>
      </c>
    </row>
    <row r="116" spans="1:4">
      <c r="A116" s="395" t="s">
        <v>222</v>
      </c>
      <c r="B116" s="395" t="s">
        <v>231</v>
      </c>
      <c r="C116" s="396" t="s">
        <v>232</v>
      </c>
      <c r="D116" s="397">
        <v>0.20808333333333334</v>
      </c>
    </row>
    <row r="117" spans="1:4">
      <c r="A117" s="395" t="s">
        <v>222</v>
      </c>
      <c r="B117" s="395" t="s">
        <v>514</v>
      </c>
      <c r="C117" s="396" t="s">
        <v>234</v>
      </c>
      <c r="D117" s="397">
        <v>0.50111111111111117</v>
      </c>
    </row>
    <row r="118" spans="1:4">
      <c r="A118" s="395" t="s">
        <v>222</v>
      </c>
      <c r="B118" s="395" t="s">
        <v>413</v>
      </c>
      <c r="C118" s="396" t="s">
        <v>446</v>
      </c>
      <c r="D118" s="397">
        <v>0.48680000000000001</v>
      </c>
    </row>
    <row r="119" spans="1:4">
      <c r="A119" s="395" t="s">
        <v>222</v>
      </c>
      <c r="B119" s="395" t="s">
        <v>414</v>
      </c>
      <c r="C119" s="396" t="s">
        <v>447</v>
      </c>
      <c r="D119" s="397">
        <v>0.96895833333333337</v>
      </c>
    </row>
    <row r="120" spans="1:4">
      <c r="A120" s="395" t="s">
        <v>222</v>
      </c>
      <c r="B120" s="395" t="s">
        <v>415</v>
      </c>
      <c r="C120" s="396" t="s">
        <v>448</v>
      </c>
      <c r="D120" s="397">
        <v>2.2694444444444448</v>
      </c>
    </row>
    <row r="121" spans="1:4">
      <c r="A121" s="395" t="s">
        <v>222</v>
      </c>
      <c r="B121" s="395" t="s">
        <v>416</v>
      </c>
      <c r="C121" s="396" t="s">
        <v>449</v>
      </c>
      <c r="D121" s="397">
        <v>0.19291666666666701</v>
      </c>
    </row>
    <row r="122" spans="1:4">
      <c r="A122" s="395" t="s">
        <v>235</v>
      </c>
      <c r="B122" s="395" t="s">
        <v>236</v>
      </c>
      <c r="C122" s="396" t="s">
        <v>237</v>
      </c>
      <c r="D122" s="397">
        <v>0.93647058823529405</v>
      </c>
    </row>
    <row r="123" spans="1:4">
      <c r="A123" s="395" t="s">
        <v>235</v>
      </c>
      <c r="B123" s="395" t="s">
        <v>238</v>
      </c>
      <c r="C123" s="396" t="s">
        <v>239</v>
      </c>
      <c r="D123" s="397">
        <v>0.69444444444444453</v>
      </c>
    </row>
    <row r="124" spans="1:4">
      <c r="A124" s="395" t="s">
        <v>235</v>
      </c>
      <c r="B124" s="395" t="s">
        <v>240</v>
      </c>
      <c r="C124" s="396" t="s">
        <v>241</v>
      </c>
      <c r="D124" s="397">
        <v>1.7796610169491525</v>
      </c>
    </row>
    <row r="125" spans="1:4">
      <c r="A125" s="395" t="s">
        <v>235</v>
      </c>
      <c r="B125" s="395" t="s">
        <v>242</v>
      </c>
      <c r="C125" s="396" t="s">
        <v>243</v>
      </c>
      <c r="D125" s="397">
        <v>1.4802631578947369</v>
      </c>
    </row>
    <row r="126" spans="1:4">
      <c r="A126" s="395" t="s">
        <v>235</v>
      </c>
      <c r="B126" s="395" t="s">
        <v>440</v>
      </c>
      <c r="C126" s="400" t="s">
        <v>443</v>
      </c>
      <c r="D126" s="397">
        <v>2.5364077669902914</v>
      </c>
    </row>
    <row r="127" spans="1:4">
      <c r="A127" s="395" t="s">
        <v>235</v>
      </c>
      <c r="B127" s="395" t="s">
        <v>441</v>
      </c>
      <c r="C127" s="400" t="s">
        <v>444</v>
      </c>
      <c r="D127" s="397">
        <v>1.965065502183406</v>
      </c>
    </row>
    <row r="128" spans="1:4">
      <c r="A128" s="395" t="s">
        <v>235</v>
      </c>
      <c r="B128" s="395" t="s">
        <v>442</v>
      </c>
      <c r="C128" s="414" t="s">
        <v>445</v>
      </c>
      <c r="D128" s="397">
        <v>2.092307692307692</v>
      </c>
    </row>
    <row r="129" spans="1:4">
      <c r="A129" s="395" t="s">
        <v>235</v>
      </c>
      <c r="B129" s="395" t="s">
        <v>508</v>
      </c>
      <c r="C129" s="400" t="s">
        <v>520</v>
      </c>
      <c r="D129" s="394">
        <v>1.1889321227842629</v>
      </c>
    </row>
    <row r="130" spans="1:4">
      <c r="A130" s="395" t="s">
        <v>235</v>
      </c>
      <c r="B130" s="395" t="s">
        <v>511</v>
      </c>
      <c r="C130" s="400" t="s">
        <v>693</v>
      </c>
      <c r="D130" s="397">
        <v>2.35</v>
      </c>
    </row>
    <row r="131" spans="1:4">
      <c r="A131" s="395" t="s">
        <v>246</v>
      </c>
      <c r="B131" s="395" t="s">
        <v>247</v>
      </c>
      <c r="C131" s="396" t="s">
        <v>248</v>
      </c>
      <c r="D131" s="394">
        <v>1.0090000000000001</v>
      </c>
    </row>
    <row r="132" spans="1:4">
      <c r="A132" s="395" t="s">
        <v>246</v>
      </c>
      <c r="B132" s="395" t="s">
        <v>249</v>
      </c>
      <c r="C132" s="396" t="s">
        <v>250</v>
      </c>
      <c r="D132" s="394">
        <v>0.4151515151515151</v>
      </c>
    </row>
  </sheetData>
  <pageMargins left="0.75" right="0.75" top="1" bottom="1" header="0.5" footer="0.5"/>
  <pageSetup paperSize="9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A154" sqref="A154:XFD156"/>
    </sheetView>
  </sheetViews>
  <sheetFormatPr defaultColWidth="10.85546875" defaultRowHeight="15.75"/>
  <cols>
    <col min="1" max="1" width="37.140625" style="151" customWidth="1"/>
    <col min="2" max="2" width="19.85546875" style="152" customWidth="1"/>
    <col min="3" max="3" width="39.42578125" style="169" customWidth="1"/>
    <col min="4" max="4" width="30.7109375" style="152" customWidth="1"/>
    <col min="5" max="5" width="14.42578125" style="152" customWidth="1"/>
    <col min="6" max="6" width="10.85546875" style="151"/>
    <col min="7" max="7" width="26" style="151" customWidth="1"/>
    <col min="8" max="8" width="19.140625" style="151" customWidth="1"/>
    <col min="9" max="16384" width="10.85546875" style="151"/>
  </cols>
  <sheetData>
    <row r="1" spans="1:5">
      <c r="A1" s="171" t="s">
        <v>0</v>
      </c>
      <c r="B1" s="172" t="s">
        <v>1</v>
      </c>
      <c r="C1" s="173" t="s">
        <v>2</v>
      </c>
      <c r="D1" s="172" t="s">
        <v>3</v>
      </c>
      <c r="E1" s="172" t="s">
        <v>395</v>
      </c>
    </row>
    <row r="2" spans="1:5" s="157" customFormat="1">
      <c r="A2" s="157" t="s">
        <v>7</v>
      </c>
      <c r="B2" s="158">
        <v>1</v>
      </c>
      <c r="C2" s="162" t="s">
        <v>8</v>
      </c>
      <c r="D2" s="159" t="s">
        <v>9</v>
      </c>
      <c r="E2" s="158">
        <v>88</v>
      </c>
    </row>
    <row r="3" spans="1:5">
      <c r="A3" s="151" t="s">
        <v>7</v>
      </c>
      <c r="B3" s="152">
        <v>1</v>
      </c>
      <c r="C3" s="163" t="s">
        <v>12</v>
      </c>
      <c r="D3" s="153" t="s">
        <v>13</v>
      </c>
      <c r="E3" s="152">
        <v>61</v>
      </c>
    </row>
    <row r="4" spans="1:5">
      <c r="A4" s="151" t="s">
        <v>7</v>
      </c>
      <c r="B4" s="152">
        <v>1</v>
      </c>
      <c r="C4" s="163" t="s">
        <v>14</v>
      </c>
      <c r="D4" s="153" t="s">
        <v>15</v>
      </c>
      <c r="E4" s="152">
        <v>96</v>
      </c>
    </row>
    <row r="5" spans="1:5">
      <c r="A5" s="151" t="s">
        <v>7</v>
      </c>
      <c r="B5" s="152">
        <v>1</v>
      </c>
      <c r="C5" s="163" t="s">
        <v>16</v>
      </c>
      <c r="D5" s="153" t="s">
        <v>17</v>
      </c>
      <c r="E5" s="152">
        <v>75</v>
      </c>
    </row>
    <row r="6" spans="1:5">
      <c r="A6" s="151" t="s">
        <v>7</v>
      </c>
      <c r="B6" s="152">
        <v>1</v>
      </c>
      <c r="C6" s="163" t="s">
        <v>18</v>
      </c>
      <c r="D6" s="153" t="s">
        <v>19</v>
      </c>
      <c r="E6" s="152">
        <v>72</v>
      </c>
    </row>
    <row r="7" spans="1:5">
      <c r="A7" s="151" t="s">
        <v>7</v>
      </c>
      <c r="B7" s="152">
        <v>1</v>
      </c>
      <c r="C7" s="163" t="s">
        <v>20</v>
      </c>
      <c r="D7" s="153" t="s">
        <v>21</v>
      </c>
      <c r="E7" s="152">
        <v>92</v>
      </c>
    </row>
    <row r="8" spans="1:5">
      <c r="A8" s="151" t="s">
        <v>7</v>
      </c>
      <c r="B8" s="152">
        <v>1</v>
      </c>
      <c r="C8" s="163" t="s">
        <v>23</v>
      </c>
      <c r="D8" s="153" t="s">
        <v>24</v>
      </c>
      <c r="E8" s="152">
        <v>64</v>
      </c>
    </row>
    <row r="9" spans="1:5">
      <c r="A9" s="151" t="s">
        <v>7</v>
      </c>
      <c r="B9" s="152">
        <v>1</v>
      </c>
      <c r="C9" s="163" t="s">
        <v>27</v>
      </c>
      <c r="D9" s="153" t="s">
        <v>26</v>
      </c>
      <c r="E9" s="152">
        <v>88</v>
      </c>
    </row>
    <row r="10" spans="1:5">
      <c r="A10" s="151" t="s">
        <v>7</v>
      </c>
      <c r="B10" s="152">
        <v>1</v>
      </c>
      <c r="C10" s="163" t="s">
        <v>29</v>
      </c>
      <c r="D10" s="153" t="s">
        <v>28</v>
      </c>
      <c r="E10" s="152">
        <v>100</v>
      </c>
    </row>
    <row r="11" spans="1:5">
      <c r="A11" s="151" t="s">
        <v>7</v>
      </c>
      <c r="B11" s="152">
        <v>1</v>
      </c>
      <c r="C11" s="163" t="s">
        <v>25</v>
      </c>
      <c r="D11" s="153" t="s">
        <v>30</v>
      </c>
      <c r="E11" s="152">
        <v>60</v>
      </c>
    </row>
    <row r="12" spans="1:5">
      <c r="A12" s="151" t="s">
        <v>7</v>
      </c>
      <c r="B12" s="152">
        <v>1</v>
      </c>
      <c r="C12" s="164" t="s">
        <v>397</v>
      </c>
      <c r="D12" s="135" t="s">
        <v>422</v>
      </c>
      <c r="E12" s="152">
        <v>60</v>
      </c>
    </row>
    <row r="13" spans="1:5">
      <c r="A13" s="151" t="s">
        <v>7</v>
      </c>
      <c r="B13" s="152">
        <v>1</v>
      </c>
      <c r="C13" s="164" t="s">
        <v>474</v>
      </c>
      <c r="D13" s="135" t="s">
        <v>423</v>
      </c>
      <c r="E13" s="152">
        <v>60</v>
      </c>
    </row>
    <row r="14" spans="1:5" s="256" customFormat="1">
      <c r="A14" s="256" t="s">
        <v>7</v>
      </c>
      <c r="B14" s="257">
        <v>1</v>
      </c>
      <c r="C14" s="258" t="s">
        <v>475</v>
      </c>
      <c r="D14" s="252" t="s">
        <v>424</v>
      </c>
      <c r="E14" s="257">
        <v>60</v>
      </c>
    </row>
    <row r="15" spans="1:5" s="256" customFormat="1">
      <c r="A15" s="256" t="s">
        <v>7</v>
      </c>
      <c r="B15" s="257">
        <v>1</v>
      </c>
      <c r="C15" s="258" t="s">
        <v>476</v>
      </c>
      <c r="D15" s="252" t="s">
        <v>425</v>
      </c>
      <c r="E15" s="257">
        <v>60</v>
      </c>
    </row>
    <row r="16" spans="1:5" s="157" customFormat="1">
      <c r="A16" s="157" t="s">
        <v>31</v>
      </c>
      <c r="B16" s="158">
        <v>2</v>
      </c>
      <c r="C16" s="162" t="s">
        <v>32</v>
      </c>
      <c r="D16" s="159" t="s">
        <v>33</v>
      </c>
      <c r="E16" s="158">
        <v>70</v>
      </c>
    </row>
    <row r="17" spans="1:5">
      <c r="A17" s="151" t="s">
        <v>31</v>
      </c>
      <c r="B17" s="152">
        <v>2</v>
      </c>
      <c r="C17" s="165" t="s">
        <v>34</v>
      </c>
      <c r="D17" s="154" t="s">
        <v>35</v>
      </c>
      <c r="E17" s="152">
        <v>70</v>
      </c>
    </row>
    <row r="18" spans="1:5">
      <c r="A18" s="151" t="s">
        <v>31</v>
      </c>
      <c r="B18" s="152">
        <v>2</v>
      </c>
      <c r="C18" s="165" t="s">
        <v>36</v>
      </c>
      <c r="D18" s="154" t="s">
        <v>37</v>
      </c>
      <c r="E18" s="152">
        <v>75</v>
      </c>
    </row>
    <row r="19" spans="1:5">
      <c r="A19" s="151" t="s">
        <v>31</v>
      </c>
      <c r="B19" s="152">
        <v>2</v>
      </c>
      <c r="C19" s="165" t="s">
        <v>38</v>
      </c>
      <c r="D19" s="154" t="s">
        <v>39</v>
      </c>
      <c r="E19" s="152">
        <v>88</v>
      </c>
    </row>
    <row r="20" spans="1:5">
      <c r="A20" s="151" t="s">
        <v>31</v>
      </c>
      <c r="B20" s="152">
        <v>2</v>
      </c>
      <c r="C20" s="165" t="s">
        <v>40</v>
      </c>
      <c r="D20" s="154" t="s">
        <v>41</v>
      </c>
      <c r="E20" s="152">
        <v>87</v>
      </c>
    </row>
    <row r="21" spans="1:5">
      <c r="A21" s="151" t="s">
        <v>31</v>
      </c>
      <c r="B21" s="152">
        <v>2</v>
      </c>
      <c r="C21" s="165" t="s">
        <v>42</v>
      </c>
      <c r="D21" s="154" t="s">
        <v>43</v>
      </c>
      <c r="E21" s="152">
        <v>54</v>
      </c>
    </row>
    <row r="22" spans="1:5">
      <c r="A22" s="151" t="s">
        <v>31</v>
      </c>
      <c r="B22" s="152">
        <v>2</v>
      </c>
      <c r="C22" s="165" t="s">
        <v>44</v>
      </c>
      <c r="D22" s="154" t="s">
        <v>45</v>
      </c>
      <c r="E22" s="152">
        <v>100</v>
      </c>
    </row>
    <row r="23" spans="1:5">
      <c r="A23" s="151" t="s">
        <v>31</v>
      </c>
      <c r="B23" s="152">
        <v>2</v>
      </c>
      <c r="C23" s="165" t="s">
        <v>47</v>
      </c>
      <c r="D23" s="154" t="s">
        <v>48</v>
      </c>
      <c r="E23" s="152">
        <v>90</v>
      </c>
    </row>
    <row r="24" spans="1:5">
      <c r="A24" s="151" t="s">
        <v>31</v>
      </c>
      <c r="B24" s="152">
        <v>2</v>
      </c>
      <c r="C24" s="165" t="s">
        <v>49</v>
      </c>
      <c r="D24" s="154" t="s">
        <v>50</v>
      </c>
      <c r="E24" s="152">
        <v>97</v>
      </c>
    </row>
    <row r="25" spans="1:5">
      <c r="A25" s="151" t="s">
        <v>31</v>
      </c>
      <c r="B25" s="152">
        <v>2</v>
      </c>
      <c r="C25" s="165" t="s">
        <v>51</v>
      </c>
      <c r="D25" s="154" t="s">
        <v>52</v>
      </c>
      <c r="E25" s="152">
        <v>80</v>
      </c>
    </row>
    <row r="26" spans="1:5">
      <c r="A26" s="151" t="s">
        <v>31</v>
      </c>
      <c r="B26" s="152">
        <v>2</v>
      </c>
      <c r="C26" s="165" t="s">
        <v>53</v>
      </c>
      <c r="D26" s="154" t="s">
        <v>54</v>
      </c>
      <c r="E26" s="152">
        <v>100</v>
      </c>
    </row>
    <row r="27" spans="1:5">
      <c r="A27" s="151" t="s">
        <v>31</v>
      </c>
      <c r="B27" s="152">
        <v>2</v>
      </c>
      <c r="C27" s="165" t="s">
        <v>55</v>
      </c>
      <c r="D27" s="154" t="s">
        <v>56</v>
      </c>
      <c r="E27" s="152">
        <v>100</v>
      </c>
    </row>
    <row r="28" spans="1:5">
      <c r="A28" s="151" t="s">
        <v>31</v>
      </c>
      <c r="B28" s="152">
        <v>2</v>
      </c>
      <c r="C28" s="165" t="s">
        <v>57</v>
      </c>
      <c r="D28" s="154" t="s">
        <v>58</v>
      </c>
      <c r="E28" s="152">
        <v>85</v>
      </c>
    </row>
    <row r="29" spans="1:5">
      <c r="A29" s="151" t="s">
        <v>31</v>
      </c>
      <c r="B29" s="152">
        <v>2</v>
      </c>
      <c r="C29" s="165" t="s">
        <v>59</v>
      </c>
      <c r="D29" s="154" t="s">
        <v>60</v>
      </c>
      <c r="E29" s="152">
        <v>100</v>
      </c>
    </row>
    <row r="30" spans="1:5">
      <c r="A30" s="151" t="s">
        <v>31</v>
      </c>
      <c r="B30" s="152">
        <v>2</v>
      </c>
      <c r="C30" s="165" t="s">
        <v>61</v>
      </c>
      <c r="D30" s="154" t="s">
        <v>62</v>
      </c>
      <c r="E30" s="152">
        <v>83</v>
      </c>
    </row>
    <row r="31" spans="1:5">
      <c r="A31" s="151" t="s">
        <v>31</v>
      </c>
      <c r="B31" s="152">
        <v>2</v>
      </c>
      <c r="C31" s="165" t="s">
        <v>63</v>
      </c>
      <c r="D31" s="154" t="s">
        <v>64</v>
      </c>
      <c r="E31" s="152">
        <v>100</v>
      </c>
    </row>
    <row r="32" spans="1:5">
      <c r="A32" s="151" t="s">
        <v>31</v>
      </c>
      <c r="B32" s="152">
        <v>2</v>
      </c>
      <c r="C32" s="165" t="s">
        <v>65</v>
      </c>
      <c r="D32" s="154" t="s">
        <v>66</v>
      </c>
      <c r="E32" s="152">
        <v>60</v>
      </c>
    </row>
    <row r="33" spans="1:5">
      <c r="A33" s="151" t="s">
        <v>31</v>
      </c>
      <c r="B33" s="152">
        <v>2</v>
      </c>
      <c r="C33" s="165" t="s">
        <v>67</v>
      </c>
      <c r="D33" s="154" t="s">
        <v>68</v>
      </c>
      <c r="E33" s="152">
        <v>87</v>
      </c>
    </row>
    <row r="34" spans="1:5">
      <c r="A34" s="151" t="s">
        <v>31</v>
      </c>
      <c r="B34" s="152">
        <v>2</v>
      </c>
      <c r="C34" s="165" t="s">
        <v>69</v>
      </c>
      <c r="D34" s="154" t="s">
        <v>70</v>
      </c>
      <c r="E34" s="152">
        <v>90</v>
      </c>
    </row>
    <row r="35" spans="1:5">
      <c r="A35" s="151" t="s">
        <v>31</v>
      </c>
      <c r="B35" s="152">
        <v>2</v>
      </c>
      <c r="C35" s="165" t="s">
        <v>73</v>
      </c>
      <c r="D35" s="154" t="s">
        <v>74</v>
      </c>
      <c r="E35" s="152">
        <v>72</v>
      </c>
    </row>
    <row r="36" spans="1:5" s="256" customFormat="1">
      <c r="A36" s="256" t="s">
        <v>31</v>
      </c>
      <c r="B36" s="257">
        <v>2</v>
      </c>
      <c r="C36" s="259" t="s">
        <v>482</v>
      </c>
      <c r="D36" s="260" t="s">
        <v>429</v>
      </c>
      <c r="E36" s="261">
        <v>100</v>
      </c>
    </row>
    <row r="37" spans="1:5" s="256" customFormat="1">
      <c r="A37" s="256" t="s">
        <v>31</v>
      </c>
      <c r="B37" s="257">
        <v>2</v>
      </c>
      <c r="C37" s="259" t="s">
        <v>506</v>
      </c>
      <c r="D37" s="260" t="s">
        <v>430</v>
      </c>
      <c r="E37" s="261">
        <v>95</v>
      </c>
    </row>
    <row r="38" spans="1:5" s="256" customFormat="1">
      <c r="A38" s="256" t="s">
        <v>31</v>
      </c>
      <c r="B38" s="257">
        <v>2</v>
      </c>
      <c r="C38" s="259" t="s">
        <v>480</v>
      </c>
      <c r="D38" s="260" t="s">
        <v>431</v>
      </c>
      <c r="E38" s="261">
        <v>85</v>
      </c>
    </row>
    <row r="39" spans="1:5" s="256" customFormat="1">
      <c r="A39" s="256" t="s">
        <v>31</v>
      </c>
      <c r="B39" s="257">
        <v>2</v>
      </c>
      <c r="C39" s="259" t="s">
        <v>481</v>
      </c>
      <c r="D39" s="260" t="s">
        <v>432</v>
      </c>
      <c r="E39" s="261">
        <v>85</v>
      </c>
    </row>
    <row r="40" spans="1:5">
      <c r="A40" s="151" t="s">
        <v>31</v>
      </c>
      <c r="B40" s="152">
        <v>2</v>
      </c>
      <c r="C40" s="166" t="s">
        <v>526</v>
      </c>
      <c r="D40" s="135" t="s">
        <v>433</v>
      </c>
      <c r="E40" s="152">
        <v>60</v>
      </c>
    </row>
    <row r="41" spans="1:5" s="256" customFormat="1">
      <c r="A41" s="256" t="s">
        <v>31</v>
      </c>
      <c r="B41" s="257">
        <v>2</v>
      </c>
      <c r="C41" s="259" t="s">
        <v>477</v>
      </c>
      <c r="D41" s="260" t="s">
        <v>478</v>
      </c>
      <c r="E41" s="261">
        <v>60</v>
      </c>
    </row>
    <row r="42" spans="1:5">
      <c r="A42" s="151" t="s">
        <v>31</v>
      </c>
      <c r="B42" s="152">
        <v>2</v>
      </c>
      <c r="C42" s="163" t="s">
        <v>212</v>
      </c>
      <c r="D42" s="154" t="s">
        <v>213</v>
      </c>
      <c r="E42" s="152">
        <v>100</v>
      </c>
    </row>
    <row r="43" spans="1:5" s="157" customFormat="1">
      <c r="A43" s="157" t="s">
        <v>75</v>
      </c>
      <c r="B43" s="158">
        <v>3</v>
      </c>
      <c r="C43" s="162" t="s">
        <v>76</v>
      </c>
      <c r="D43" s="128" t="s">
        <v>77</v>
      </c>
      <c r="E43" s="158">
        <v>100</v>
      </c>
    </row>
    <row r="44" spans="1:5">
      <c r="A44" s="151" t="s">
        <v>75</v>
      </c>
      <c r="B44" s="152">
        <v>3</v>
      </c>
      <c r="C44" s="163" t="s">
        <v>78</v>
      </c>
      <c r="D44" s="154" t="s">
        <v>79</v>
      </c>
      <c r="E44" s="152">
        <v>100</v>
      </c>
    </row>
    <row r="45" spans="1:5">
      <c r="A45" s="151" t="s">
        <v>75</v>
      </c>
      <c r="B45" s="152">
        <v>3</v>
      </c>
      <c r="C45" s="163" t="s">
        <v>80</v>
      </c>
      <c r="D45" s="154" t="s">
        <v>81</v>
      </c>
      <c r="E45" s="152">
        <v>100</v>
      </c>
    </row>
    <row r="46" spans="1:5">
      <c r="A46" s="151" t="s">
        <v>75</v>
      </c>
      <c r="B46" s="152">
        <v>3</v>
      </c>
      <c r="C46" s="163" t="s">
        <v>82</v>
      </c>
      <c r="D46" s="154" t="s">
        <v>83</v>
      </c>
      <c r="E46" s="152">
        <v>100</v>
      </c>
    </row>
    <row r="47" spans="1:5">
      <c r="A47" s="151" t="s">
        <v>75</v>
      </c>
      <c r="B47" s="152">
        <v>3</v>
      </c>
      <c r="C47" s="165" t="s">
        <v>84</v>
      </c>
      <c r="D47" s="154" t="s">
        <v>85</v>
      </c>
      <c r="E47" s="152">
        <v>100</v>
      </c>
    </row>
    <row r="48" spans="1:5">
      <c r="A48" s="151" t="s">
        <v>75</v>
      </c>
      <c r="B48" s="152">
        <v>3</v>
      </c>
      <c r="C48" s="163" t="s">
        <v>86</v>
      </c>
      <c r="D48" s="154" t="s">
        <v>87</v>
      </c>
      <c r="E48" s="152">
        <v>100</v>
      </c>
    </row>
    <row r="49" spans="1:5">
      <c r="A49" s="151" t="s">
        <v>75</v>
      </c>
      <c r="B49" s="152">
        <v>3</v>
      </c>
      <c r="C49" s="163" t="s">
        <v>417</v>
      </c>
      <c r="D49" s="154" t="s">
        <v>89</v>
      </c>
      <c r="E49" s="152">
        <v>100</v>
      </c>
    </row>
    <row r="50" spans="1:5">
      <c r="A50" s="151" t="s">
        <v>75</v>
      </c>
      <c r="B50" s="152">
        <v>3</v>
      </c>
      <c r="C50" s="163" t="s">
        <v>90</v>
      </c>
      <c r="D50" s="154" t="s">
        <v>91</v>
      </c>
      <c r="E50" s="152">
        <v>100</v>
      </c>
    </row>
    <row r="51" spans="1:5">
      <c r="A51" s="151" t="s">
        <v>75</v>
      </c>
      <c r="B51" s="152">
        <v>3</v>
      </c>
      <c r="C51" s="163" t="s">
        <v>92</v>
      </c>
      <c r="D51" s="154" t="s">
        <v>93</v>
      </c>
      <c r="E51" s="152">
        <v>478</v>
      </c>
    </row>
    <row r="52" spans="1:5">
      <c r="A52" s="151" t="s">
        <v>75</v>
      </c>
      <c r="B52" s="152">
        <v>3</v>
      </c>
      <c r="C52" s="165" t="s">
        <v>96</v>
      </c>
      <c r="D52" s="154" t="s">
        <v>97</v>
      </c>
      <c r="E52" s="152">
        <v>240</v>
      </c>
    </row>
    <row r="53" spans="1:5">
      <c r="A53" s="151" t="s">
        <v>75</v>
      </c>
      <c r="B53" s="152">
        <v>3</v>
      </c>
      <c r="C53" s="165" t="s">
        <v>98</v>
      </c>
      <c r="D53" s="154" t="s">
        <v>99</v>
      </c>
      <c r="E53" s="152">
        <v>240</v>
      </c>
    </row>
    <row r="54" spans="1:5">
      <c r="A54" s="151" t="s">
        <v>75</v>
      </c>
      <c r="B54" s="152">
        <v>3</v>
      </c>
      <c r="C54" s="163" t="s">
        <v>100</v>
      </c>
      <c r="D54" s="154" t="s">
        <v>101</v>
      </c>
      <c r="E54" s="152">
        <v>240</v>
      </c>
    </row>
    <row r="55" spans="1:5">
      <c r="A55" s="151" t="s">
        <v>75</v>
      </c>
      <c r="B55" s="152">
        <v>3</v>
      </c>
      <c r="C55" s="165" t="s">
        <v>102</v>
      </c>
      <c r="D55" s="154" t="s">
        <v>103</v>
      </c>
      <c r="E55" s="152">
        <v>240</v>
      </c>
    </row>
    <row r="56" spans="1:5">
      <c r="A56" s="151" t="s">
        <v>75</v>
      </c>
      <c r="B56" s="152">
        <v>3</v>
      </c>
      <c r="C56" s="163" t="s">
        <v>104</v>
      </c>
      <c r="D56" s="154" t="s">
        <v>105</v>
      </c>
      <c r="E56" s="152">
        <v>100</v>
      </c>
    </row>
    <row r="57" spans="1:5" s="256" customFormat="1">
      <c r="A57" s="256" t="s">
        <v>75</v>
      </c>
      <c r="B57" s="257">
        <v>3</v>
      </c>
      <c r="C57" s="262" t="s">
        <v>739</v>
      </c>
      <c r="D57" s="260" t="s">
        <v>435</v>
      </c>
      <c r="E57" s="261">
        <v>100</v>
      </c>
    </row>
    <row r="58" spans="1:5" s="256" customFormat="1">
      <c r="A58" s="256" t="s">
        <v>75</v>
      </c>
      <c r="B58" s="257">
        <v>3</v>
      </c>
      <c r="C58" s="262" t="s">
        <v>485</v>
      </c>
      <c r="D58" s="260" t="s">
        <v>436</v>
      </c>
      <c r="E58" s="261">
        <v>540</v>
      </c>
    </row>
    <row r="59" spans="1:5" s="256" customFormat="1">
      <c r="A59" s="256" t="s">
        <v>75</v>
      </c>
      <c r="B59" s="257">
        <v>3</v>
      </c>
      <c r="C59" s="258" t="s">
        <v>262</v>
      </c>
      <c r="D59" s="252" t="s">
        <v>437</v>
      </c>
      <c r="E59" s="257">
        <v>100</v>
      </c>
    </row>
    <row r="60" spans="1:5" s="256" customFormat="1">
      <c r="A60" s="256" t="s">
        <v>75</v>
      </c>
      <c r="B60" s="257">
        <v>3</v>
      </c>
      <c r="C60" s="258" t="s">
        <v>486</v>
      </c>
      <c r="D60" s="252" t="s">
        <v>438</v>
      </c>
      <c r="E60" s="257">
        <v>100</v>
      </c>
    </row>
    <row r="61" spans="1:5" s="157" customFormat="1">
      <c r="A61" s="157" t="s">
        <v>106</v>
      </c>
      <c r="B61" s="158">
        <v>4</v>
      </c>
      <c r="C61" s="167" t="s">
        <v>107</v>
      </c>
      <c r="D61" s="128" t="s">
        <v>108</v>
      </c>
      <c r="E61" s="158">
        <v>100</v>
      </c>
    </row>
    <row r="62" spans="1:5">
      <c r="A62" s="151" t="s">
        <v>106</v>
      </c>
      <c r="B62" s="152">
        <v>4</v>
      </c>
      <c r="C62" s="163" t="s">
        <v>109</v>
      </c>
      <c r="D62" s="154" t="s">
        <v>110</v>
      </c>
      <c r="E62" s="152">
        <v>100</v>
      </c>
    </row>
    <row r="63" spans="1:5">
      <c r="A63" s="151" t="s">
        <v>106</v>
      </c>
      <c r="B63" s="152">
        <v>4</v>
      </c>
      <c r="C63" s="163" t="s">
        <v>111</v>
      </c>
      <c r="D63" s="154" t="s">
        <v>112</v>
      </c>
      <c r="E63" s="152">
        <v>100</v>
      </c>
    </row>
    <row r="64" spans="1:5">
      <c r="A64" s="151" t="s">
        <v>106</v>
      </c>
      <c r="B64" s="152">
        <v>4</v>
      </c>
      <c r="C64" s="163" t="s">
        <v>113</v>
      </c>
      <c r="D64" s="154" t="s">
        <v>114</v>
      </c>
      <c r="E64" s="152">
        <v>100</v>
      </c>
    </row>
    <row r="65" spans="1:7">
      <c r="A65" s="151" t="s">
        <v>106</v>
      </c>
      <c r="B65" s="152">
        <v>4</v>
      </c>
      <c r="C65" s="163" t="s">
        <v>115</v>
      </c>
      <c r="D65" s="154" t="s">
        <v>116</v>
      </c>
      <c r="E65" s="152">
        <v>100</v>
      </c>
    </row>
    <row r="66" spans="1:7">
      <c r="A66" s="151" t="s">
        <v>106</v>
      </c>
      <c r="B66" s="152">
        <v>4</v>
      </c>
      <c r="C66" s="163" t="s">
        <v>117</v>
      </c>
      <c r="D66" s="154" t="s">
        <v>118</v>
      </c>
      <c r="E66" s="152">
        <v>100</v>
      </c>
    </row>
    <row r="67" spans="1:7">
      <c r="A67" s="151" t="s">
        <v>106</v>
      </c>
      <c r="B67" s="152">
        <v>4</v>
      </c>
      <c r="C67" s="165" t="s">
        <v>119</v>
      </c>
      <c r="D67" s="154" t="s">
        <v>120</v>
      </c>
      <c r="E67" s="152">
        <v>100</v>
      </c>
    </row>
    <row r="68" spans="1:7">
      <c r="A68" s="151" t="s">
        <v>106</v>
      </c>
      <c r="B68" s="152">
        <v>4</v>
      </c>
      <c r="C68" s="163" t="s">
        <v>497</v>
      </c>
      <c r="D68" s="155" t="s">
        <v>461</v>
      </c>
      <c r="E68" s="154">
        <v>100</v>
      </c>
    </row>
    <row r="69" spans="1:7" s="157" customFormat="1">
      <c r="A69" s="157" t="s">
        <v>121</v>
      </c>
      <c r="B69" s="158">
        <v>5</v>
      </c>
      <c r="C69" s="168" t="s">
        <v>122</v>
      </c>
      <c r="D69" s="160" t="s">
        <v>123</v>
      </c>
      <c r="E69" s="158">
        <v>85</v>
      </c>
      <c r="G69" s="126"/>
    </row>
    <row r="70" spans="1:7">
      <c r="A70" s="151" t="s">
        <v>121</v>
      </c>
      <c r="B70" s="152">
        <v>5</v>
      </c>
      <c r="C70" s="169" t="s">
        <v>124</v>
      </c>
      <c r="D70" s="155" t="s">
        <v>125</v>
      </c>
      <c r="E70" s="152">
        <v>61</v>
      </c>
      <c r="G70" s="129"/>
    </row>
    <row r="71" spans="1:7">
      <c r="A71" s="151" t="s">
        <v>121</v>
      </c>
      <c r="B71" s="152">
        <v>5</v>
      </c>
      <c r="C71" s="169" t="s">
        <v>126</v>
      </c>
      <c r="D71" s="155" t="s">
        <v>127</v>
      </c>
      <c r="E71" s="152">
        <v>71</v>
      </c>
      <c r="G71" s="129"/>
    </row>
    <row r="72" spans="1:7">
      <c r="A72" s="151" t="s">
        <v>121</v>
      </c>
      <c r="B72" s="152">
        <v>5</v>
      </c>
      <c r="C72" s="169" t="s">
        <v>128</v>
      </c>
      <c r="D72" s="155" t="s">
        <v>129</v>
      </c>
      <c r="E72" s="152">
        <v>71</v>
      </c>
      <c r="G72" s="129"/>
    </row>
    <row r="73" spans="1:7">
      <c r="A73" s="151" t="s">
        <v>121</v>
      </c>
      <c r="B73" s="152">
        <v>5</v>
      </c>
      <c r="C73" s="165" t="s">
        <v>130</v>
      </c>
      <c r="D73" s="155" t="s">
        <v>131</v>
      </c>
      <c r="E73" s="152">
        <v>85</v>
      </c>
      <c r="G73" s="129"/>
    </row>
    <row r="74" spans="1:7">
      <c r="A74" s="151" t="s">
        <v>121</v>
      </c>
      <c r="B74" s="152">
        <v>5</v>
      </c>
      <c r="C74" s="169" t="s">
        <v>132</v>
      </c>
      <c r="D74" s="155" t="s">
        <v>133</v>
      </c>
      <c r="E74" s="152">
        <v>75</v>
      </c>
      <c r="G74" s="129"/>
    </row>
    <row r="75" spans="1:7">
      <c r="A75" s="151" t="s">
        <v>121</v>
      </c>
      <c r="B75" s="152">
        <v>5</v>
      </c>
      <c r="C75" s="169" t="s">
        <v>134</v>
      </c>
      <c r="D75" s="155" t="s">
        <v>135</v>
      </c>
      <c r="E75" s="152">
        <v>60</v>
      </c>
      <c r="G75" s="156"/>
    </row>
    <row r="76" spans="1:7">
      <c r="A76" s="151" t="s">
        <v>121</v>
      </c>
      <c r="B76" s="152">
        <v>5</v>
      </c>
      <c r="C76" s="169" t="s">
        <v>136</v>
      </c>
      <c r="D76" s="155" t="s">
        <v>137</v>
      </c>
      <c r="E76" s="152">
        <v>66</v>
      </c>
      <c r="G76" s="129"/>
    </row>
    <row r="77" spans="1:7">
      <c r="A77" s="151" t="s">
        <v>121</v>
      </c>
      <c r="B77" s="152">
        <v>5</v>
      </c>
      <c r="C77" s="169" t="s">
        <v>138</v>
      </c>
      <c r="D77" s="155" t="s">
        <v>139</v>
      </c>
      <c r="E77" s="152">
        <v>48</v>
      </c>
      <c r="G77" s="129"/>
    </row>
    <row r="78" spans="1:7">
      <c r="A78" s="151" t="s">
        <v>121</v>
      </c>
      <c r="B78" s="152">
        <v>5</v>
      </c>
      <c r="C78" s="169" t="s">
        <v>140</v>
      </c>
      <c r="D78" s="155" t="s">
        <v>141</v>
      </c>
      <c r="E78" s="152">
        <v>60</v>
      </c>
      <c r="G78" s="129"/>
    </row>
    <row r="79" spans="1:7">
      <c r="A79" s="151" t="s">
        <v>121</v>
      </c>
      <c r="B79" s="152">
        <v>5</v>
      </c>
      <c r="C79" s="169" t="s">
        <v>142</v>
      </c>
      <c r="D79" s="155" t="s">
        <v>143</v>
      </c>
      <c r="E79" s="152">
        <v>66</v>
      </c>
      <c r="G79" s="129"/>
    </row>
    <row r="80" spans="1:7">
      <c r="A80" s="151" t="s">
        <v>121</v>
      </c>
      <c r="B80" s="152">
        <v>5</v>
      </c>
      <c r="C80" s="169" t="s">
        <v>144</v>
      </c>
      <c r="D80" s="155" t="s">
        <v>145</v>
      </c>
      <c r="E80" s="152">
        <v>85</v>
      </c>
      <c r="G80" s="129"/>
    </row>
    <row r="81" spans="1:7">
      <c r="A81" s="151" t="s">
        <v>121</v>
      </c>
      <c r="B81" s="152">
        <v>5</v>
      </c>
      <c r="C81" s="169" t="s">
        <v>399</v>
      </c>
      <c r="D81" s="155" t="s">
        <v>147</v>
      </c>
      <c r="E81" s="152">
        <v>73</v>
      </c>
      <c r="G81" s="129"/>
    </row>
    <row r="82" spans="1:7">
      <c r="A82" s="151" t="s">
        <v>121</v>
      </c>
      <c r="B82" s="152">
        <v>5</v>
      </c>
      <c r="C82" s="165" t="s">
        <v>148</v>
      </c>
      <c r="D82" s="155" t="s">
        <v>149</v>
      </c>
      <c r="E82" s="152">
        <v>95</v>
      </c>
      <c r="G82" s="129"/>
    </row>
    <row r="83" spans="1:7">
      <c r="A83" s="151" t="s">
        <v>121</v>
      </c>
      <c r="B83" s="152">
        <v>5</v>
      </c>
      <c r="C83" s="169" t="s">
        <v>150</v>
      </c>
      <c r="D83" s="155" t="s">
        <v>151</v>
      </c>
      <c r="E83" s="152">
        <v>100</v>
      </c>
      <c r="G83" s="156"/>
    </row>
    <row r="84" spans="1:7">
      <c r="A84" s="151" t="s">
        <v>121</v>
      </c>
      <c r="B84" s="152">
        <v>5</v>
      </c>
      <c r="C84" s="169" t="s">
        <v>152</v>
      </c>
      <c r="D84" s="155" t="s">
        <v>153</v>
      </c>
      <c r="E84" s="152">
        <v>100</v>
      </c>
      <c r="G84" s="156"/>
    </row>
    <row r="85" spans="1:7">
      <c r="A85" s="151" t="s">
        <v>121</v>
      </c>
      <c r="B85" s="152">
        <v>5</v>
      </c>
      <c r="C85" s="169" t="s">
        <v>154</v>
      </c>
      <c r="D85" s="155" t="s">
        <v>155</v>
      </c>
      <c r="E85" s="152">
        <v>60</v>
      </c>
      <c r="G85" s="129"/>
    </row>
    <row r="86" spans="1:7">
      <c r="A86" s="151" t="s">
        <v>121</v>
      </c>
      <c r="B86" s="152">
        <v>5</v>
      </c>
      <c r="C86" s="169" t="s">
        <v>156</v>
      </c>
      <c r="D86" s="155" t="s">
        <v>157</v>
      </c>
      <c r="E86" s="152">
        <v>100</v>
      </c>
      <c r="G86" s="129"/>
    </row>
    <row r="87" spans="1:7">
      <c r="A87" s="151" t="s">
        <v>121</v>
      </c>
      <c r="B87" s="152">
        <v>5</v>
      </c>
      <c r="C87" s="169" t="s">
        <v>158</v>
      </c>
      <c r="D87" s="155" t="s">
        <v>159</v>
      </c>
      <c r="E87" s="152">
        <v>100</v>
      </c>
      <c r="G87" s="129"/>
    </row>
    <row r="88" spans="1:7">
      <c r="A88" s="151" t="s">
        <v>121</v>
      </c>
      <c r="B88" s="152">
        <v>5</v>
      </c>
      <c r="C88" s="169" t="s">
        <v>162</v>
      </c>
      <c r="D88" s="155" t="s">
        <v>163</v>
      </c>
      <c r="E88" s="152">
        <v>100</v>
      </c>
      <c r="G88" s="129"/>
    </row>
    <row r="89" spans="1:7">
      <c r="A89" s="151" t="s">
        <v>121</v>
      </c>
      <c r="B89" s="152">
        <v>5</v>
      </c>
      <c r="C89" s="169" t="s">
        <v>164</v>
      </c>
      <c r="D89" s="155" t="s">
        <v>165</v>
      </c>
      <c r="E89" s="152">
        <v>85</v>
      </c>
      <c r="G89" s="156"/>
    </row>
    <row r="90" spans="1:7" s="256" customFormat="1">
      <c r="A90" s="256" t="s">
        <v>121</v>
      </c>
      <c r="B90" s="257">
        <v>5</v>
      </c>
      <c r="C90" s="263" t="s">
        <v>398</v>
      </c>
      <c r="D90" s="254" t="s">
        <v>491</v>
      </c>
      <c r="E90" s="257">
        <v>60</v>
      </c>
      <c r="G90" s="249"/>
    </row>
    <row r="91" spans="1:7">
      <c r="A91" s="151" t="s">
        <v>121</v>
      </c>
      <c r="B91" s="152">
        <v>5</v>
      </c>
      <c r="C91" s="166" t="s">
        <v>462</v>
      </c>
      <c r="D91" s="136" t="s">
        <v>463</v>
      </c>
      <c r="E91" s="152">
        <v>73</v>
      </c>
      <c r="G91" s="129"/>
    </row>
    <row r="92" spans="1:7" s="256" customFormat="1">
      <c r="A92" s="256" t="s">
        <v>121</v>
      </c>
      <c r="B92" s="257">
        <v>5</v>
      </c>
      <c r="C92" s="262" t="s">
        <v>500</v>
      </c>
      <c r="D92" s="260" t="s">
        <v>465</v>
      </c>
      <c r="E92" s="261">
        <v>60</v>
      </c>
      <c r="G92" s="249"/>
    </row>
    <row r="93" spans="1:7">
      <c r="A93" s="151" t="s">
        <v>121</v>
      </c>
      <c r="B93" s="152">
        <v>5</v>
      </c>
      <c r="C93" s="166" t="s">
        <v>401</v>
      </c>
      <c r="D93" s="136" t="s">
        <v>464</v>
      </c>
      <c r="E93" s="152">
        <v>100</v>
      </c>
      <c r="G93" s="129"/>
    </row>
    <row r="94" spans="1:7" s="256" customFormat="1">
      <c r="A94" s="256" t="s">
        <v>121</v>
      </c>
      <c r="B94" s="257">
        <v>5</v>
      </c>
      <c r="C94" s="263" t="s">
        <v>488</v>
      </c>
      <c r="D94" s="254" t="s">
        <v>468</v>
      </c>
      <c r="E94" s="257">
        <v>60</v>
      </c>
      <c r="G94" s="249"/>
    </row>
    <row r="95" spans="1:7" s="256" customFormat="1">
      <c r="A95" s="256" t="s">
        <v>121</v>
      </c>
      <c r="B95" s="257">
        <v>5</v>
      </c>
      <c r="C95" s="263" t="s">
        <v>489</v>
      </c>
      <c r="D95" s="254" t="s">
        <v>469</v>
      </c>
      <c r="E95" s="257">
        <v>66</v>
      </c>
    </row>
    <row r="96" spans="1:7" s="256" customFormat="1">
      <c r="A96" s="256" t="s">
        <v>121</v>
      </c>
      <c r="B96" s="257">
        <v>5</v>
      </c>
      <c r="C96" s="262" t="s">
        <v>498</v>
      </c>
      <c r="D96" s="260" t="s">
        <v>466</v>
      </c>
      <c r="E96" s="261">
        <v>100</v>
      </c>
    </row>
    <row r="97" spans="1:5" s="157" customFormat="1">
      <c r="A97" s="157" t="s">
        <v>166</v>
      </c>
      <c r="B97" s="158">
        <v>6</v>
      </c>
      <c r="C97" s="162" t="s">
        <v>167</v>
      </c>
      <c r="D97" s="128" t="s">
        <v>168</v>
      </c>
      <c r="E97" s="158">
        <v>100</v>
      </c>
    </row>
    <row r="98" spans="1:5">
      <c r="A98" s="151" t="s">
        <v>166</v>
      </c>
      <c r="B98" s="152">
        <v>6</v>
      </c>
      <c r="C98" s="163" t="s">
        <v>169</v>
      </c>
      <c r="D98" s="154" t="s">
        <v>170</v>
      </c>
      <c r="E98" s="152">
        <v>100</v>
      </c>
    </row>
    <row r="99" spans="1:5">
      <c r="A99" s="151" t="s">
        <v>166</v>
      </c>
      <c r="B99" s="152">
        <v>6</v>
      </c>
      <c r="C99" s="163" t="s">
        <v>171</v>
      </c>
      <c r="D99" s="154" t="s">
        <v>172</v>
      </c>
      <c r="E99" s="152">
        <v>100</v>
      </c>
    </row>
    <row r="100" spans="1:5">
      <c r="A100" s="151" t="s">
        <v>166</v>
      </c>
      <c r="B100" s="152">
        <v>6</v>
      </c>
      <c r="C100" s="163" t="s">
        <v>173</v>
      </c>
      <c r="D100" s="154" t="s">
        <v>174</v>
      </c>
      <c r="E100" s="152">
        <v>100</v>
      </c>
    </row>
    <row r="101" spans="1:5" s="256" customFormat="1">
      <c r="A101" s="256" t="s">
        <v>166</v>
      </c>
      <c r="B101" s="257">
        <v>6</v>
      </c>
      <c r="C101" s="262" t="s">
        <v>501</v>
      </c>
      <c r="D101" s="260" t="s">
        <v>455</v>
      </c>
      <c r="E101" s="261">
        <v>100</v>
      </c>
    </row>
    <row r="102" spans="1:5" s="256" customFormat="1">
      <c r="A102" s="256" t="s">
        <v>166</v>
      </c>
      <c r="B102" s="257">
        <v>6</v>
      </c>
      <c r="C102" s="262" t="s">
        <v>502</v>
      </c>
      <c r="D102" s="260" t="s">
        <v>456</v>
      </c>
      <c r="E102" s="261">
        <v>100</v>
      </c>
    </row>
    <row r="103" spans="1:5" s="157" customFormat="1">
      <c r="A103" s="157" t="s">
        <v>421</v>
      </c>
      <c r="B103" s="158">
        <v>7</v>
      </c>
      <c r="C103" s="162" t="s">
        <v>195</v>
      </c>
      <c r="D103" s="161" t="s">
        <v>196</v>
      </c>
      <c r="E103" s="158">
        <v>100</v>
      </c>
    </row>
    <row r="104" spans="1:5">
      <c r="A104" s="151" t="s">
        <v>421</v>
      </c>
      <c r="B104" s="152">
        <v>7</v>
      </c>
      <c r="C104" s="163" t="s">
        <v>197</v>
      </c>
      <c r="D104" s="154" t="s">
        <v>198</v>
      </c>
      <c r="E104" s="152">
        <v>100</v>
      </c>
    </row>
    <row r="105" spans="1:5">
      <c r="A105" s="151" t="s">
        <v>421</v>
      </c>
      <c r="B105" s="152">
        <v>7</v>
      </c>
      <c r="C105" s="163" t="s">
        <v>268</v>
      </c>
      <c r="D105" s="154" t="s">
        <v>200</v>
      </c>
      <c r="E105" s="152">
        <v>100</v>
      </c>
    </row>
    <row r="106" spans="1:5">
      <c r="A106" s="151" t="s">
        <v>421</v>
      </c>
      <c r="B106" s="152">
        <v>7</v>
      </c>
      <c r="C106" s="163" t="s">
        <v>201</v>
      </c>
      <c r="D106" s="154" t="s">
        <v>202</v>
      </c>
      <c r="E106" s="152">
        <v>100</v>
      </c>
    </row>
    <row r="107" spans="1:5" s="256" customFormat="1">
      <c r="A107" s="256" t="s">
        <v>421</v>
      </c>
      <c r="B107" s="257">
        <v>7</v>
      </c>
      <c r="C107" s="262" t="s">
        <v>483</v>
      </c>
      <c r="D107" s="260" t="s">
        <v>434</v>
      </c>
      <c r="E107" s="261">
        <v>100</v>
      </c>
    </row>
    <row r="108" spans="1:5">
      <c r="A108" s="151" t="s">
        <v>421</v>
      </c>
      <c r="B108" s="152">
        <v>7</v>
      </c>
      <c r="C108" s="163" t="s">
        <v>269</v>
      </c>
      <c r="D108" s="154" t="s">
        <v>204</v>
      </c>
      <c r="E108" s="152">
        <v>100</v>
      </c>
    </row>
    <row r="109" spans="1:5">
      <c r="A109" s="151" t="s">
        <v>421</v>
      </c>
      <c r="B109" s="152">
        <v>7</v>
      </c>
      <c r="C109" s="163" t="s">
        <v>205</v>
      </c>
      <c r="D109" s="154" t="s">
        <v>206</v>
      </c>
      <c r="E109" s="152">
        <v>450</v>
      </c>
    </row>
    <row r="110" spans="1:5">
      <c r="A110" s="151" t="s">
        <v>421</v>
      </c>
      <c r="B110" s="152">
        <v>7</v>
      </c>
      <c r="C110" s="163" t="s">
        <v>495</v>
      </c>
      <c r="D110" s="155" t="s">
        <v>470</v>
      </c>
      <c r="E110" s="154">
        <v>100</v>
      </c>
    </row>
    <row r="111" spans="1:5" s="256" customFormat="1">
      <c r="A111" s="256" t="s">
        <v>421</v>
      </c>
      <c r="B111" s="257">
        <v>7</v>
      </c>
      <c r="C111" s="262" t="s">
        <v>411</v>
      </c>
      <c r="D111" s="260" t="s">
        <v>471</v>
      </c>
      <c r="E111" s="261">
        <v>100</v>
      </c>
    </row>
    <row r="112" spans="1:5" s="256" customFormat="1">
      <c r="A112" s="256" t="s">
        <v>421</v>
      </c>
      <c r="B112" s="257">
        <v>7</v>
      </c>
      <c r="C112" s="262" t="s">
        <v>412</v>
      </c>
      <c r="D112" s="260" t="s">
        <v>472</v>
      </c>
      <c r="E112" s="261">
        <v>100</v>
      </c>
    </row>
    <row r="113" spans="1:5">
      <c r="A113" s="151" t="s">
        <v>421</v>
      </c>
      <c r="B113" s="152">
        <v>7</v>
      </c>
      <c r="C113" s="169" t="s">
        <v>187</v>
      </c>
      <c r="D113" s="155" t="s">
        <v>188</v>
      </c>
      <c r="E113" s="152">
        <v>77</v>
      </c>
    </row>
    <row r="114" spans="1:5">
      <c r="A114" s="151" t="s">
        <v>421</v>
      </c>
      <c r="B114" s="152">
        <v>7</v>
      </c>
      <c r="C114" s="169" t="s">
        <v>189</v>
      </c>
      <c r="D114" s="155" t="s">
        <v>190</v>
      </c>
      <c r="E114" s="152">
        <v>100</v>
      </c>
    </row>
    <row r="115" spans="1:5">
      <c r="A115" s="151" t="s">
        <v>421</v>
      </c>
      <c r="B115" s="152">
        <v>7</v>
      </c>
      <c r="C115" s="169" t="s">
        <v>191</v>
      </c>
      <c r="D115" s="155" t="s">
        <v>192</v>
      </c>
      <c r="E115" s="152">
        <v>78</v>
      </c>
    </row>
    <row r="116" spans="1:5">
      <c r="A116" s="151" t="s">
        <v>421</v>
      </c>
      <c r="B116" s="152">
        <v>7</v>
      </c>
      <c r="C116" s="165" t="s">
        <v>193</v>
      </c>
      <c r="D116" s="155" t="s">
        <v>194</v>
      </c>
      <c r="E116" s="152">
        <v>100</v>
      </c>
    </row>
    <row r="117" spans="1:5" s="256" customFormat="1">
      <c r="A117" s="256" t="s">
        <v>421</v>
      </c>
      <c r="B117" s="257">
        <v>7</v>
      </c>
      <c r="C117" s="259" t="s">
        <v>515</v>
      </c>
      <c r="D117" s="260" t="s">
        <v>467</v>
      </c>
      <c r="E117" s="257">
        <v>61</v>
      </c>
    </row>
    <row r="118" spans="1:5" s="256" customFormat="1">
      <c r="A118" s="256" t="s">
        <v>421</v>
      </c>
      <c r="B118" s="257">
        <v>7</v>
      </c>
      <c r="C118" s="262" t="s">
        <v>499</v>
      </c>
      <c r="D118" s="260" t="s">
        <v>492</v>
      </c>
      <c r="E118" s="261">
        <v>60</v>
      </c>
    </row>
    <row r="119" spans="1:5">
      <c r="A119" s="151" t="s">
        <v>421</v>
      </c>
      <c r="B119" s="152">
        <v>7</v>
      </c>
      <c r="C119" s="163" t="s">
        <v>176</v>
      </c>
      <c r="D119" s="131" t="s">
        <v>177</v>
      </c>
      <c r="E119" s="152">
        <v>100</v>
      </c>
    </row>
    <row r="120" spans="1:5">
      <c r="A120" s="151" t="s">
        <v>421</v>
      </c>
      <c r="B120" s="152">
        <v>7</v>
      </c>
      <c r="C120" s="163" t="s">
        <v>179</v>
      </c>
      <c r="D120" s="154" t="s">
        <v>180</v>
      </c>
      <c r="E120" s="152">
        <v>100</v>
      </c>
    </row>
    <row r="121" spans="1:5">
      <c r="A121" s="151" t="s">
        <v>421</v>
      </c>
      <c r="B121" s="152">
        <v>7</v>
      </c>
      <c r="C121" s="163" t="s">
        <v>181</v>
      </c>
      <c r="D121" s="154" t="s">
        <v>182</v>
      </c>
      <c r="E121" s="152">
        <v>100</v>
      </c>
    </row>
    <row r="122" spans="1:5">
      <c r="A122" s="151" t="s">
        <v>421</v>
      </c>
      <c r="B122" s="152">
        <v>7</v>
      </c>
      <c r="C122" s="163" t="s">
        <v>183</v>
      </c>
      <c r="D122" s="154" t="s">
        <v>184</v>
      </c>
      <c r="E122" s="152">
        <v>100</v>
      </c>
    </row>
    <row r="123" spans="1:5">
      <c r="A123" s="151" t="s">
        <v>421</v>
      </c>
      <c r="B123" s="152">
        <v>7</v>
      </c>
      <c r="C123" s="163" t="s">
        <v>185</v>
      </c>
      <c r="D123" s="154" t="s">
        <v>186</v>
      </c>
      <c r="E123" s="152">
        <v>100</v>
      </c>
    </row>
    <row r="124" spans="1:5" s="256" customFormat="1">
      <c r="A124" s="256" t="s">
        <v>421</v>
      </c>
      <c r="B124" s="257">
        <v>7</v>
      </c>
      <c r="C124" s="262" t="s">
        <v>458</v>
      </c>
      <c r="D124" s="260" t="s">
        <v>493</v>
      </c>
      <c r="E124" s="261">
        <v>100</v>
      </c>
    </row>
    <row r="125" spans="1:5" s="256" customFormat="1">
      <c r="A125" s="256" t="s">
        <v>421</v>
      </c>
      <c r="B125" s="257">
        <v>7</v>
      </c>
      <c r="C125" s="262" t="s">
        <v>496</v>
      </c>
      <c r="D125" s="260" t="s">
        <v>494</v>
      </c>
      <c r="E125" s="261">
        <v>100</v>
      </c>
    </row>
    <row r="126" spans="1:5">
      <c r="A126" s="151" t="s">
        <v>421</v>
      </c>
      <c r="B126" s="152">
        <v>7</v>
      </c>
      <c r="C126" s="165" t="s">
        <v>71</v>
      </c>
      <c r="D126" s="154" t="s">
        <v>72</v>
      </c>
      <c r="E126" s="152">
        <v>100</v>
      </c>
    </row>
    <row r="127" spans="1:5">
      <c r="A127" s="151" t="s">
        <v>421</v>
      </c>
      <c r="B127" s="152">
        <v>7</v>
      </c>
      <c r="C127" s="165" t="s">
        <v>94</v>
      </c>
      <c r="D127" s="154" t="s">
        <v>95</v>
      </c>
      <c r="E127" s="152">
        <v>100</v>
      </c>
    </row>
    <row r="128" spans="1:5">
      <c r="A128" s="151" t="s">
        <v>421</v>
      </c>
      <c r="B128" s="152">
        <v>7</v>
      </c>
      <c r="C128" s="163" t="s">
        <v>516</v>
      </c>
      <c r="D128" s="131" t="s">
        <v>209</v>
      </c>
      <c r="E128" s="152">
        <v>100</v>
      </c>
    </row>
    <row r="129" spans="1:7">
      <c r="A129" s="151" t="s">
        <v>421</v>
      </c>
      <c r="B129" s="152">
        <v>7</v>
      </c>
      <c r="C129" s="163" t="s">
        <v>214</v>
      </c>
      <c r="D129" s="154" t="s">
        <v>215</v>
      </c>
      <c r="E129" s="152">
        <v>100</v>
      </c>
    </row>
    <row r="130" spans="1:7">
      <c r="A130" s="151" t="s">
        <v>421</v>
      </c>
      <c r="B130" s="152">
        <v>7</v>
      </c>
      <c r="C130" s="163" t="s">
        <v>216</v>
      </c>
      <c r="D130" s="154" t="s">
        <v>217</v>
      </c>
      <c r="E130" s="152">
        <v>100</v>
      </c>
    </row>
    <row r="131" spans="1:7">
      <c r="A131" s="151" t="s">
        <v>421</v>
      </c>
      <c r="B131" s="152">
        <v>7</v>
      </c>
      <c r="C131" s="163" t="s">
        <v>218</v>
      </c>
      <c r="D131" s="154" t="s">
        <v>219</v>
      </c>
      <c r="E131" s="152">
        <v>100</v>
      </c>
    </row>
    <row r="132" spans="1:7">
      <c r="A132" s="151" t="s">
        <v>421</v>
      </c>
      <c r="B132" s="152">
        <v>7</v>
      </c>
      <c r="C132" s="163" t="s">
        <v>220</v>
      </c>
      <c r="D132" s="154" t="s">
        <v>221</v>
      </c>
      <c r="E132" s="152">
        <v>100</v>
      </c>
    </row>
    <row r="133" spans="1:7" s="157" customFormat="1">
      <c r="A133" s="157" t="s">
        <v>207</v>
      </c>
      <c r="B133" s="158">
        <v>8</v>
      </c>
      <c r="C133" s="170" t="s">
        <v>160</v>
      </c>
      <c r="D133" s="160" t="s">
        <v>450</v>
      </c>
      <c r="E133" s="158">
        <v>100</v>
      </c>
      <c r="G133" s="126"/>
    </row>
    <row r="134" spans="1:7">
      <c r="A134" s="151" t="s">
        <v>207</v>
      </c>
      <c r="B134" s="152">
        <v>8</v>
      </c>
      <c r="C134" s="163" t="s">
        <v>267</v>
      </c>
      <c r="D134" s="154" t="s">
        <v>211</v>
      </c>
      <c r="E134" s="152">
        <v>100</v>
      </c>
    </row>
    <row r="135" spans="1:7">
      <c r="A135" s="151" t="s">
        <v>207</v>
      </c>
      <c r="B135" s="152">
        <v>8</v>
      </c>
      <c r="C135" s="164" t="s">
        <v>402</v>
      </c>
      <c r="D135" s="135" t="s">
        <v>451</v>
      </c>
      <c r="E135" s="152">
        <v>100</v>
      </c>
    </row>
    <row r="136" spans="1:7" s="256" customFormat="1">
      <c r="A136" s="256" t="s">
        <v>207</v>
      </c>
      <c r="B136" s="257">
        <v>8</v>
      </c>
      <c r="C136" s="262" t="s">
        <v>504</v>
      </c>
      <c r="D136" s="260" t="s">
        <v>452</v>
      </c>
      <c r="E136" s="261">
        <v>100</v>
      </c>
    </row>
    <row r="137" spans="1:7" s="256" customFormat="1">
      <c r="A137" s="256" t="s">
        <v>207</v>
      </c>
      <c r="B137" s="257">
        <v>8</v>
      </c>
      <c r="C137" s="262" t="s">
        <v>505</v>
      </c>
      <c r="D137" s="260" t="s">
        <v>453</v>
      </c>
      <c r="E137" s="261">
        <v>100</v>
      </c>
    </row>
    <row r="138" spans="1:7" s="256" customFormat="1">
      <c r="A138" s="256" t="s">
        <v>207</v>
      </c>
      <c r="B138" s="257">
        <v>8</v>
      </c>
      <c r="C138" s="262" t="s">
        <v>503</v>
      </c>
      <c r="D138" s="260" t="s">
        <v>454</v>
      </c>
      <c r="E138" s="261">
        <v>100</v>
      </c>
    </row>
    <row r="139" spans="1:7" s="157" customFormat="1">
      <c r="A139" s="157" t="s">
        <v>222</v>
      </c>
      <c r="B139" s="158">
        <v>9</v>
      </c>
      <c r="C139" s="167" t="s">
        <v>223</v>
      </c>
      <c r="D139" s="128" t="s">
        <v>224</v>
      </c>
      <c r="E139" s="158">
        <v>100</v>
      </c>
    </row>
    <row r="140" spans="1:7">
      <c r="A140" s="151" t="s">
        <v>222</v>
      </c>
      <c r="B140" s="152">
        <v>9</v>
      </c>
      <c r="C140" s="163" t="s">
        <v>225</v>
      </c>
      <c r="D140" s="154" t="s">
        <v>226</v>
      </c>
      <c r="E140" s="152">
        <v>100</v>
      </c>
    </row>
    <row r="141" spans="1:7">
      <c r="A141" s="151" t="s">
        <v>222</v>
      </c>
      <c r="B141" s="152">
        <v>9</v>
      </c>
      <c r="C141" s="163" t="s">
        <v>227</v>
      </c>
      <c r="D141" s="154" t="s">
        <v>228</v>
      </c>
      <c r="E141" s="152">
        <v>100</v>
      </c>
    </row>
    <row r="142" spans="1:7">
      <c r="A142" s="151" t="s">
        <v>222</v>
      </c>
      <c r="B142" s="152">
        <v>9</v>
      </c>
      <c r="C142" s="163" t="s">
        <v>229</v>
      </c>
      <c r="D142" s="154" t="s">
        <v>230</v>
      </c>
      <c r="E142" s="152">
        <v>100</v>
      </c>
    </row>
    <row r="143" spans="1:7">
      <c r="A143" s="151" t="s">
        <v>222</v>
      </c>
      <c r="B143" s="152">
        <v>9</v>
      </c>
      <c r="C143" s="163" t="s">
        <v>231</v>
      </c>
      <c r="D143" s="154" t="s">
        <v>232</v>
      </c>
      <c r="E143" s="152">
        <v>100</v>
      </c>
    </row>
    <row r="144" spans="1:7">
      <c r="A144" s="151" t="s">
        <v>222</v>
      </c>
      <c r="B144" s="152">
        <v>9</v>
      </c>
      <c r="C144" s="163" t="s">
        <v>663</v>
      </c>
      <c r="D144" s="154" t="s">
        <v>234</v>
      </c>
      <c r="E144" s="152">
        <v>100</v>
      </c>
    </row>
    <row r="145" spans="1:5">
      <c r="A145" s="151" t="s">
        <v>222</v>
      </c>
      <c r="B145" s="152">
        <v>9</v>
      </c>
      <c r="C145" s="163" t="s">
        <v>413</v>
      </c>
      <c r="D145" s="155" t="s">
        <v>446</v>
      </c>
      <c r="E145" s="154">
        <v>100</v>
      </c>
    </row>
    <row r="146" spans="1:5">
      <c r="A146" s="151" t="s">
        <v>222</v>
      </c>
      <c r="B146" s="152">
        <v>9</v>
      </c>
      <c r="C146" s="164" t="s">
        <v>414</v>
      </c>
      <c r="D146" s="135" t="s">
        <v>447</v>
      </c>
      <c r="E146" s="152">
        <v>100</v>
      </c>
    </row>
    <row r="147" spans="1:5">
      <c r="A147" s="151" t="s">
        <v>222</v>
      </c>
      <c r="B147" s="152">
        <v>9</v>
      </c>
      <c r="C147" s="164" t="s">
        <v>415</v>
      </c>
      <c r="D147" s="139" t="s">
        <v>448</v>
      </c>
      <c r="E147" s="152">
        <v>100</v>
      </c>
    </row>
    <row r="148" spans="1:5">
      <c r="A148" s="151" t="s">
        <v>222</v>
      </c>
      <c r="B148" s="152">
        <v>9</v>
      </c>
      <c r="C148" s="164" t="s">
        <v>416</v>
      </c>
      <c r="D148" s="135" t="s">
        <v>449</v>
      </c>
      <c r="E148" s="152">
        <v>100</v>
      </c>
    </row>
    <row r="149" spans="1:5" s="157" customFormat="1">
      <c r="A149" s="157" t="s">
        <v>235</v>
      </c>
      <c r="B149" s="158">
        <v>10</v>
      </c>
      <c r="C149" s="162" t="s">
        <v>236</v>
      </c>
      <c r="D149" s="128" t="s">
        <v>237</v>
      </c>
      <c r="E149" s="158">
        <v>100</v>
      </c>
    </row>
    <row r="150" spans="1:5">
      <c r="A150" s="151" t="s">
        <v>235</v>
      </c>
      <c r="B150" s="152">
        <v>10</v>
      </c>
      <c r="C150" s="163" t="s">
        <v>238</v>
      </c>
      <c r="D150" s="154" t="s">
        <v>239</v>
      </c>
      <c r="E150" s="152">
        <v>100</v>
      </c>
    </row>
    <row r="151" spans="1:5">
      <c r="A151" s="151" t="s">
        <v>235</v>
      </c>
      <c r="B151" s="152">
        <v>10</v>
      </c>
      <c r="C151" s="163" t="s">
        <v>240</v>
      </c>
      <c r="D151" s="154" t="s">
        <v>241</v>
      </c>
      <c r="E151" s="152">
        <v>100</v>
      </c>
    </row>
    <row r="152" spans="1:5">
      <c r="A152" s="151" t="s">
        <v>235</v>
      </c>
      <c r="B152" s="152">
        <v>10</v>
      </c>
      <c r="C152" s="163" t="s">
        <v>242</v>
      </c>
      <c r="D152" s="154" t="s">
        <v>243</v>
      </c>
      <c r="E152" s="152">
        <v>100</v>
      </c>
    </row>
    <row r="153" spans="1:5">
      <c r="A153" s="151" t="s">
        <v>235</v>
      </c>
      <c r="B153" s="152">
        <v>10</v>
      </c>
      <c r="C153" s="163" t="s">
        <v>244</v>
      </c>
      <c r="D153" s="154" t="s">
        <v>245</v>
      </c>
      <c r="E153" s="152">
        <v>100</v>
      </c>
    </row>
    <row r="154" spans="1:5" s="256" customFormat="1">
      <c r="A154" s="256" t="s">
        <v>235</v>
      </c>
      <c r="B154" s="257">
        <v>10</v>
      </c>
      <c r="C154" s="258" t="s">
        <v>440</v>
      </c>
      <c r="D154" s="252" t="s">
        <v>443</v>
      </c>
      <c r="E154" s="257">
        <v>100</v>
      </c>
    </row>
    <row r="155" spans="1:5" s="256" customFormat="1">
      <c r="A155" s="256" t="s">
        <v>235</v>
      </c>
      <c r="B155" s="257">
        <v>10</v>
      </c>
      <c r="C155" s="262" t="s">
        <v>441</v>
      </c>
      <c r="D155" s="260" t="s">
        <v>444</v>
      </c>
      <c r="E155" s="261">
        <v>100</v>
      </c>
    </row>
    <row r="156" spans="1:5" s="256" customFormat="1">
      <c r="A156" s="256" t="s">
        <v>235</v>
      </c>
      <c r="B156" s="257">
        <v>10</v>
      </c>
      <c r="C156" s="262" t="s">
        <v>442</v>
      </c>
      <c r="D156" s="260" t="s">
        <v>445</v>
      </c>
      <c r="E156" s="261">
        <v>100</v>
      </c>
    </row>
    <row r="157" spans="1:5">
      <c r="A157" s="151" t="s">
        <v>235</v>
      </c>
      <c r="B157" s="152">
        <v>10</v>
      </c>
      <c r="C157" s="163" t="s">
        <v>507</v>
      </c>
      <c r="D157" s="155" t="s">
        <v>519</v>
      </c>
      <c r="E157" s="154">
        <v>100</v>
      </c>
    </row>
    <row r="158" spans="1:5">
      <c r="A158" s="151" t="s">
        <v>235</v>
      </c>
      <c r="B158" s="152">
        <v>10</v>
      </c>
      <c r="C158" s="169" t="s">
        <v>508</v>
      </c>
      <c r="D158" s="155" t="s">
        <v>520</v>
      </c>
      <c r="E158" s="154">
        <v>100</v>
      </c>
    </row>
    <row r="159" spans="1:5">
      <c r="A159" s="151" t="s">
        <v>235</v>
      </c>
      <c r="B159" s="152">
        <v>10</v>
      </c>
      <c r="C159" s="169" t="s">
        <v>509</v>
      </c>
      <c r="D159" s="155" t="s">
        <v>521</v>
      </c>
      <c r="E159" s="154">
        <v>100</v>
      </c>
    </row>
    <row r="160" spans="1:5">
      <c r="A160" s="151" t="s">
        <v>235</v>
      </c>
      <c r="B160" s="152">
        <v>10</v>
      </c>
      <c r="C160" s="169" t="s">
        <v>512</v>
      </c>
      <c r="D160" s="155" t="s">
        <v>522</v>
      </c>
      <c r="E160" s="154">
        <v>100</v>
      </c>
    </row>
    <row r="161" spans="1:5">
      <c r="A161" s="151" t="s">
        <v>235</v>
      </c>
      <c r="B161" s="152">
        <v>10</v>
      </c>
      <c r="C161" s="169" t="s">
        <v>510</v>
      </c>
      <c r="D161" s="152">
        <v>10122</v>
      </c>
      <c r="E161" s="154">
        <v>100</v>
      </c>
    </row>
    <row r="162" spans="1:5">
      <c r="A162" s="151" t="s">
        <v>235</v>
      </c>
      <c r="B162" s="152">
        <v>10</v>
      </c>
      <c r="C162" s="169" t="s">
        <v>511</v>
      </c>
      <c r="D162" s="152">
        <v>10123</v>
      </c>
      <c r="E162" s="154">
        <v>100</v>
      </c>
    </row>
    <row r="163" spans="1:5" s="157" customFormat="1">
      <c r="A163" s="157" t="s">
        <v>246</v>
      </c>
      <c r="B163" s="158">
        <v>11</v>
      </c>
      <c r="C163" s="168" t="s">
        <v>247</v>
      </c>
      <c r="D163" s="128" t="s">
        <v>248</v>
      </c>
      <c r="E163" s="158">
        <v>100</v>
      </c>
    </row>
    <row r="164" spans="1:5">
      <c r="A164" s="151" t="s">
        <v>246</v>
      </c>
      <c r="B164" s="152">
        <v>11</v>
      </c>
      <c r="C164" s="169" t="s">
        <v>249</v>
      </c>
      <c r="D164" s="154" t="s">
        <v>250</v>
      </c>
      <c r="E164" s="152">
        <v>100</v>
      </c>
    </row>
  </sheetData>
  <sortState ref="A2:E159">
    <sortCondition ref="D1"/>
  </sortState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zoomScale="93" zoomScaleNormal="93" workbookViewId="0">
      <pane ySplit="1" topLeftCell="A2" activePane="bottomLeft" state="frozen"/>
      <selection pane="bottomLeft" activeCell="B25" sqref="B25"/>
    </sheetView>
  </sheetViews>
  <sheetFormatPr defaultColWidth="10.85546875" defaultRowHeight="15.75"/>
  <cols>
    <col min="1" max="1" width="47.5703125" style="129" customWidth="1"/>
    <col min="2" max="2" width="44.28515625" style="129" customWidth="1"/>
    <col min="3" max="3" width="33.85546875" style="130" customWidth="1"/>
    <col min="4" max="4" width="21.140625" style="130" customWidth="1"/>
    <col min="5" max="5" width="14.85546875" style="130" customWidth="1"/>
    <col min="6" max="6" width="14.7109375" style="130" customWidth="1"/>
    <col min="7" max="10" width="10.85546875" style="130"/>
    <col min="11" max="11" width="20.28515625" style="130" customWidth="1"/>
    <col min="12" max="12" width="32.5703125" style="129" customWidth="1"/>
    <col min="13" max="13" width="39" style="129" customWidth="1"/>
    <col min="14" max="16384" width="10.85546875" style="129"/>
  </cols>
  <sheetData>
    <row r="1" spans="1:13" s="125" customFormat="1">
      <c r="A1" s="146" t="s">
        <v>0</v>
      </c>
      <c r="B1" s="146" t="s">
        <v>517</v>
      </c>
      <c r="C1" s="147" t="s">
        <v>518</v>
      </c>
      <c r="D1" s="178" t="s">
        <v>251</v>
      </c>
      <c r="E1" s="178" t="s">
        <v>252</v>
      </c>
      <c r="F1" s="178" t="s">
        <v>253</v>
      </c>
      <c r="G1" s="178" t="s">
        <v>254</v>
      </c>
      <c r="H1" s="178" t="s">
        <v>255</v>
      </c>
      <c r="I1" s="178" t="s">
        <v>256</v>
      </c>
      <c r="J1" s="178" t="s">
        <v>257</v>
      </c>
      <c r="K1" s="178" t="s">
        <v>258</v>
      </c>
      <c r="L1" s="171" t="s">
        <v>259</v>
      </c>
      <c r="M1" s="175" t="s">
        <v>525</v>
      </c>
    </row>
    <row r="2" spans="1:13" s="126" customFormat="1">
      <c r="A2" s="126" t="s">
        <v>7</v>
      </c>
      <c r="B2" s="132" t="s">
        <v>8</v>
      </c>
      <c r="C2" s="133" t="s">
        <v>9</v>
      </c>
      <c r="D2" s="127">
        <v>216.74</v>
      </c>
      <c r="E2" s="127">
        <v>0.3</v>
      </c>
      <c r="F2" s="127">
        <v>2.8000000000000001E-2</v>
      </c>
      <c r="G2" s="127">
        <v>11.64</v>
      </c>
      <c r="H2" s="127">
        <v>10.8</v>
      </c>
      <c r="I2" s="127">
        <v>2.1</v>
      </c>
      <c r="J2" s="127">
        <v>0.46</v>
      </c>
      <c r="K2" s="127">
        <v>1</v>
      </c>
      <c r="L2" s="126" t="s">
        <v>260</v>
      </c>
    </row>
    <row r="3" spans="1:13">
      <c r="A3" s="129" t="s">
        <v>7</v>
      </c>
      <c r="B3" s="134" t="s">
        <v>12</v>
      </c>
      <c r="C3" s="135" t="s">
        <v>13</v>
      </c>
      <c r="D3" s="130">
        <v>382.13</v>
      </c>
      <c r="E3" s="130">
        <v>0.3</v>
      </c>
      <c r="F3" s="130">
        <v>9.6000000000000002E-2</v>
      </c>
      <c r="G3" s="130">
        <v>20.8</v>
      </c>
      <c r="H3" s="130">
        <v>15.2</v>
      </c>
      <c r="I3" s="130">
        <v>1.8</v>
      </c>
      <c r="J3" s="130">
        <v>1.03</v>
      </c>
      <c r="K3" s="130">
        <v>0</v>
      </c>
      <c r="L3" s="129" t="s">
        <v>260</v>
      </c>
    </row>
    <row r="4" spans="1:13">
      <c r="A4" s="129" t="s">
        <v>7</v>
      </c>
      <c r="B4" s="134" t="s">
        <v>14</v>
      </c>
      <c r="C4" s="135" t="s">
        <v>15</v>
      </c>
      <c r="D4" s="130">
        <v>281.83</v>
      </c>
      <c r="E4" s="130">
        <v>0.16</v>
      </c>
      <c r="F4" s="130">
        <v>5.2999999999999999E-2</v>
      </c>
      <c r="G4" s="130">
        <v>15.48</v>
      </c>
      <c r="H4" s="130">
        <v>15.48</v>
      </c>
      <c r="I4" s="130">
        <v>0.9</v>
      </c>
      <c r="J4" s="130">
        <v>0.75</v>
      </c>
      <c r="K4" s="130">
        <v>2</v>
      </c>
      <c r="L4" s="129" t="s">
        <v>260</v>
      </c>
    </row>
    <row r="5" spans="1:13">
      <c r="A5" s="129" t="s">
        <v>7</v>
      </c>
      <c r="B5" s="134" t="s">
        <v>16</v>
      </c>
      <c r="C5" s="135" t="s">
        <v>17</v>
      </c>
      <c r="D5" s="130">
        <v>221.71</v>
      </c>
      <c r="E5" s="130">
        <v>0.71</v>
      </c>
      <c r="F5" s="130">
        <v>0.189</v>
      </c>
      <c r="G5" s="130">
        <v>10.55</v>
      </c>
      <c r="H5" s="130">
        <v>10.220000000000001</v>
      </c>
      <c r="I5" s="130">
        <v>2.21</v>
      </c>
      <c r="J5" s="130">
        <v>0.94</v>
      </c>
      <c r="K5" s="130">
        <v>1.81</v>
      </c>
      <c r="L5" s="129" t="s">
        <v>260</v>
      </c>
    </row>
    <row r="6" spans="1:13">
      <c r="A6" s="129" t="s">
        <v>7</v>
      </c>
      <c r="B6" s="134" t="s">
        <v>18</v>
      </c>
      <c r="C6" s="135" t="s">
        <v>19</v>
      </c>
      <c r="D6" s="130">
        <v>203.18</v>
      </c>
      <c r="E6" s="130">
        <v>0.42</v>
      </c>
      <c r="F6" s="130">
        <v>0</v>
      </c>
      <c r="G6" s="130">
        <v>9.85</v>
      </c>
      <c r="H6" s="130">
        <v>9.85</v>
      </c>
      <c r="I6" s="130">
        <v>2</v>
      </c>
      <c r="J6" s="130">
        <v>1.19</v>
      </c>
      <c r="K6" s="130">
        <v>2.7</v>
      </c>
      <c r="L6" s="129" t="s">
        <v>260</v>
      </c>
    </row>
    <row r="7" spans="1:13">
      <c r="A7" s="129" t="s">
        <v>7</v>
      </c>
      <c r="B7" s="134" t="s">
        <v>20</v>
      </c>
      <c r="C7" s="135" t="s">
        <v>21</v>
      </c>
      <c r="D7" s="130">
        <v>167.21</v>
      </c>
      <c r="E7" s="130">
        <v>0.4</v>
      </c>
      <c r="F7" s="130">
        <v>3.5999999999999997E-2</v>
      </c>
      <c r="G7" s="130">
        <v>7.84</v>
      </c>
      <c r="H7" s="130">
        <v>7.8</v>
      </c>
      <c r="I7" s="130">
        <v>1.62</v>
      </c>
      <c r="J7" s="130">
        <v>1.1299999999999999</v>
      </c>
      <c r="K7" s="130">
        <v>2.04</v>
      </c>
      <c r="L7" s="129" t="s">
        <v>260</v>
      </c>
    </row>
    <row r="8" spans="1:13">
      <c r="A8" s="129" t="s">
        <v>7</v>
      </c>
      <c r="B8" s="134" t="s">
        <v>23</v>
      </c>
      <c r="C8" s="135" t="s">
        <v>24</v>
      </c>
      <c r="D8" s="130">
        <v>171.84</v>
      </c>
      <c r="E8" s="130">
        <v>0.3</v>
      </c>
      <c r="F8" s="130">
        <v>5.6000000000000001E-2</v>
      </c>
      <c r="G8" s="130">
        <v>8.58</v>
      </c>
      <c r="H8" s="130">
        <v>8.4499999999999993</v>
      </c>
      <c r="I8" s="130">
        <v>2</v>
      </c>
      <c r="J8" s="130">
        <v>0.88</v>
      </c>
      <c r="K8" s="130">
        <v>2.7</v>
      </c>
      <c r="L8" s="129" t="s">
        <v>260</v>
      </c>
    </row>
    <row r="9" spans="1:13">
      <c r="A9" s="129" t="s">
        <v>7</v>
      </c>
      <c r="B9" s="134" t="s">
        <v>27</v>
      </c>
      <c r="C9" s="135" t="s">
        <v>26</v>
      </c>
      <c r="D9" s="130">
        <v>187.59</v>
      </c>
      <c r="E9" s="130">
        <v>0.3</v>
      </c>
      <c r="F9" s="130">
        <v>6.0000000000000001E-3</v>
      </c>
      <c r="G9" s="130">
        <v>10.01</v>
      </c>
      <c r="H9" s="130">
        <v>9.9499999999999993</v>
      </c>
      <c r="I9" s="130">
        <v>3.2</v>
      </c>
      <c r="J9" s="130">
        <v>0.37</v>
      </c>
      <c r="K9" s="130">
        <v>0.5</v>
      </c>
      <c r="L9" s="129" t="s">
        <v>260</v>
      </c>
    </row>
    <row r="10" spans="1:13">
      <c r="A10" s="129" t="s">
        <v>7</v>
      </c>
      <c r="B10" s="134" t="s">
        <v>473</v>
      </c>
      <c r="C10" s="135" t="s">
        <v>28</v>
      </c>
      <c r="D10" s="130">
        <v>1336.55</v>
      </c>
      <c r="E10" s="130">
        <v>0.4</v>
      </c>
      <c r="F10" s="130">
        <v>0.159</v>
      </c>
      <c r="G10" s="130">
        <v>75</v>
      </c>
      <c r="H10" s="130">
        <v>73.2</v>
      </c>
      <c r="I10" s="130">
        <v>4.4000000000000004</v>
      </c>
      <c r="J10" s="130">
        <v>2.75</v>
      </c>
      <c r="K10" s="130">
        <v>36</v>
      </c>
      <c r="L10" s="129" t="s">
        <v>260</v>
      </c>
    </row>
    <row r="11" spans="1:13">
      <c r="A11" s="129" t="s">
        <v>7</v>
      </c>
      <c r="B11" s="134" t="s">
        <v>25</v>
      </c>
      <c r="C11" s="135" t="s">
        <v>30</v>
      </c>
      <c r="D11" s="130">
        <v>175</v>
      </c>
      <c r="E11" s="130">
        <v>0.1</v>
      </c>
      <c r="F11" s="130">
        <v>0</v>
      </c>
      <c r="G11" s="130">
        <v>9.1999999999999993</v>
      </c>
      <c r="H11" s="130">
        <v>9.1999999999999993</v>
      </c>
      <c r="I11" s="130">
        <v>0.8</v>
      </c>
      <c r="J11" s="130">
        <v>0.5</v>
      </c>
      <c r="K11" s="130">
        <v>2</v>
      </c>
      <c r="L11" s="129" t="s">
        <v>523</v>
      </c>
      <c r="M11" s="129" t="s">
        <v>539</v>
      </c>
    </row>
    <row r="12" spans="1:13">
      <c r="A12" s="129" t="s">
        <v>7</v>
      </c>
      <c r="B12" s="134" t="s">
        <v>397</v>
      </c>
      <c r="C12" s="135" t="s">
        <v>422</v>
      </c>
      <c r="D12" s="130">
        <v>195</v>
      </c>
      <c r="E12" s="130">
        <v>0.1</v>
      </c>
      <c r="F12" s="130">
        <v>0</v>
      </c>
      <c r="G12" s="130">
        <v>10.6</v>
      </c>
      <c r="H12" s="130">
        <v>10.6</v>
      </c>
      <c r="I12" s="130">
        <v>0.8</v>
      </c>
      <c r="J12" s="130">
        <v>0.5</v>
      </c>
      <c r="K12" s="130">
        <v>2</v>
      </c>
      <c r="L12" s="129" t="s">
        <v>523</v>
      </c>
      <c r="M12" s="129" t="s">
        <v>539</v>
      </c>
    </row>
    <row r="13" spans="1:13">
      <c r="A13" s="129" t="s">
        <v>7</v>
      </c>
      <c r="B13" s="134" t="s">
        <v>474</v>
      </c>
      <c r="C13" s="135" t="s">
        <v>423</v>
      </c>
      <c r="D13" s="130">
        <v>85</v>
      </c>
      <c r="E13" s="130">
        <v>0.1</v>
      </c>
      <c r="F13" s="130">
        <v>0</v>
      </c>
      <c r="G13" s="130">
        <v>4</v>
      </c>
      <c r="H13" s="130">
        <v>4</v>
      </c>
      <c r="I13" s="130">
        <v>0.8</v>
      </c>
      <c r="J13" s="130">
        <v>0.5</v>
      </c>
      <c r="K13" s="130">
        <v>8</v>
      </c>
      <c r="L13" s="129" t="s">
        <v>523</v>
      </c>
      <c r="M13" s="129" t="s">
        <v>539</v>
      </c>
    </row>
    <row r="14" spans="1:13" s="249" customFormat="1">
      <c r="A14" s="249" t="s">
        <v>7</v>
      </c>
      <c r="B14" s="251" t="s">
        <v>475</v>
      </c>
      <c r="C14" s="252" t="s">
        <v>424</v>
      </c>
      <c r="D14" s="250">
        <v>195</v>
      </c>
      <c r="E14" s="250">
        <v>0.1</v>
      </c>
      <c r="F14" s="250">
        <v>0</v>
      </c>
      <c r="G14" s="250">
        <v>10.5</v>
      </c>
      <c r="H14" s="250">
        <v>10.5</v>
      </c>
      <c r="I14" s="250">
        <v>1</v>
      </c>
      <c r="J14" s="250">
        <v>0.3</v>
      </c>
      <c r="K14" s="250">
        <v>2</v>
      </c>
      <c r="L14" s="249" t="s">
        <v>523</v>
      </c>
      <c r="M14" s="249" t="s">
        <v>539</v>
      </c>
    </row>
    <row r="15" spans="1:13" s="249" customFormat="1">
      <c r="A15" s="249" t="s">
        <v>7</v>
      </c>
      <c r="B15" s="251" t="s">
        <v>476</v>
      </c>
      <c r="C15" s="252" t="s">
        <v>425</v>
      </c>
      <c r="D15" s="250">
        <v>257</v>
      </c>
      <c r="E15" s="250">
        <v>0.1</v>
      </c>
      <c r="F15" s="250">
        <v>0.1</v>
      </c>
      <c r="G15" s="250">
        <v>14.7</v>
      </c>
      <c r="H15" s="250">
        <v>14.1</v>
      </c>
      <c r="I15" s="250">
        <v>1</v>
      </c>
      <c r="J15" s="250">
        <v>0.3</v>
      </c>
      <c r="K15" s="250">
        <v>25</v>
      </c>
      <c r="L15" s="249" t="s">
        <v>523</v>
      </c>
      <c r="M15" s="249" t="s">
        <v>539</v>
      </c>
    </row>
    <row r="16" spans="1:13" s="126" customFormat="1">
      <c r="A16" s="126" t="s">
        <v>31</v>
      </c>
      <c r="B16" s="132" t="s">
        <v>32</v>
      </c>
      <c r="C16" s="133" t="s">
        <v>33</v>
      </c>
      <c r="D16" s="127">
        <v>1028.9100000000001</v>
      </c>
      <c r="E16" s="127">
        <v>26.6</v>
      </c>
      <c r="F16" s="127">
        <v>3.6869999999999998</v>
      </c>
      <c r="G16" s="127">
        <v>0.63</v>
      </c>
      <c r="H16" s="127">
        <v>0.54</v>
      </c>
      <c r="I16" s="127">
        <v>4.8</v>
      </c>
      <c r="J16" s="127">
        <v>2</v>
      </c>
      <c r="K16" s="127">
        <v>17</v>
      </c>
      <c r="L16" s="126" t="s">
        <v>260</v>
      </c>
      <c r="M16" s="132"/>
    </row>
    <row r="17" spans="1:12">
      <c r="A17" s="129" t="s">
        <v>31</v>
      </c>
      <c r="B17" s="129" t="s">
        <v>34</v>
      </c>
      <c r="C17" s="136" t="s">
        <v>35</v>
      </c>
      <c r="D17" s="130">
        <v>121.48</v>
      </c>
      <c r="E17" s="130">
        <v>0.5</v>
      </c>
      <c r="F17" s="130">
        <v>9.6000000000000002E-2</v>
      </c>
      <c r="G17" s="130">
        <v>1.75</v>
      </c>
      <c r="H17" s="130">
        <v>1.75</v>
      </c>
      <c r="I17" s="130">
        <v>3.4</v>
      </c>
      <c r="J17" s="130">
        <v>4.3099999999999996</v>
      </c>
      <c r="K17" s="130">
        <v>6.9</v>
      </c>
      <c r="L17" s="129" t="s">
        <v>260</v>
      </c>
    </row>
    <row r="18" spans="1:12">
      <c r="A18" s="129" t="s">
        <v>31</v>
      </c>
      <c r="B18" s="129" t="s">
        <v>36</v>
      </c>
      <c r="C18" s="135" t="s">
        <v>37</v>
      </c>
      <c r="D18" s="130">
        <v>93.89</v>
      </c>
      <c r="E18" s="130">
        <v>0.2</v>
      </c>
      <c r="F18" s="130">
        <v>4.1000000000000002E-2</v>
      </c>
      <c r="G18" s="130">
        <v>3.9</v>
      </c>
      <c r="H18" s="130">
        <v>3.9</v>
      </c>
      <c r="I18" s="130">
        <v>1.8</v>
      </c>
      <c r="J18" s="130">
        <v>1.19</v>
      </c>
      <c r="K18" s="130">
        <v>7.3</v>
      </c>
      <c r="L18" s="129" t="s">
        <v>260</v>
      </c>
    </row>
    <row r="19" spans="1:12">
      <c r="A19" s="129" t="s">
        <v>31</v>
      </c>
      <c r="B19" s="129" t="s">
        <v>38</v>
      </c>
      <c r="C19" s="136" t="s">
        <v>39</v>
      </c>
      <c r="D19" s="130">
        <v>72.64</v>
      </c>
      <c r="E19" s="130">
        <v>0.2</v>
      </c>
      <c r="F19" s="130">
        <v>4.2000000000000003E-2</v>
      </c>
      <c r="G19" s="130">
        <v>2.9</v>
      </c>
      <c r="H19" s="130">
        <v>2.8</v>
      </c>
      <c r="I19" s="130">
        <v>1.5</v>
      </c>
      <c r="J19" s="130">
        <v>0.94</v>
      </c>
      <c r="K19" s="130">
        <v>0</v>
      </c>
      <c r="L19" s="129" t="s">
        <v>260</v>
      </c>
    </row>
    <row r="20" spans="1:12">
      <c r="A20" s="129" t="s">
        <v>31</v>
      </c>
      <c r="B20" s="129" t="s">
        <v>40</v>
      </c>
      <c r="C20" s="135" t="s">
        <v>41</v>
      </c>
      <c r="D20" s="130">
        <v>133.63</v>
      </c>
      <c r="E20" s="130">
        <v>0.2</v>
      </c>
      <c r="F20" s="130">
        <v>2.5999999999999999E-2</v>
      </c>
      <c r="G20" s="130">
        <v>6.8</v>
      </c>
      <c r="H20" s="130">
        <v>6.6</v>
      </c>
      <c r="I20" s="130">
        <v>2.8</v>
      </c>
      <c r="J20" s="130">
        <v>0.63</v>
      </c>
      <c r="K20" s="130">
        <v>41</v>
      </c>
      <c r="L20" s="129" t="s">
        <v>260</v>
      </c>
    </row>
    <row r="21" spans="1:12">
      <c r="A21" s="129" t="s">
        <v>31</v>
      </c>
      <c r="B21" s="129" t="s">
        <v>42</v>
      </c>
      <c r="C21" s="136" t="s">
        <v>43</v>
      </c>
      <c r="D21" s="130">
        <v>84.33</v>
      </c>
      <c r="E21" s="130">
        <v>0.2</v>
      </c>
      <c r="F21" s="130">
        <v>3.5000000000000003E-2</v>
      </c>
      <c r="G21" s="130">
        <v>2.65</v>
      </c>
      <c r="H21" s="130">
        <v>2.6</v>
      </c>
      <c r="I21" s="130">
        <v>1.8</v>
      </c>
      <c r="J21" s="130">
        <v>1.88</v>
      </c>
      <c r="K21" s="130">
        <v>7</v>
      </c>
      <c r="L21" s="129" t="s">
        <v>260</v>
      </c>
    </row>
    <row r="22" spans="1:12">
      <c r="A22" s="129" t="s">
        <v>31</v>
      </c>
      <c r="B22" s="129" t="s">
        <v>44</v>
      </c>
      <c r="C22" s="135" t="s">
        <v>45</v>
      </c>
      <c r="D22" s="130">
        <v>120.15</v>
      </c>
      <c r="E22" s="130">
        <v>2.2999999999999998</v>
      </c>
      <c r="F22" s="130">
        <v>0.32</v>
      </c>
      <c r="G22" s="130">
        <v>20.8</v>
      </c>
      <c r="H22" s="130">
        <v>1.6</v>
      </c>
      <c r="I22" s="130">
        <v>3.1</v>
      </c>
      <c r="J22" s="130">
        <v>4.0599999999999996</v>
      </c>
      <c r="K22" s="130">
        <v>1</v>
      </c>
      <c r="L22" s="129" t="s">
        <v>260</v>
      </c>
    </row>
    <row r="23" spans="1:12">
      <c r="A23" s="129" t="s">
        <v>31</v>
      </c>
      <c r="B23" s="129" t="s">
        <v>47</v>
      </c>
      <c r="C23" s="136" t="s">
        <v>48</v>
      </c>
      <c r="D23" s="130">
        <v>47.35</v>
      </c>
      <c r="E23" s="130">
        <v>0.2</v>
      </c>
      <c r="F23" s="130">
        <v>4.5999999999999999E-2</v>
      </c>
      <c r="G23" s="130">
        <v>0.6</v>
      </c>
      <c r="H23" s="130">
        <v>0.6</v>
      </c>
      <c r="I23" s="130">
        <v>1.1000000000000001</v>
      </c>
      <c r="J23" s="130">
        <v>1.75</v>
      </c>
      <c r="K23" s="130">
        <v>0</v>
      </c>
      <c r="L23" s="129" t="s">
        <v>260</v>
      </c>
    </row>
    <row r="24" spans="1:12">
      <c r="A24" s="129" t="s">
        <v>31</v>
      </c>
      <c r="B24" s="129" t="s">
        <v>49</v>
      </c>
      <c r="C24" s="135" t="s">
        <v>50</v>
      </c>
      <c r="D24" s="130">
        <v>45.05</v>
      </c>
      <c r="E24" s="130">
        <v>0</v>
      </c>
      <c r="F24" s="130">
        <v>0</v>
      </c>
      <c r="G24" s="130">
        <v>1.9</v>
      </c>
      <c r="H24" s="130">
        <v>1.8</v>
      </c>
      <c r="I24" s="130">
        <v>0.8</v>
      </c>
      <c r="J24" s="130">
        <v>0.75</v>
      </c>
      <c r="K24" s="130">
        <v>1.9</v>
      </c>
      <c r="L24" s="129" t="s">
        <v>260</v>
      </c>
    </row>
    <row r="25" spans="1:12">
      <c r="A25" s="129" t="s">
        <v>31</v>
      </c>
      <c r="B25" s="129" t="s">
        <v>51</v>
      </c>
      <c r="C25" s="135" t="s">
        <v>52</v>
      </c>
      <c r="D25" s="130">
        <v>62.36</v>
      </c>
      <c r="E25" s="130">
        <v>0.3</v>
      </c>
      <c r="F25" s="130">
        <v>0.1</v>
      </c>
      <c r="G25" s="130">
        <v>1.89</v>
      </c>
      <c r="H25" s="130">
        <v>1.1000000000000001</v>
      </c>
      <c r="I25" s="130">
        <v>1.56</v>
      </c>
      <c r="J25" s="130">
        <v>1.1299999999999999</v>
      </c>
      <c r="K25" s="130">
        <v>2.2000000000000002</v>
      </c>
      <c r="L25" s="129" t="s">
        <v>260</v>
      </c>
    </row>
    <row r="26" spans="1:12">
      <c r="A26" s="129" t="s">
        <v>31</v>
      </c>
      <c r="B26" s="129" t="s">
        <v>53</v>
      </c>
      <c r="C26" s="136" t="s">
        <v>54</v>
      </c>
      <c r="D26" s="130">
        <v>247.13</v>
      </c>
      <c r="E26" s="130">
        <v>0.45</v>
      </c>
      <c r="F26" s="130">
        <v>0.112</v>
      </c>
      <c r="G26" s="130">
        <v>10.37</v>
      </c>
      <c r="H26" s="130">
        <v>4.5</v>
      </c>
      <c r="I26" s="130">
        <v>4.55</v>
      </c>
      <c r="J26" s="130">
        <v>3.19</v>
      </c>
      <c r="K26" s="130">
        <v>20.2</v>
      </c>
      <c r="L26" s="129" t="s">
        <v>260</v>
      </c>
    </row>
    <row r="27" spans="1:12">
      <c r="A27" s="129" t="s">
        <v>31</v>
      </c>
      <c r="B27" s="129" t="s">
        <v>55</v>
      </c>
      <c r="C27" s="135" t="s">
        <v>56</v>
      </c>
      <c r="D27" s="130">
        <v>50.28</v>
      </c>
      <c r="E27" s="130">
        <v>0.2</v>
      </c>
      <c r="F27" s="130">
        <v>4.8000000000000001E-2</v>
      </c>
      <c r="G27" s="130">
        <v>0.21</v>
      </c>
      <c r="H27" s="130">
        <v>0.2</v>
      </c>
      <c r="I27" s="130">
        <v>2.5</v>
      </c>
      <c r="J27" s="130">
        <v>2.31</v>
      </c>
      <c r="K27" s="130">
        <v>6.08</v>
      </c>
      <c r="L27" s="129" t="s">
        <v>260</v>
      </c>
    </row>
    <row r="28" spans="1:12">
      <c r="A28" s="129" t="s">
        <v>31</v>
      </c>
      <c r="B28" s="129" t="s">
        <v>57</v>
      </c>
      <c r="C28" s="136" t="s">
        <v>58</v>
      </c>
      <c r="D28" s="130">
        <v>56.94</v>
      </c>
      <c r="E28" s="130">
        <v>0.04</v>
      </c>
      <c r="F28" s="130">
        <v>8.0000000000000002E-3</v>
      </c>
      <c r="G28" s="130">
        <v>2.7</v>
      </c>
      <c r="H28" s="130">
        <v>2.7</v>
      </c>
      <c r="I28" s="130">
        <v>1.4</v>
      </c>
      <c r="J28" s="130">
        <v>0.56000000000000005</v>
      </c>
      <c r="K28" s="130">
        <v>7</v>
      </c>
      <c r="L28" s="129" t="s">
        <v>260</v>
      </c>
    </row>
    <row r="29" spans="1:12">
      <c r="A29" s="129" t="s">
        <v>31</v>
      </c>
      <c r="B29" s="129" t="s">
        <v>419</v>
      </c>
      <c r="C29" s="136" t="s">
        <v>60</v>
      </c>
      <c r="D29" s="130">
        <v>175.24</v>
      </c>
      <c r="E29" s="130">
        <v>0.4</v>
      </c>
      <c r="F29" s="130">
        <v>0.14899999999999999</v>
      </c>
      <c r="G29" s="130">
        <v>4</v>
      </c>
      <c r="H29" s="130">
        <v>1</v>
      </c>
      <c r="I29" s="130">
        <v>5.8</v>
      </c>
      <c r="J29" s="130">
        <v>5.44</v>
      </c>
      <c r="K29" s="130">
        <v>2</v>
      </c>
      <c r="L29" s="129" t="s">
        <v>261</v>
      </c>
    </row>
    <row r="30" spans="1:12">
      <c r="A30" s="129" t="s">
        <v>31</v>
      </c>
      <c r="B30" s="129" t="s">
        <v>61</v>
      </c>
      <c r="C30" s="135" t="s">
        <v>62</v>
      </c>
      <c r="D30" s="130">
        <v>72.349999999999994</v>
      </c>
      <c r="E30" s="130">
        <v>0.2</v>
      </c>
      <c r="F30" s="130">
        <v>0.03</v>
      </c>
      <c r="G30" s="130">
        <v>1.5</v>
      </c>
      <c r="H30" s="130">
        <v>1.5</v>
      </c>
      <c r="I30" s="130">
        <v>2.91</v>
      </c>
      <c r="J30" s="130">
        <v>2.3199999999999998</v>
      </c>
      <c r="K30" s="130">
        <v>112.21</v>
      </c>
      <c r="L30" s="129" t="s">
        <v>260</v>
      </c>
    </row>
    <row r="31" spans="1:12">
      <c r="A31" s="129" t="s">
        <v>31</v>
      </c>
      <c r="B31" s="129" t="s">
        <v>63</v>
      </c>
      <c r="C31" s="136" t="s">
        <v>64</v>
      </c>
      <c r="D31" s="130">
        <v>73.28</v>
      </c>
      <c r="E31" s="130">
        <v>0.4</v>
      </c>
      <c r="F31" s="130">
        <v>2.8000000000000001E-2</v>
      </c>
      <c r="G31" s="130">
        <v>2.69</v>
      </c>
      <c r="H31" s="130">
        <v>2.65</v>
      </c>
      <c r="I31" s="130">
        <v>1.2</v>
      </c>
      <c r="J31" s="130">
        <v>0.75</v>
      </c>
      <c r="K31" s="130">
        <v>1</v>
      </c>
      <c r="L31" s="129" t="s">
        <v>260</v>
      </c>
    </row>
    <row r="32" spans="1:12">
      <c r="A32" s="129" t="s">
        <v>31</v>
      </c>
      <c r="B32" s="129" t="s">
        <v>418</v>
      </c>
      <c r="C32" s="135" t="s">
        <v>66</v>
      </c>
      <c r="D32" s="229">
        <v>107.36</v>
      </c>
      <c r="E32" s="229">
        <v>0.2</v>
      </c>
      <c r="F32" s="229">
        <v>3.3000000000000002E-2</v>
      </c>
      <c r="G32" s="229">
        <v>4.63</v>
      </c>
      <c r="H32" s="229">
        <v>4.5999999999999996</v>
      </c>
      <c r="I32" s="229">
        <v>1.7</v>
      </c>
      <c r="J32" s="229">
        <v>1.25</v>
      </c>
      <c r="K32" s="229">
        <v>138</v>
      </c>
      <c r="L32" s="129" t="s">
        <v>261</v>
      </c>
    </row>
    <row r="33" spans="1:13">
      <c r="A33" s="129" t="s">
        <v>31</v>
      </c>
      <c r="B33" s="129" t="s">
        <v>67</v>
      </c>
      <c r="C33" s="136" t="s">
        <v>68</v>
      </c>
      <c r="D33" s="130">
        <v>348.84</v>
      </c>
      <c r="E33" s="130">
        <v>0.21</v>
      </c>
      <c r="F33" s="130">
        <v>5.7000000000000002E-2</v>
      </c>
      <c r="G33" s="130">
        <v>18.809999999999999</v>
      </c>
      <c r="H33" s="130">
        <v>5.2</v>
      </c>
      <c r="I33" s="130">
        <v>1.8</v>
      </c>
      <c r="J33" s="130">
        <v>1.25</v>
      </c>
      <c r="K33" s="130">
        <v>26.62</v>
      </c>
      <c r="L33" s="129" t="s">
        <v>260</v>
      </c>
    </row>
    <row r="34" spans="1:13">
      <c r="A34" s="129" t="s">
        <v>31</v>
      </c>
      <c r="B34" s="129" t="s">
        <v>69</v>
      </c>
      <c r="C34" s="136" t="s">
        <v>70</v>
      </c>
      <c r="D34" s="130">
        <v>350.97</v>
      </c>
      <c r="E34" s="130">
        <v>0.17</v>
      </c>
      <c r="F34" s="130">
        <v>4.1000000000000002E-2</v>
      </c>
      <c r="G34" s="130">
        <v>18.149999999999999</v>
      </c>
      <c r="H34" s="130">
        <v>0.21</v>
      </c>
      <c r="I34" s="130">
        <v>1.9</v>
      </c>
      <c r="J34" s="130">
        <v>2.13</v>
      </c>
      <c r="K34" s="130">
        <v>4</v>
      </c>
      <c r="L34" s="129" t="s">
        <v>260</v>
      </c>
    </row>
    <row r="35" spans="1:13">
      <c r="A35" s="129" t="s">
        <v>31</v>
      </c>
      <c r="B35" s="129" t="s">
        <v>73</v>
      </c>
      <c r="C35" s="136" t="s">
        <v>74</v>
      </c>
      <c r="D35" s="130">
        <v>163.96</v>
      </c>
      <c r="E35" s="130">
        <v>0.45</v>
      </c>
      <c r="F35" s="130">
        <v>7.4999999999999997E-2</v>
      </c>
      <c r="G35" s="130">
        <v>7.49</v>
      </c>
      <c r="H35" s="130">
        <v>6.48</v>
      </c>
      <c r="I35" s="130">
        <v>3.24</v>
      </c>
      <c r="J35" s="130">
        <v>1.19</v>
      </c>
      <c r="K35" s="130">
        <v>0</v>
      </c>
      <c r="L35" s="129" t="s">
        <v>260</v>
      </c>
    </row>
    <row r="36" spans="1:13" s="249" customFormat="1">
      <c r="A36" s="249" t="s">
        <v>31</v>
      </c>
      <c r="B36" s="249" t="s">
        <v>482</v>
      </c>
      <c r="C36" s="252" t="s">
        <v>429</v>
      </c>
      <c r="D36" s="250">
        <v>600</v>
      </c>
      <c r="E36" s="250">
        <v>0.2</v>
      </c>
      <c r="F36" s="250">
        <v>0.1</v>
      </c>
      <c r="G36" s="250">
        <v>33.5</v>
      </c>
      <c r="H36" s="250">
        <v>1.5</v>
      </c>
      <c r="I36" s="250">
        <v>2</v>
      </c>
      <c r="J36" s="250">
        <v>0.5</v>
      </c>
      <c r="K36" s="250">
        <v>7</v>
      </c>
      <c r="L36" s="249" t="s">
        <v>260</v>
      </c>
    </row>
    <row r="37" spans="1:13" s="249" customFormat="1">
      <c r="A37" s="249" t="s">
        <v>31</v>
      </c>
      <c r="B37" s="249" t="s">
        <v>479</v>
      </c>
      <c r="C37" s="254" t="s">
        <v>430</v>
      </c>
      <c r="D37" s="250">
        <v>512</v>
      </c>
      <c r="E37" s="250">
        <v>1.3</v>
      </c>
      <c r="F37" s="250">
        <v>1.1000000000000001</v>
      </c>
      <c r="G37" s="250">
        <v>24.7</v>
      </c>
      <c r="H37" s="250">
        <v>2.2000000000000002</v>
      </c>
      <c r="I37" s="250">
        <v>3.1</v>
      </c>
      <c r="J37" s="250">
        <v>1.3</v>
      </c>
      <c r="K37" s="250">
        <v>0</v>
      </c>
      <c r="L37" s="249" t="s">
        <v>260</v>
      </c>
    </row>
    <row r="38" spans="1:13" s="249" customFormat="1">
      <c r="A38" s="249" t="s">
        <v>31</v>
      </c>
      <c r="B38" s="249" t="s">
        <v>480</v>
      </c>
      <c r="C38" s="252" t="s">
        <v>431</v>
      </c>
      <c r="D38" s="250">
        <v>158</v>
      </c>
      <c r="E38" s="250">
        <v>0.8</v>
      </c>
      <c r="F38" s="250">
        <v>0.2</v>
      </c>
      <c r="G38" s="250">
        <v>0.7</v>
      </c>
      <c r="H38" s="250">
        <v>0.7</v>
      </c>
      <c r="I38" s="250">
        <v>3.7</v>
      </c>
      <c r="J38" s="250">
        <v>5.0999999999999996</v>
      </c>
      <c r="K38" s="250">
        <v>3</v>
      </c>
      <c r="L38" s="249" t="s">
        <v>260</v>
      </c>
    </row>
    <row r="39" spans="1:13" s="249" customFormat="1">
      <c r="A39" s="249" t="s">
        <v>31</v>
      </c>
      <c r="B39" s="249" t="s">
        <v>481</v>
      </c>
      <c r="C39" s="254" t="s">
        <v>432</v>
      </c>
      <c r="D39" s="250">
        <v>467</v>
      </c>
      <c r="E39" s="250">
        <v>0.6</v>
      </c>
      <c r="F39" s="250">
        <v>0.1</v>
      </c>
      <c r="G39" s="250">
        <v>10.3</v>
      </c>
      <c r="H39" s="250">
        <v>1.6</v>
      </c>
      <c r="I39" s="250">
        <v>16.899999999999999</v>
      </c>
      <c r="J39" s="250">
        <v>7.9</v>
      </c>
      <c r="K39" s="250">
        <v>4</v>
      </c>
      <c r="L39" s="249" t="s">
        <v>260</v>
      </c>
    </row>
    <row r="40" spans="1:13">
      <c r="A40" s="129" t="s">
        <v>31</v>
      </c>
      <c r="B40" s="129" t="s">
        <v>526</v>
      </c>
      <c r="C40" s="135" t="s">
        <v>433</v>
      </c>
      <c r="D40" s="229">
        <v>86</v>
      </c>
      <c r="E40" s="229">
        <v>1</v>
      </c>
      <c r="F40" s="229">
        <v>1</v>
      </c>
      <c r="G40" s="229">
        <v>3.6</v>
      </c>
      <c r="H40" s="229">
        <v>3.2</v>
      </c>
      <c r="I40" s="229">
        <v>1.7</v>
      </c>
      <c r="J40" s="229">
        <v>1</v>
      </c>
      <c r="K40" s="229">
        <v>4</v>
      </c>
      <c r="L40" s="129" t="s">
        <v>523</v>
      </c>
      <c r="M40" s="129" t="s">
        <v>736</v>
      </c>
    </row>
    <row r="41" spans="1:13" s="249" customFormat="1">
      <c r="A41" s="249" t="s">
        <v>31</v>
      </c>
      <c r="B41" s="251" t="s">
        <v>477</v>
      </c>
      <c r="C41" s="252" t="s">
        <v>478</v>
      </c>
      <c r="D41" s="250">
        <v>522</v>
      </c>
      <c r="E41" s="250">
        <v>0.1</v>
      </c>
      <c r="F41" s="250">
        <v>0</v>
      </c>
      <c r="G41" s="250">
        <v>28.4</v>
      </c>
      <c r="H41" s="250">
        <v>0.9</v>
      </c>
      <c r="I41" s="250">
        <v>2.2999999999999998</v>
      </c>
      <c r="J41" s="250">
        <v>1</v>
      </c>
      <c r="K41" s="250">
        <v>4</v>
      </c>
      <c r="L41" s="249" t="s">
        <v>260</v>
      </c>
    </row>
    <row r="42" spans="1:13">
      <c r="A42" s="129" t="s">
        <v>31</v>
      </c>
      <c r="B42" s="134" t="s">
        <v>212</v>
      </c>
      <c r="C42" s="135" t="s">
        <v>213</v>
      </c>
      <c r="D42" s="180">
        <v>156.80000000000001</v>
      </c>
      <c r="E42" s="180">
        <v>0.7</v>
      </c>
      <c r="F42" s="180">
        <v>0.104</v>
      </c>
      <c r="G42" s="180">
        <v>6.2</v>
      </c>
      <c r="H42" s="180">
        <v>2.4</v>
      </c>
      <c r="I42" s="180">
        <v>1.8</v>
      </c>
      <c r="J42" s="180">
        <v>1.5</v>
      </c>
      <c r="K42" s="180">
        <v>500</v>
      </c>
    </row>
    <row r="43" spans="1:13" s="126" customFormat="1">
      <c r="A43" s="126" t="s">
        <v>75</v>
      </c>
      <c r="B43" s="132" t="s">
        <v>76</v>
      </c>
      <c r="C43" s="133" t="s">
        <v>77</v>
      </c>
      <c r="D43" s="127">
        <v>976.54</v>
      </c>
      <c r="E43" s="127">
        <v>2.4</v>
      </c>
      <c r="F43" s="127">
        <v>0.312</v>
      </c>
      <c r="G43" s="127">
        <v>43.1</v>
      </c>
      <c r="H43" s="127">
        <v>4.3</v>
      </c>
      <c r="I43" s="127">
        <v>3.6</v>
      </c>
      <c r="J43" s="127">
        <v>9.1199999999999992</v>
      </c>
      <c r="K43" s="127">
        <v>460</v>
      </c>
      <c r="L43" s="126" t="s">
        <v>261</v>
      </c>
      <c r="M43" s="132"/>
    </row>
    <row r="44" spans="1:13">
      <c r="A44" s="129" t="s">
        <v>75</v>
      </c>
      <c r="B44" s="134" t="s">
        <v>439</v>
      </c>
      <c r="C44" s="135" t="s">
        <v>79</v>
      </c>
      <c r="D44" s="130">
        <v>907.9</v>
      </c>
      <c r="E44" s="130">
        <v>2.9</v>
      </c>
      <c r="F44" s="130">
        <v>0.38800000000000001</v>
      </c>
      <c r="G44" s="130">
        <v>36.6</v>
      </c>
      <c r="H44" s="130">
        <v>3.8</v>
      </c>
      <c r="I44" s="130">
        <v>6.5</v>
      </c>
      <c r="J44" s="130">
        <v>10.49</v>
      </c>
      <c r="K44" s="130">
        <v>430</v>
      </c>
      <c r="L44" s="129" t="s">
        <v>261</v>
      </c>
      <c r="M44" s="134"/>
    </row>
    <row r="45" spans="1:13">
      <c r="A45" s="129" t="s">
        <v>75</v>
      </c>
      <c r="B45" s="134" t="s">
        <v>332</v>
      </c>
      <c r="C45" s="135" t="s">
        <v>81</v>
      </c>
      <c r="D45" s="130">
        <v>963.99</v>
      </c>
      <c r="E45" s="130">
        <v>2.8</v>
      </c>
      <c r="F45" s="130">
        <v>0.41599999999999998</v>
      </c>
      <c r="G45" s="130">
        <v>40.700000000000003</v>
      </c>
      <c r="H45" s="130">
        <v>4.0999999999999996</v>
      </c>
      <c r="I45" s="130">
        <v>5.0999999999999996</v>
      </c>
      <c r="J45" s="130">
        <v>9.91</v>
      </c>
      <c r="K45" s="130">
        <v>450</v>
      </c>
      <c r="L45" s="129" t="s">
        <v>261</v>
      </c>
      <c r="M45" s="134"/>
    </row>
    <row r="46" spans="1:13">
      <c r="A46" s="129" t="s">
        <v>75</v>
      </c>
      <c r="B46" s="134" t="s">
        <v>82</v>
      </c>
      <c r="C46" s="135" t="s">
        <v>83</v>
      </c>
      <c r="D46" s="130">
        <v>1046.72</v>
      </c>
      <c r="E46" s="130">
        <v>0.89</v>
      </c>
      <c r="F46" s="130">
        <v>0.12</v>
      </c>
      <c r="G46" s="130">
        <v>49.2</v>
      </c>
      <c r="H46" s="130">
        <v>2.2999999999999998</v>
      </c>
      <c r="I46" s="130">
        <v>3</v>
      </c>
      <c r="J46" s="130">
        <v>10.43</v>
      </c>
      <c r="K46" s="130">
        <v>344</v>
      </c>
      <c r="L46" s="129" t="s">
        <v>261</v>
      </c>
      <c r="M46" s="134"/>
    </row>
    <row r="47" spans="1:13">
      <c r="A47" s="129" t="s">
        <v>75</v>
      </c>
      <c r="B47" s="134" t="s">
        <v>84</v>
      </c>
      <c r="C47" s="135" t="s">
        <v>85</v>
      </c>
      <c r="D47" s="130">
        <v>1630</v>
      </c>
      <c r="E47" s="130">
        <v>7.2</v>
      </c>
      <c r="F47" s="130">
        <v>1</v>
      </c>
      <c r="G47" s="130">
        <v>64.099999999999994</v>
      </c>
      <c r="H47" s="130">
        <v>1.9</v>
      </c>
      <c r="I47" s="130">
        <v>11.1</v>
      </c>
      <c r="J47" s="130">
        <v>11.7</v>
      </c>
      <c r="K47" s="130">
        <v>490</v>
      </c>
      <c r="L47" s="129" t="s">
        <v>261</v>
      </c>
      <c r="M47" s="134"/>
    </row>
    <row r="48" spans="1:13">
      <c r="A48" s="129" t="s">
        <v>75</v>
      </c>
      <c r="B48" s="134" t="s">
        <v>86</v>
      </c>
      <c r="C48" s="135" t="s">
        <v>87</v>
      </c>
      <c r="D48" s="130">
        <v>1471</v>
      </c>
      <c r="E48" s="130">
        <v>1.3</v>
      </c>
      <c r="F48" s="130">
        <v>0.1</v>
      </c>
      <c r="G48" s="130">
        <v>76.2</v>
      </c>
      <c r="H48" s="130">
        <v>7.3</v>
      </c>
      <c r="I48" s="130">
        <v>3.3</v>
      </c>
      <c r="J48" s="130">
        <v>7.5</v>
      </c>
      <c r="K48" s="130">
        <v>610</v>
      </c>
      <c r="L48" s="129" t="s">
        <v>261</v>
      </c>
      <c r="M48" s="134"/>
    </row>
    <row r="49" spans="1:13">
      <c r="A49" s="129" t="s">
        <v>75</v>
      </c>
      <c r="B49" s="134" t="s">
        <v>417</v>
      </c>
      <c r="C49" s="135" t="s">
        <v>89</v>
      </c>
      <c r="D49" s="130">
        <v>1702.56</v>
      </c>
      <c r="E49" s="130">
        <v>14.4</v>
      </c>
      <c r="F49" s="130">
        <v>2.4740000000000002</v>
      </c>
      <c r="G49" s="130">
        <v>60</v>
      </c>
      <c r="H49" s="130">
        <v>21</v>
      </c>
      <c r="I49" s="130">
        <v>10</v>
      </c>
      <c r="J49" s="130">
        <v>8.81</v>
      </c>
      <c r="K49" s="130">
        <v>270</v>
      </c>
      <c r="L49" s="129" t="s">
        <v>261</v>
      </c>
    </row>
    <row r="50" spans="1:13">
      <c r="A50" s="129" t="s">
        <v>75</v>
      </c>
      <c r="B50" s="134" t="s">
        <v>90</v>
      </c>
      <c r="C50" s="135" t="s">
        <v>91</v>
      </c>
      <c r="D50" s="130">
        <v>1290.99</v>
      </c>
      <c r="E50" s="130">
        <v>2.2999999999999998</v>
      </c>
      <c r="F50" s="130">
        <v>3.5000000000000003E-2</v>
      </c>
      <c r="G50" s="130">
        <v>58.4</v>
      </c>
      <c r="H50" s="130">
        <v>1.7</v>
      </c>
      <c r="I50" s="130">
        <v>10.7</v>
      </c>
      <c r="J50" s="130">
        <v>12.53</v>
      </c>
      <c r="K50" s="130">
        <v>280</v>
      </c>
      <c r="L50" s="129" t="s">
        <v>261</v>
      </c>
      <c r="M50" s="134"/>
    </row>
    <row r="51" spans="1:13">
      <c r="A51" s="129" t="s">
        <v>75</v>
      </c>
      <c r="B51" s="134" t="s">
        <v>263</v>
      </c>
      <c r="C51" s="135" t="s">
        <v>93</v>
      </c>
      <c r="D51" s="130">
        <v>205.87</v>
      </c>
      <c r="E51" s="130">
        <v>1.1000000000000001</v>
      </c>
      <c r="F51" s="130">
        <v>0.17</v>
      </c>
      <c r="G51" s="130">
        <v>8.1999999999999993</v>
      </c>
      <c r="H51" s="130">
        <v>0</v>
      </c>
      <c r="I51" s="130">
        <v>1.7</v>
      </c>
      <c r="J51" s="130">
        <v>1.52</v>
      </c>
      <c r="K51" s="130">
        <v>10</v>
      </c>
      <c r="L51" s="129" t="s">
        <v>261</v>
      </c>
    </row>
    <row r="52" spans="1:13">
      <c r="A52" s="129" t="s">
        <v>75</v>
      </c>
      <c r="B52" s="134" t="s">
        <v>96</v>
      </c>
      <c r="C52" s="135" t="s">
        <v>97</v>
      </c>
      <c r="D52" s="130">
        <v>354.49</v>
      </c>
      <c r="E52" s="130">
        <v>0.5</v>
      </c>
      <c r="F52" s="130">
        <v>7.0999999999999994E-2</v>
      </c>
      <c r="G52" s="130">
        <v>16.8</v>
      </c>
      <c r="H52" s="130">
        <v>0.3</v>
      </c>
      <c r="I52" s="130">
        <v>1</v>
      </c>
      <c r="J52" s="130">
        <v>2.96</v>
      </c>
      <c r="K52" s="130">
        <v>1</v>
      </c>
      <c r="L52" s="129" t="s">
        <v>260</v>
      </c>
      <c r="M52" s="176"/>
    </row>
    <row r="53" spans="1:13">
      <c r="A53" s="129" t="s">
        <v>75</v>
      </c>
      <c r="B53" s="134" t="s">
        <v>98</v>
      </c>
      <c r="C53" s="135" t="s">
        <v>99</v>
      </c>
      <c r="D53" s="130">
        <v>339</v>
      </c>
      <c r="E53" s="130">
        <v>0.5</v>
      </c>
      <c r="F53" s="130">
        <v>0.1</v>
      </c>
      <c r="G53" s="130">
        <v>13.8</v>
      </c>
      <c r="H53" s="130">
        <v>0.5</v>
      </c>
      <c r="I53" s="130">
        <v>1.7</v>
      </c>
      <c r="J53" s="130">
        <v>5.0999999999999996</v>
      </c>
      <c r="K53" s="130">
        <v>4.9000000000000004</v>
      </c>
      <c r="L53" s="129" t="s">
        <v>260</v>
      </c>
    </row>
    <row r="54" spans="1:13">
      <c r="A54" s="129" t="s">
        <v>75</v>
      </c>
      <c r="B54" s="134" t="s">
        <v>100</v>
      </c>
      <c r="C54" s="135" t="s">
        <v>101</v>
      </c>
      <c r="D54" s="130">
        <v>501</v>
      </c>
      <c r="E54" s="130">
        <v>0.44</v>
      </c>
      <c r="F54" s="130">
        <v>0.11799999999999999</v>
      </c>
      <c r="G54" s="130">
        <v>25.3</v>
      </c>
      <c r="H54" s="130">
        <v>0</v>
      </c>
      <c r="I54" s="130">
        <v>0.7</v>
      </c>
      <c r="J54" s="130">
        <v>3.21</v>
      </c>
      <c r="K54" s="130">
        <v>0.85</v>
      </c>
      <c r="L54" s="129" t="s">
        <v>261</v>
      </c>
      <c r="M54" s="134"/>
    </row>
    <row r="55" spans="1:13">
      <c r="A55" s="129" t="s">
        <v>75</v>
      </c>
      <c r="B55" s="134" t="s">
        <v>102</v>
      </c>
      <c r="C55" s="135" t="s">
        <v>103</v>
      </c>
      <c r="D55" s="130">
        <v>580.59</v>
      </c>
      <c r="E55" s="130">
        <v>1.1000000000000001</v>
      </c>
      <c r="F55" s="130">
        <v>0.21299999999999999</v>
      </c>
      <c r="G55" s="130">
        <v>29.2</v>
      </c>
      <c r="H55" s="130">
        <v>0.5</v>
      </c>
      <c r="I55" s="130">
        <v>1.8</v>
      </c>
      <c r="J55" s="130">
        <v>2.56</v>
      </c>
      <c r="K55" s="130">
        <v>1</v>
      </c>
      <c r="L55" s="129" t="s">
        <v>261</v>
      </c>
      <c r="M55" s="143"/>
    </row>
    <row r="56" spans="1:13">
      <c r="A56" s="129" t="s">
        <v>75</v>
      </c>
      <c r="B56" s="134" t="s">
        <v>104</v>
      </c>
      <c r="C56" s="135" t="s">
        <v>105</v>
      </c>
      <c r="D56" s="233">
        <v>285</v>
      </c>
      <c r="E56" s="233">
        <v>0.3</v>
      </c>
      <c r="F56" s="233">
        <v>0.1</v>
      </c>
      <c r="G56" s="233">
        <v>13.9</v>
      </c>
      <c r="H56" s="233">
        <v>5.0999999999999996</v>
      </c>
      <c r="I56" s="233">
        <v>0.9</v>
      </c>
      <c r="J56" s="233">
        <v>2</v>
      </c>
      <c r="K56" s="233">
        <v>320</v>
      </c>
      <c r="L56" s="129" t="s">
        <v>523</v>
      </c>
      <c r="M56" s="134" t="s">
        <v>538</v>
      </c>
    </row>
    <row r="57" spans="1:13" s="249" customFormat="1">
      <c r="A57" s="249" t="s">
        <v>75</v>
      </c>
      <c r="B57" s="251" t="s">
        <v>484</v>
      </c>
      <c r="C57" s="252" t="s">
        <v>435</v>
      </c>
      <c r="D57" s="250">
        <v>1678</v>
      </c>
      <c r="E57" s="250">
        <v>8</v>
      </c>
      <c r="F57" s="250">
        <v>1</v>
      </c>
      <c r="G57" s="250">
        <v>70.099999999999994</v>
      </c>
      <c r="H57" s="250">
        <v>3.7</v>
      </c>
      <c r="I57" s="250">
        <v>1</v>
      </c>
      <c r="J57" s="250">
        <v>10.8</v>
      </c>
      <c r="K57" s="250">
        <v>648</v>
      </c>
      <c r="L57" s="249" t="s">
        <v>260</v>
      </c>
    </row>
    <row r="58" spans="1:13" s="249" customFormat="1">
      <c r="A58" s="249" t="s">
        <v>75</v>
      </c>
      <c r="B58" s="251" t="s">
        <v>485</v>
      </c>
      <c r="C58" s="252" t="s">
        <v>436</v>
      </c>
      <c r="D58" s="250">
        <v>366</v>
      </c>
      <c r="E58" s="250">
        <v>0.3</v>
      </c>
      <c r="F58" s="250">
        <v>0</v>
      </c>
      <c r="G58" s="250">
        <v>19.100000000000001</v>
      </c>
      <c r="H58" s="250">
        <v>0</v>
      </c>
      <c r="I58" s="250">
        <v>0.5</v>
      </c>
      <c r="J58" s="250">
        <v>1.6</v>
      </c>
      <c r="K58" s="250">
        <v>14</v>
      </c>
      <c r="L58" s="249" t="s">
        <v>260</v>
      </c>
    </row>
    <row r="59" spans="1:13" s="249" customFormat="1">
      <c r="A59" s="249" t="s">
        <v>75</v>
      </c>
      <c r="B59" s="251" t="s">
        <v>262</v>
      </c>
      <c r="C59" s="252" t="s">
        <v>437</v>
      </c>
      <c r="D59" s="250">
        <v>1702.56</v>
      </c>
      <c r="E59" s="250">
        <v>14.4</v>
      </c>
      <c r="F59" s="250">
        <v>2.4740000000000002</v>
      </c>
      <c r="G59" s="250">
        <v>60</v>
      </c>
      <c r="H59" s="250">
        <v>21</v>
      </c>
      <c r="I59" s="250">
        <v>10</v>
      </c>
      <c r="J59" s="250">
        <v>8.81</v>
      </c>
      <c r="K59" s="250">
        <v>270</v>
      </c>
      <c r="L59" s="249" t="s">
        <v>261</v>
      </c>
    </row>
    <row r="60" spans="1:13">
      <c r="A60" s="129" t="s">
        <v>75</v>
      </c>
      <c r="B60" s="134" t="s">
        <v>486</v>
      </c>
      <c r="C60" s="135" t="s">
        <v>438</v>
      </c>
      <c r="D60" s="233">
        <v>270</v>
      </c>
      <c r="E60" s="233">
        <v>0.3</v>
      </c>
      <c r="F60" s="233">
        <v>0.1</v>
      </c>
      <c r="G60" s="233">
        <v>12.8</v>
      </c>
      <c r="H60" s="233">
        <v>3.6</v>
      </c>
      <c r="I60" s="233">
        <v>0.9</v>
      </c>
      <c r="J60" s="233">
        <v>2</v>
      </c>
      <c r="K60" s="233">
        <v>240</v>
      </c>
      <c r="L60" s="129" t="s">
        <v>523</v>
      </c>
      <c r="M60" s="129" t="s">
        <v>538</v>
      </c>
    </row>
    <row r="61" spans="1:13" s="126" customFormat="1">
      <c r="A61" s="126" t="s">
        <v>106</v>
      </c>
      <c r="B61" s="137" t="s">
        <v>107</v>
      </c>
      <c r="C61" s="138" t="s">
        <v>108</v>
      </c>
      <c r="D61" s="179">
        <v>1664.11</v>
      </c>
      <c r="E61" s="179">
        <v>33.979999999999997</v>
      </c>
      <c r="F61" s="179">
        <v>22.062000000000001</v>
      </c>
      <c r="G61" s="179">
        <v>0</v>
      </c>
      <c r="H61" s="179">
        <v>0</v>
      </c>
      <c r="I61" s="179">
        <v>0</v>
      </c>
      <c r="J61" s="179">
        <v>23.93</v>
      </c>
      <c r="K61" s="179">
        <v>676.67</v>
      </c>
    </row>
    <row r="62" spans="1:13">
      <c r="A62" s="129" t="s">
        <v>106</v>
      </c>
      <c r="B62" s="134" t="s">
        <v>109</v>
      </c>
      <c r="C62" s="135" t="s">
        <v>110</v>
      </c>
      <c r="D62" s="180">
        <v>1470.67</v>
      </c>
      <c r="E62" s="180">
        <v>26.85</v>
      </c>
      <c r="F62" s="180">
        <v>16.850000000000001</v>
      </c>
      <c r="G62" s="180">
        <v>0</v>
      </c>
      <c r="H62" s="180">
        <v>0</v>
      </c>
      <c r="I62" s="180">
        <v>0</v>
      </c>
      <c r="J62" s="180">
        <v>28.07</v>
      </c>
      <c r="K62" s="180">
        <v>767.5</v>
      </c>
    </row>
    <row r="63" spans="1:13">
      <c r="A63" s="129" t="s">
        <v>106</v>
      </c>
      <c r="B63" s="134" t="s">
        <v>111</v>
      </c>
      <c r="C63" s="139" t="s">
        <v>112</v>
      </c>
      <c r="D63" s="180">
        <v>160.68</v>
      </c>
      <c r="E63" s="180">
        <v>0.26</v>
      </c>
      <c r="F63" s="180">
        <v>0.14499999999999999</v>
      </c>
      <c r="G63" s="180">
        <v>4.95</v>
      </c>
      <c r="H63" s="180">
        <v>4.95</v>
      </c>
      <c r="I63" s="180">
        <v>0</v>
      </c>
      <c r="J63" s="180">
        <v>3.93</v>
      </c>
      <c r="K63" s="180">
        <v>38.67</v>
      </c>
    </row>
    <row r="64" spans="1:13">
      <c r="A64" s="129" t="s">
        <v>106</v>
      </c>
      <c r="B64" s="134" t="s">
        <v>113</v>
      </c>
      <c r="C64" s="135" t="s">
        <v>114</v>
      </c>
      <c r="D64" s="180">
        <v>247.74</v>
      </c>
      <c r="E64" s="180">
        <v>3.09</v>
      </c>
      <c r="F64" s="180">
        <v>1.9379999999999999</v>
      </c>
      <c r="G64" s="180">
        <v>4.53</v>
      </c>
      <c r="H64" s="180">
        <v>4.53</v>
      </c>
      <c r="I64" s="180">
        <v>0</v>
      </c>
      <c r="J64" s="180">
        <v>3.31</v>
      </c>
      <c r="K64" s="180">
        <v>37.67</v>
      </c>
    </row>
    <row r="65" spans="1:13">
      <c r="A65" s="129" t="s">
        <v>106</v>
      </c>
      <c r="B65" s="134" t="s">
        <v>115</v>
      </c>
      <c r="C65" s="139" t="s">
        <v>116</v>
      </c>
      <c r="D65" s="180">
        <v>348.9</v>
      </c>
      <c r="E65" s="180">
        <v>2.7</v>
      </c>
      <c r="F65" s="180">
        <v>1.758</v>
      </c>
      <c r="G65" s="180">
        <v>10.5</v>
      </c>
      <c r="H65" s="180">
        <v>10.3</v>
      </c>
      <c r="I65" s="180">
        <v>0.2</v>
      </c>
      <c r="J65" s="180">
        <v>4.1500000000000004</v>
      </c>
      <c r="K65" s="180">
        <v>33</v>
      </c>
    </row>
    <row r="66" spans="1:13">
      <c r="A66" s="129" t="s">
        <v>106</v>
      </c>
      <c r="B66" s="134" t="s">
        <v>117</v>
      </c>
      <c r="C66" s="135" t="s">
        <v>118</v>
      </c>
      <c r="D66" s="233">
        <v>185</v>
      </c>
      <c r="E66" s="233">
        <v>0.8</v>
      </c>
      <c r="F66" s="233">
        <v>0.5</v>
      </c>
      <c r="G66" s="233">
        <v>4.5999999999999996</v>
      </c>
      <c r="H66" s="233">
        <v>4.5999999999999996</v>
      </c>
      <c r="I66" s="233">
        <v>0.2</v>
      </c>
      <c r="J66" s="233">
        <v>3.6</v>
      </c>
      <c r="K66" s="233">
        <v>38</v>
      </c>
      <c r="L66" s="129" t="s">
        <v>725</v>
      </c>
      <c r="M66" s="129" t="s">
        <v>726</v>
      </c>
    </row>
    <row r="67" spans="1:13">
      <c r="A67" s="129" t="s">
        <v>106</v>
      </c>
      <c r="B67" s="134" t="s">
        <v>119</v>
      </c>
      <c r="C67" s="139" t="s">
        <v>120</v>
      </c>
      <c r="D67" s="180">
        <v>396</v>
      </c>
      <c r="E67" s="180">
        <v>3.5</v>
      </c>
      <c r="F67" s="180">
        <v>2.2000000000000002</v>
      </c>
      <c r="G67" s="180">
        <v>2</v>
      </c>
      <c r="H67" s="180">
        <v>2</v>
      </c>
      <c r="I67" s="180">
        <v>0</v>
      </c>
      <c r="J67" s="180">
        <v>13.7</v>
      </c>
      <c r="K67" s="180">
        <v>390</v>
      </c>
    </row>
    <row r="68" spans="1:13">
      <c r="A68" s="129" t="s">
        <v>106</v>
      </c>
      <c r="B68" s="134" t="s">
        <v>460</v>
      </c>
      <c r="C68" s="135" t="s">
        <v>461</v>
      </c>
      <c r="D68" s="233">
        <v>160</v>
      </c>
      <c r="E68" s="233">
        <v>0.1</v>
      </c>
      <c r="F68" s="233">
        <v>7.0000000000000007E-2</v>
      </c>
      <c r="G68" s="233">
        <v>4.7</v>
      </c>
      <c r="H68" s="233">
        <v>2.7</v>
      </c>
      <c r="I68" s="233">
        <v>0.2</v>
      </c>
      <c r="J68" s="233">
        <v>4.4000000000000004</v>
      </c>
      <c r="K68" s="233">
        <v>39</v>
      </c>
      <c r="L68" s="129" t="s">
        <v>523</v>
      </c>
      <c r="M68" s="234" t="s">
        <v>727</v>
      </c>
    </row>
    <row r="69" spans="1:13" s="126" customFormat="1">
      <c r="A69" s="126" t="s">
        <v>121</v>
      </c>
      <c r="B69" s="126" t="s">
        <v>122</v>
      </c>
      <c r="C69" s="140" t="s">
        <v>123</v>
      </c>
      <c r="D69" s="179">
        <v>568.04</v>
      </c>
      <c r="E69" s="179">
        <v>9.5</v>
      </c>
      <c r="F69" s="179">
        <v>2.5859999999999999</v>
      </c>
      <c r="G69" s="179">
        <v>0.55000000000000004</v>
      </c>
      <c r="H69" s="179">
        <v>0.55000000000000004</v>
      </c>
      <c r="I69" s="179">
        <v>0</v>
      </c>
      <c r="J69" s="179">
        <v>12.19</v>
      </c>
      <c r="K69" s="179">
        <v>140</v>
      </c>
    </row>
    <row r="70" spans="1:13">
      <c r="A70" s="129" t="s">
        <v>121</v>
      </c>
      <c r="B70" s="129" t="s">
        <v>124</v>
      </c>
      <c r="C70" s="136" t="s">
        <v>125</v>
      </c>
      <c r="D70" s="180">
        <v>946.07</v>
      </c>
      <c r="E70" s="180">
        <v>10.3</v>
      </c>
      <c r="F70" s="180">
        <v>3.173</v>
      </c>
      <c r="G70" s="180">
        <v>0</v>
      </c>
      <c r="H70" s="180">
        <v>0</v>
      </c>
      <c r="I70" s="180">
        <v>0</v>
      </c>
      <c r="J70" s="180">
        <v>33.22</v>
      </c>
      <c r="K70" s="180">
        <v>30</v>
      </c>
    </row>
    <row r="71" spans="1:13">
      <c r="A71" s="129" t="s">
        <v>121</v>
      </c>
      <c r="B71" s="129" t="s">
        <v>126</v>
      </c>
      <c r="C71" s="136" t="s">
        <v>127</v>
      </c>
      <c r="D71" s="180">
        <v>820.71</v>
      </c>
      <c r="E71" s="180">
        <v>8.4600000000000009</v>
      </c>
      <c r="F71" s="180">
        <v>2.952</v>
      </c>
      <c r="G71" s="180">
        <v>0</v>
      </c>
      <c r="H71" s="180">
        <v>0</v>
      </c>
      <c r="I71" s="180">
        <v>0</v>
      </c>
      <c r="J71" s="180">
        <v>29.87</v>
      </c>
      <c r="K71" s="180">
        <v>24.93</v>
      </c>
    </row>
    <row r="72" spans="1:13">
      <c r="A72" s="129" t="s">
        <v>121</v>
      </c>
      <c r="B72" s="129" t="s">
        <v>128</v>
      </c>
      <c r="C72" s="136" t="s">
        <v>129</v>
      </c>
      <c r="D72" s="180">
        <v>799.74</v>
      </c>
      <c r="E72" s="180">
        <v>7.82</v>
      </c>
      <c r="F72" s="180">
        <v>2.8010000000000002</v>
      </c>
      <c r="G72" s="180">
        <v>0</v>
      </c>
      <c r="H72" s="180">
        <v>0</v>
      </c>
      <c r="I72" s="180">
        <v>0</v>
      </c>
      <c r="J72" s="180">
        <v>30.01</v>
      </c>
      <c r="K72" s="180">
        <v>54.55</v>
      </c>
    </row>
    <row r="73" spans="1:13">
      <c r="A73" s="129" t="s">
        <v>121</v>
      </c>
      <c r="B73" s="129" t="s">
        <v>130</v>
      </c>
      <c r="C73" s="136" t="s">
        <v>131</v>
      </c>
      <c r="D73" s="180">
        <v>790</v>
      </c>
      <c r="E73" s="180">
        <v>19.5</v>
      </c>
      <c r="F73" s="180">
        <v>4.8</v>
      </c>
      <c r="G73" s="180">
        <v>0</v>
      </c>
      <c r="H73" s="180">
        <v>0</v>
      </c>
      <c r="I73" s="180">
        <v>0</v>
      </c>
      <c r="J73" s="180">
        <v>23</v>
      </c>
      <c r="K73" s="180">
        <v>35</v>
      </c>
    </row>
    <row r="74" spans="1:13">
      <c r="A74" s="129" t="s">
        <v>121</v>
      </c>
      <c r="B74" s="129" t="s">
        <v>164</v>
      </c>
      <c r="C74" s="136" t="s">
        <v>165</v>
      </c>
      <c r="D74" s="182">
        <v>613</v>
      </c>
      <c r="E74" s="182">
        <v>5.8</v>
      </c>
      <c r="F74" s="182">
        <v>2.6</v>
      </c>
      <c r="G74" s="182">
        <v>0</v>
      </c>
      <c r="H74" s="182">
        <v>0</v>
      </c>
      <c r="I74" s="182">
        <v>0</v>
      </c>
      <c r="J74" s="182">
        <v>23.9</v>
      </c>
      <c r="K74" s="182">
        <v>37</v>
      </c>
    </row>
    <row r="75" spans="1:13" s="249" customFormat="1">
      <c r="A75" s="249" t="s">
        <v>121</v>
      </c>
      <c r="B75" s="249" t="s">
        <v>490</v>
      </c>
      <c r="C75" s="254" t="s">
        <v>466</v>
      </c>
      <c r="D75" s="264">
        <v>795</v>
      </c>
      <c r="E75" s="264">
        <v>10.9</v>
      </c>
      <c r="F75" s="264">
        <v>5.3</v>
      </c>
      <c r="G75" s="264">
        <v>0.7</v>
      </c>
      <c r="H75" s="264">
        <v>0.7</v>
      </c>
      <c r="I75" s="264">
        <v>0</v>
      </c>
      <c r="J75" s="264">
        <v>22.3</v>
      </c>
      <c r="K75" s="264">
        <v>630</v>
      </c>
      <c r="L75" s="249" t="s">
        <v>728</v>
      </c>
      <c r="M75" s="251"/>
    </row>
    <row r="76" spans="1:13">
      <c r="A76" s="129" t="s">
        <v>121</v>
      </c>
      <c r="B76" s="129" t="s">
        <v>132</v>
      </c>
      <c r="C76" s="136" t="s">
        <v>133</v>
      </c>
      <c r="D76" s="180">
        <v>700.39</v>
      </c>
      <c r="E76" s="180">
        <v>4.5999999999999996</v>
      </c>
      <c r="F76" s="180">
        <v>1.482</v>
      </c>
      <c r="G76" s="180">
        <v>0</v>
      </c>
      <c r="H76" s="180">
        <v>0</v>
      </c>
      <c r="I76" s="180">
        <v>0</v>
      </c>
      <c r="J76" s="180">
        <v>31.19</v>
      </c>
      <c r="K76" s="180">
        <v>65</v>
      </c>
    </row>
    <row r="77" spans="1:13">
      <c r="A77" s="129" t="s">
        <v>121</v>
      </c>
      <c r="B77" s="129" t="s">
        <v>487</v>
      </c>
      <c r="C77" s="136" t="s">
        <v>135</v>
      </c>
      <c r="D77" s="180">
        <v>700.39</v>
      </c>
      <c r="E77" s="180">
        <v>4.5999999999999996</v>
      </c>
      <c r="F77" s="180">
        <v>1.482</v>
      </c>
      <c r="G77" s="180">
        <v>0</v>
      </c>
      <c r="H77" s="180">
        <v>0</v>
      </c>
      <c r="I77" s="180">
        <v>0</v>
      </c>
      <c r="J77" s="180">
        <v>31.19</v>
      </c>
      <c r="K77" s="180">
        <v>65</v>
      </c>
    </row>
    <row r="78" spans="1:13">
      <c r="A78" s="129" t="s">
        <v>121</v>
      </c>
      <c r="B78" s="129" t="s">
        <v>136</v>
      </c>
      <c r="C78" s="136" t="s">
        <v>137</v>
      </c>
      <c r="D78" s="180">
        <v>566</v>
      </c>
      <c r="E78" s="180">
        <v>2.1</v>
      </c>
      <c r="F78" s="180">
        <v>2.1</v>
      </c>
      <c r="G78" s="180">
        <v>0</v>
      </c>
      <c r="H78" s="180">
        <v>0</v>
      </c>
      <c r="I78" s="180">
        <v>0</v>
      </c>
      <c r="J78" s="180">
        <v>29</v>
      </c>
      <c r="K78" s="180">
        <v>330</v>
      </c>
    </row>
    <row r="79" spans="1:13">
      <c r="A79" s="129" t="s">
        <v>121</v>
      </c>
      <c r="B79" s="129" t="s">
        <v>138</v>
      </c>
      <c r="C79" s="136" t="s">
        <v>139</v>
      </c>
      <c r="D79" s="180">
        <v>700</v>
      </c>
      <c r="E79" s="180">
        <v>6.8</v>
      </c>
      <c r="F79" s="180">
        <v>2.2000000000000002</v>
      </c>
      <c r="G79" s="180">
        <v>0</v>
      </c>
      <c r="H79" s="180">
        <v>0</v>
      </c>
      <c r="I79" s="180">
        <v>0</v>
      </c>
      <c r="J79" s="180">
        <v>26.4</v>
      </c>
      <c r="K79" s="180">
        <v>110</v>
      </c>
    </row>
    <row r="80" spans="1:13">
      <c r="A80" s="129" t="s">
        <v>121</v>
      </c>
      <c r="B80" s="129" t="s">
        <v>140</v>
      </c>
      <c r="C80" s="136" t="s">
        <v>141</v>
      </c>
      <c r="D80" s="180">
        <v>1070</v>
      </c>
      <c r="E80" s="180">
        <v>14.6</v>
      </c>
      <c r="F80" s="180">
        <v>5.6</v>
      </c>
      <c r="G80" s="180">
        <v>0</v>
      </c>
      <c r="H80" s="180">
        <v>0</v>
      </c>
      <c r="I80" s="180">
        <v>0</v>
      </c>
      <c r="J80" s="180">
        <v>31</v>
      </c>
      <c r="K80" s="180">
        <v>56</v>
      </c>
    </row>
    <row r="81" spans="1:13">
      <c r="A81" s="129" t="s">
        <v>121</v>
      </c>
      <c r="B81" s="129" t="s">
        <v>398</v>
      </c>
      <c r="C81" s="136" t="s">
        <v>491</v>
      </c>
      <c r="D81" s="233">
        <v>862</v>
      </c>
      <c r="E81" s="233">
        <v>10.7</v>
      </c>
      <c r="F81" s="233">
        <v>4.0999999999999996</v>
      </c>
      <c r="G81" s="233">
        <v>0</v>
      </c>
      <c r="H81" s="233">
        <v>0</v>
      </c>
      <c r="I81" s="233">
        <v>0</v>
      </c>
      <c r="J81" s="233">
        <v>27.4</v>
      </c>
      <c r="K81" s="233">
        <v>84</v>
      </c>
      <c r="L81" s="129" t="s">
        <v>260</v>
      </c>
      <c r="M81" s="129" t="s">
        <v>729</v>
      </c>
    </row>
    <row r="82" spans="1:13">
      <c r="A82" s="129" t="s">
        <v>121</v>
      </c>
      <c r="B82" s="129" t="s">
        <v>142</v>
      </c>
      <c r="C82" s="136" t="s">
        <v>143</v>
      </c>
      <c r="D82" s="180">
        <v>803.95</v>
      </c>
      <c r="E82" s="180">
        <v>7.6</v>
      </c>
      <c r="F82" s="180">
        <v>3.254</v>
      </c>
      <c r="G82" s="180">
        <v>0</v>
      </c>
      <c r="H82" s="180">
        <v>0</v>
      </c>
      <c r="I82" s="180">
        <v>0</v>
      </c>
      <c r="J82" s="180">
        <v>30.75</v>
      </c>
      <c r="K82" s="180">
        <v>84</v>
      </c>
    </row>
    <row r="83" spans="1:13">
      <c r="A83" s="129" t="s">
        <v>121</v>
      </c>
      <c r="B83" s="129" t="s">
        <v>488</v>
      </c>
      <c r="C83" s="136" t="s">
        <v>468</v>
      </c>
      <c r="D83" s="233">
        <v>741</v>
      </c>
      <c r="E83" s="233">
        <v>6.5</v>
      </c>
      <c r="F83" s="233">
        <v>2.8</v>
      </c>
      <c r="G83" s="233">
        <v>0</v>
      </c>
      <c r="H83" s="233">
        <v>0</v>
      </c>
      <c r="I83" s="233">
        <v>0</v>
      </c>
      <c r="J83" s="233">
        <v>29.4</v>
      </c>
      <c r="K83" s="233">
        <v>94</v>
      </c>
      <c r="L83" s="129" t="s">
        <v>260</v>
      </c>
    </row>
    <row r="84" spans="1:13">
      <c r="A84" s="129" t="s">
        <v>121</v>
      </c>
      <c r="B84" s="129" t="s">
        <v>489</v>
      </c>
      <c r="C84" s="136" t="s">
        <v>469</v>
      </c>
      <c r="D84" s="233">
        <v>1150</v>
      </c>
      <c r="E84" s="233">
        <v>18.5</v>
      </c>
      <c r="F84" s="233">
        <v>7.8</v>
      </c>
      <c r="G84" s="233">
        <v>0</v>
      </c>
      <c r="H84" s="233">
        <v>0</v>
      </c>
      <c r="I84" s="233">
        <v>0</v>
      </c>
      <c r="J84" s="233">
        <v>27.3</v>
      </c>
      <c r="K84" s="233">
        <v>87</v>
      </c>
      <c r="L84" s="129" t="s">
        <v>260</v>
      </c>
      <c r="M84" s="129" t="s">
        <v>730</v>
      </c>
    </row>
    <row r="85" spans="1:13">
      <c r="A85" s="129" t="s">
        <v>121</v>
      </c>
      <c r="B85" s="129" t="s">
        <v>144</v>
      </c>
      <c r="C85" s="136" t="s">
        <v>145</v>
      </c>
      <c r="D85" s="180">
        <v>467.75</v>
      </c>
      <c r="E85" s="180">
        <v>1.3</v>
      </c>
      <c r="F85" s="180">
        <v>0.248</v>
      </c>
      <c r="G85" s="180">
        <v>0.31</v>
      </c>
      <c r="H85" s="180">
        <v>0.31</v>
      </c>
      <c r="I85" s="180">
        <v>0</v>
      </c>
      <c r="J85" s="180">
        <v>24.38</v>
      </c>
      <c r="K85" s="180">
        <v>97</v>
      </c>
    </row>
    <row r="86" spans="1:13">
      <c r="A86" s="129" t="s">
        <v>121</v>
      </c>
      <c r="B86" s="129" t="s">
        <v>148</v>
      </c>
      <c r="C86" s="136" t="s">
        <v>149</v>
      </c>
      <c r="D86" s="180">
        <v>828.13</v>
      </c>
      <c r="E86" s="180">
        <v>11.96</v>
      </c>
      <c r="F86" s="180">
        <v>1.425</v>
      </c>
      <c r="G86" s="180">
        <v>11.68</v>
      </c>
      <c r="H86" s="180">
        <v>0</v>
      </c>
      <c r="I86" s="180">
        <v>0.6</v>
      </c>
      <c r="J86" s="180">
        <v>11</v>
      </c>
      <c r="K86" s="180">
        <v>275</v>
      </c>
    </row>
    <row r="87" spans="1:13">
      <c r="A87" s="129" t="s">
        <v>121</v>
      </c>
      <c r="B87" s="129" t="s">
        <v>156</v>
      </c>
      <c r="C87" s="136" t="s">
        <v>157</v>
      </c>
      <c r="D87" s="180">
        <v>2362.87</v>
      </c>
      <c r="E87" s="180">
        <v>49</v>
      </c>
      <c r="F87" s="180">
        <v>9.18</v>
      </c>
      <c r="G87" s="180">
        <v>8</v>
      </c>
      <c r="H87" s="180">
        <v>3</v>
      </c>
      <c r="I87" s="180">
        <v>8.1999999999999993</v>
      </c>
      <c r="J87" s="180">
        <v>24.35</v>
      </c>
      <c r="K87" s="180">
        <v>6</v>
      </c>
    </row>
    <row r="88" spans="1:13">
      <c r="A88" s="129" t="s">
        <v>121</v>
      </c>
      <c r="B88" s="129" t="s">
        <v>158</v>
      </c>
      <c r="C88" s="136" t="s">
        <v>159</v>
      </c>
      <c r="D88" s="180">
        <v>2268.16</v>
      </c>
      <c r="E88" s="180">
        <v>49.42</v>
      </c>
      <c r="F88" s="180">
        <v>3.73</v>
      </c>
      <c r="G88" s="180">
        <v>4.6399999999999997</v>
      </c>
      <c r="H88" s="180">
        <v>3.9</v>
      </c>
      <c r="I88" s="180">
        <v>12.2</v>
      </c>
      <c r="J88" s="180">
        <v>21.22</v>
      </c>
      <c r="K88" s="180">
        <v>1</v>
      </c>
    </row>
    <row r="89" spans="1:13">
      <c r="A89" s="129" t="s">
        <v>121</v>
      </c>
      <c r="B89" s="129" t="s">
        <v>401</v>
      </c>
      <c r="C89" s="136" t="s">
        <v>464</v>
      </c>
      <c r="D89" s="233">
        <v>2440</v>
      </c>
      <c r="E89" s="233">
        <v>52.2</v>
      </c>
      <c r="F89" s="233">
        <v>6.8</v>
      </c>
      <c r="G89" s="233">
        <v>14.6</v>
      </c>
      <c r="H89" s="233">
        <v>1.6</v>
      </c>
      <c r="I89" s="233">
        <v>8.1999999999999993</v>
      </c>
      <c r="J89" s="233">
        <v>23.3</v>
      </c>
      <c r="K89" s="233">
        <v>620</v>
      </c>
      <c r="L89" s="129" t="s">
        <v>523</v>
      </c>
      <c r="M89" s="129" t="s">
        <v>738</v>
      </c>
    </row>
    <row r="90" spans="1:13">
      <c r="A90" s="129" t="s">
        <v>121</v>
      </c>
      <c r="B90" s="129" t="s">
        <v>400</v>
      </c>
      <c r="C90" s="136" t="s">
        <v>465</v>
      </c>
      <c r="D90" s="181">
        <v>479</v>
      </c>
      <c r="E90" s="181">
        <v>4.5</v>
      </c>
      <c r="F90" s="181">
        <v>1.7</v>
      </c>
      <c r="G90" s="181">
        <v>9.5</v>
      </c>
      <c r="H90" s="181">
        <v>1.4</v>
      </c>
      <c r="I90" s="181">
        <v>7.6</v>
      </c>
      <c r="J90" s="181">
        <v>5.3</v>
      </c>
      <c r="K90" s="181">
        <v>480</v>
      </c>
    </row>
    <row r="91" spans="1:13">
      <c r="A91" s="129" t="s">
        <v>121</v>
      </c>
      <c r="B91" s="129" t="s">
        <v>152</v>
      </c>
      <c r="C91" s="136" t="s">
        <v>153</v>
      </c>
      <c r="D91" s="180">
        <v>540.17999999999995</v>
      </c>
      <c r="E91" s="180">
        <v>6.22</v>
      </c>
      <c r="F91" s="180">
        <v>0.82799999999999996</v>
      </c>
      <c r="G91" s="180">
        <v>11.3</v>
      </c>
      <c r="H91" s="180">
        <v>0</v>
      </c>
      <c r="I91" s="180">
        <v>6</v>
      </c>
      <c r="J91" s="180">
        <v>6.94</v>
      </c>
      <c r="K91" s="180">
        <v>300</v>
      </c>
    </row>
    <row r="92" spans="1:13">
      <c r="A92" s="129" t="s">
        <v>121</v>
      </c>
      <c r="B92" s="129" t="s">
        <v>150</v>
      </c>
      <c r="C92" s="136" t="s">
        <v>151</v>
      </c>
      <c r="D92" s="233">
        <v>351</v>
      </c>
      <c r="E92" s="233">
        <v>0.6</v>
      </c>
      <c r="F92" s="233">
        <v>0.1</v>
      </c>
      <c r="G92" s="233">
        <v>14</v>
      </c>
      <c r="H92" s="233">
        <v>5.7</v>
      </c>
      <c r="I92" s="233">
        <v>3.5</v>
      </c>
      <c r="J92" s="233">
        <v>3.8</v>
      </c>
      <c r="K92" s="233">
        <v>401</v>
      </c>
      <c r="L92" s="129" t="s">
        <v>523</v>
      </c>
      <c r="M92" s="129" t="s">
        <v>535</v>
      </c>
    </row>
    <row r="93" spans="1:13">
      <c r="A93" s="129" t="s">
        <v>121</v>
      </c>
      <c r="B93" s="129" t="s">
        <v>162</v>
      </c>
      <c r="C93" s="136" t="s">
        <v>163</v>
      </c>
      <c r="D93" s="233">
        <v>340</v>
      </c>
      <c r="E93" s="233">
        <v>0.5</v>
      </c>
      <c r="F93" s="233">
        <v>0.1</v>
      </c>
      <c r="G93" s="233">
        <v>12.6</v>
      </c>
      <c r="H93" s="233">
        <v>4.5999999999999996</v>
      </c>
      <c r="I93" s="233">
        <v>4.7</v>
      </c>
      <c r="J93" s="233">
        <v>4.2</v>
      </c>
      <c r="K93" s="233">
        <v>285</v>
      </c>
      <c r="L93" s="129" t="s">
        <v>523</v>
      </c>
      <c r="M93" s="129" t="s">
        <v>539</v>
      </c>
    </row>
    <row r="94" spans="1:13">
      <c r="A94" s="129" t="s">
        <v>121</v>
      </c>
      <c r="B94" s="129" t="s">
        <v>154</v>
      </c>
      <c r="C94" s="136" t="s">
        <v>155</v>
      </c>
      <c r="D94" s="180">
        <v>240</v>
      </c>
      <c r="E94" s="180">
        <v>0.2</v>
      </c>
      <c r="F94" s="180">
        <v>0</v>
      </c>
      <c r="G94" s="180">
        <v>8</v>
      </c>
      <c r="H94" s="180">
        <v>0.8</v>
      </c>
      <c r="I94" s="180">
        <v>1.8</v>
      </c>
      <c r="J94" s="180">
        <v>4.8</v>
      </c>
      <c r="K94" s="180">
        <v>115</v>
      </c>
    </row>
    <row r="95" spans="1:13">
      <c r="A95" s="129" t="s">
        <v>121</v>
      </c>
      <c r="B95" s="129" t="s">
        <v>399</v>
      </c>
      <c r="C95" s="136" t="s">
        <v>147</v>
      </c>
      <c r="D95" s="233">
        <v>680</v>
      </c>
      <c r="E95" s="233">
        <v>5.5</v>
      </c>
      <c r="F95" s="233">
        <v>1.2</v>
      </c>
      <c r="G95" s="233">
        <v>0.3</v>
      </c>
      <c r="H95" s="233">
        <v>0.2</v>
      </c>
      <c r="I95" s="233">
        <v>0</v>
      </c>
      <c r="J95" s="233">
        <v>27.7</v>
      </c>
      <c r="K95" s="233">
        <v>330</v>
      </c>
      <c r="L95" s="129" t="s">
        <v>523</v>
      </c>
      <c r="M95" s="129" t="s">
        <v>731</v>
      </c>
    </row>
    <row r="96" spans="1:13">
      <c r="A96" s="129" t="s">
        <v>121</v>
      </c>
      <c r="B96" s="129" t="s">
        <v>462</v>
      </c>
      <c r="C96" s="136" t="s">
        <v>463</v>
      </c>
      <c r="D96" s="233">
        <v>488</v>
      </c>
      <c r="E96" s="233">
        <v>1</v>
      </c>
      <c r="F96" s="233">
        <v>0.5</v>
      </c>
      <c r="G96" s="233">
        <v>0.4</v>
      </c>
      <c r="H96" s="233">
        <v>0.1</v>
      </c>
      <c r="I96" s="233">
        <v>0</v>
      </c>
      <c r="J96" s="233">
        <v>26.2</v>
      </c>
      <c r="K96" s="233">
        <v>260</v>
      </c>
      <c r="L96" s="129" t="s">
        <v>523</v>
      </c>
      <c r="M96" s="129" t="s">
        <v>731</v>
      </c>
    </row>
    <row r="97" spans="1:13" s="126" customFormat="1">
      <c r="A97" s="126" t="s">
        <v>166</v>
      </c>
      <c r="B97" s="132" t="s">
        <v>167</v>
      </c>
      <c r="C97" s="133" t="s">
        <v>168</v>
      </c>
      <c r="D97" s="179">
        <v>3052.77</v>
      </c>
      <c r="E97" s="179">
        <v>82.1</v>
      </c>
      <c r="F97" s="179">
        <v>53.066000000000003</v>
      </c>
      <c r="G97" s="179">
        <v>0.44</v>
      </c>
      <c r="H97" s="179">
        <v>0.44</v>
      </c>
      <c r="I97" s="179">
        <v>0</v>
      </c>
      <c r="J97" s="179">
        <v>0.45</v>
      </c>
      <c r="K97" s="179">
        <v>546.66999999999996</v>
      </c>
    </row>
    <row r="98" spans="1:13">
      <c r="A98" s="129" t="s">
        <v>166</v>
      </c>
      <c r="B98" s="134" t="s">
        <v>169</v>
      </c>
      <c r="C98" s="135" t="s">
        <v>170</v>
      </c>
      <c r="D98" s="180">
        <v>2595.31</v>
      </c>
      <c r="E98" s="180">
        <v>70</v>
      </c>
      <c r="F98" s="180">
        <v>16.128</v>
      </c>
      <c r="G98" s="180">
        <v>0</v>
      </c>
      <c r="H98" s="180">
        <v>0</v>
      </c>
      <c r="I98" s="180">
        <v>0</v>
      </c>
      <c r="J98" s="180">
        <v>0.31</v>
      </c>
      <c r="K98" s="180">
        <v>390</v>
      </c>
    </row>
    <row r="99" spans="1:13">
      <c r="A99" s="129" t="s">
        <v>166</v>
      </c>
      <c r="B99" s="134" t="s">
        <v>171</v>
      </c>
      <c r="C99" s="135" t="s">
        <v>172</v>
      </c>
      <c r="D99" s="180">
        <v>3688.6</v>
      </c>
      <c r="E99" s="180">
        <v>99.6</v>
      </c>
      <c r="F99" s="180">
        <v>16.587</v>
      </c>
      <c r="G99" s="180">
        <v>0.2</v>
      </c>
      <c r="H99" s="180">
        <v>0.2</v>
      </c>
      <c r="I99" s="180">
        <v>0</v>
      </c>
      <c r="J99" s="180">
        <v>0</v>
      </c>
      <c r="K99" s="180">
        <v>0.04</v>
      </c>
    </row>
    <row r="100" spans="1:13">
      <c r="A100" s="129" t="s">
        <v>166</v>
      </c>
      <c r="B100" s="134" t="s">
        <v>173</v>
      </c>
      <c r="C100" s="135" t="s">
        <v>174</v>
      </c>
      <c r="D100" s="180">
        <v>3697.78</v>
      </c>
      <c r="E100" s="180">
        <v>99.94</v>
      </c>
      <c r="F100" s="180">
        <v>7.1660000000000004</v>
      </c>
      <c r="G100" s="180">
        <v>0</v>
      </c>
      <c r="H100" s="180">
        <v>0</v>
      </c>
      <c r="I100" s="180">
        <v>0</v>
      </c>
      <c r="J100" s="180">
        <v>0</v>
      </c>
      <c r="K100" s="180">
        <v>0</v>
      </c>
    </row>
    <row r="101" spans="1:13" s="249" customFormat="1">
      <c r="A101" s="249" t="s">
        <v>166</v>
      </c>
      <c r="B101" s="251" t="s">
        <v>405</v>
      </c>
      <c r="C101" s="252" t="s">
        <v>455</v>
      </c>
      <c r="D101" s="265">
        <v>1064</v>
      </c>
      <c r="E101" s="265">
        <v>26</v>
      </c>
      <c r="F101" s="265">
        <v>16.399999999999999</v>
      </c>
      <c r="G101" s="265">
        <v>1.5</v>
      </c>
      <c r="H101" s="265">
        <v>1.5</v>
      </c>
      <c r="I101" s="265">
        <v>2</v>
      </c>
      <c r="J101" s="265">
        <v>3.6</v>
      </c>
      <c r="K101" s="265">
        <v>17</v>
      </c>
    </row>
    <row r="102" spans="1:13" s="249" customFormat="1">
      <c r="A102" s="249" t="s">
        <v>166</v>
      </c>
      <c r="B102" s="251" t="s">
        <v>406</v>
      </c>
      <c r="C102" s="252" t="s">
        <v>456</v>
      </c>
      <c r="D102" s="265">
        <v>789</v>
      </c>
      <c r="E102" s="265">
        <v>18.899999999999999</v>
      </c>
      <c r="F102" s="265">
        <v>17</v>
      </c>
      <c r="G102" s="265">
        <v>3.6</v>
      </c>
      <c r="H102" s="265">
        <v>3.5</v>
      </c>
      <c r="I102" s="265">
        <v>0.8</v>
      </c>
      <c r="J102" s="265">
        <v>1.5</v>
      </c>
      <c r="K102" s="265">
        <v>12</v>
      </c>
    </row>
    <row r="103" spans="1:13" s="126" customFormat="1">
      <c r="A103" s="126" t="s">
        <v>421</v>
      </c>
      <c r="B103" s="132" t="s">
        <v>195</v>
      </c>
      <c r="C103" s="133" t="s">
        <v>196</v>
      </c>
      <c r="D103" s="127">
        <v>1509.19</v>
      </c>
      <c r="E103" s="127">
        <v>12.9</v>
      </c>
      <c r="F103" s="127">
        <v>5.7720000000000002</v>
      </c>
      <c r="G103" s="127">
        <v>55.6</v>
      </c>
      <c r="H103" s="127">
        <v>42.1</v>
      </c>
      <c r="I103" s="127">
        <v>3.4</v>
      </c>
      <c r="J103" s="127">
        <v>5.0999999999999996</v>
      </c>
      <c r="K103" s="127">
        <v>250</v>
      </c>
      <c r="L103" s="126" t="s">
        <v>261</v>
      </c>
      <c r="M103" s="132"/>
    </row>
    <row r="104" spans="1:13">
      <c r="A104" s="129" t="s">
        <v>421</v>
      </c>
      <c r="B104" s="134" t="s">
        <v>197</v>
      </c>
      <c r="C104" s="135" t="s">
        <v>198</v>
      </c>
      <c r="D104" s="130">
        <v>1737.63</v>
      </c>
      <c r="E104" s="130">
        <v>8.98</v>
      </c>
      <c r="F104" s="130">
        <v>4.26</v>
      </c>
      <c r="G104" s="130">
        <v>77.709999999999994</v>
      </c>
      <c r="H104" s="130">
        <v>37.450000000000003</v>
      </c>
      <c r="I104" s="130">
        <v>1.9</v>
      </c>
      <c r="J104" s="130">
        <v>4.96</v>
      </c>
      <c r="K104" s="130">
        <v>190</v>
      </c>
      <c r="L104" s="129" t="s">
        <v>261</v>
      </c>
      <c r="M104" s="134"/>
    </row>
    <row r="105" spans="1:13">
      <c r="A105" s="129" t="s">
        <v>421</v>
      </c>
      <c r="B105" s="134" t="s">
        <v>199</v>
      </c>
      <c r="C105" s="135" t="s">
        <v>200</v>
      </c>
      <c r="D105" s="130">
        <v>2170</v>
      </c>
      <c r="E105" s="130">
        <v>26.9</v>
      </c>
      <c r="F105" s="130">
        <v>14.6</v>
      </c>
      <c r="G105" s="130">
        <v>63.7</v>
      </c>
      <c r="H105" s="130">
        <v>46.4</v>
      </c>
      <c r="I105" s="130">
        <v>3.9</v>
      </c>
      <c r="J105" s="130">
        <v>5.5</v>
      </c>
      <c r="K105" s="130">
        <v>140</v>
      </c>
      <c r="L105" s="129" t="s">
        <v>260</v>
      </c>
      <c r="M105" s="134"/>
    </row>
    <row r="106" spans="1:13">
      <c r="A106" s="129" t="s">
        <v>421</v>
      </c>
      <c r="B106" s="134" t="s">
        <v>201</v>
      </c>
      <c r="C106" s="135" t="s">
        <v>202</v>
      </c>
      <c r="D106" s="130">
        <v>1956.21</v>
      </c>
      <c r="E106" s="130">
        <v>24.5</v>
      </c>
      <c r="F106" s="130">
        <v>10.664999999999999</v>
      </c>
      <c r="G106" s="130">
        <v>54.56</v>
      </c>
      <c r="H106" s="130">
        <v>2.33</v>
      </c>
      <c r="I106" s="130">
        <v>3.4</v>
      </c>
      <c r="J106" s="130">
        <v>7.19</v>
      </c>
      <c r="K106" s="130">
        <v>750</v>
      </c>
      <c r="L106" s="129" t="s">
        <v>261</v>
      </c>
      <c r="M106" s="134"/>
    </row>
    <row r="107" spans="1:13" s="249" customFormat="1">
      <c r="A107" s="249" t="s">
        <v>421</v>
      </c>
      <c r="B107" s="251" t="s">
        <v>483</v>
      </c>
      <c r="C107" s="252" t="s">
        <v>434</v>
      </c>
      <c r="D107" s="265">
        <v>1818</v>
      </c>
      <c r="E107" s="265">
        <v>10.5</v>
      </c>
      <c r="F107" s="265">
        <v>4.4000000000000004</v>
      </c>
      <c r="G107" s="265">
        <v>76.099999999999994</v>
      </c>
      <c r="H107" s="265">
        <v>24.3</v>
      </c>
      <c r="I107" s="265">
        <v>2</v>
      </c>
      <c r="J107" s="265">
        <v>7</v>
      </c>
      <c r="K107" s="265">
        <v>277</v>
      </c>
    </row>
    <row r="108" spans="1:13">
      <c r="A108" s="129" t="s">
        <v>421</v>
      </c>
      <c r="B108" s="134" t="s">
        <v>203</v>
      </c>
      <c r="C108" s="135" t="s">
        <v>204</v>
      </c>
      <c r="D108" s="130">
        <v>1516.87</v>
      </c>
      <c r="E108" s="130">
        <v>18</v>
      </c>
      <c r="F108" s="130">
        <v>3.234</v>
      </c>
      <c r="G108" s="130">
        <v>45.84</v>
      </c>
      <c r="H108" s="130">
        <v>27.3</v>
      </c>
      <c r="I108" s="130">
        <v>2.2999999999999998</v>
      </c>
      <c r="J108" s="130">
        <v>4.16</v>
      </c>
      <c r="K108" s="130">
        <v>240</v>
      </c>
      <c r="L108" s="129" t="s">
        <v>260</v>
      </c>
      <c r="M108" s="134"/>
    </row>
    <row r="109" spans="1:13">
      <c r="A109" s="129" t="s">
        <v>421</v>
      </c>
      <c r="B109" s="134" t="s">
        <v>205</v>
      </c>
      <c r="C109" s="135" t="s">
        <v>206</v>
      </c>
      <c r="D109" s="130">
        <v>278.31</v>
      </c>
      <c r="E109" s="130">
        <v>0.56999999999999995</v>
      </c>
      <c r="F109" s="130">
        <v>0.21299999999999999</v>
      </c>
      <c r="G109" s="130">
        <v>12.72</v>
      </c>
      <c r="H109" s="130">
        <v>0.63</v>
      </c>
      <c r="I109" s="130">
        <v>0.24</v>
      </c>
      <c r="J109" s="130">
        <v>2.41</v>
      </c>
      <c r="K109" s="130">
        <v>242.32</v>
      </c>
      <c r="L109" s="129" t="s">
        <v>261</v>
      </c>
      <c r="M109" s="134"/>
    </row>
    <row r="110" spans="1:13">
      <c r="A110" s="129" t="s">
        <v>421</v>
      </c>
      <c r="B110" s="134" t="s">
        <v>410</v>
      </c>
      <c r="C110" s="135" t="s">
        <v>470</v>
      </c>
      <c r="D110" s="181">
        <v>1504</v>
      </c>
      <c r="E110" s="181">
        <v>19.7</v>
      </c>
      <c r="F110" s="181">
        <v>10.4</v>
      </c>
      <c r="G110" s="181">
        <v>40</v>
      </c>
      <c r="H110" s="181">
        <v>14.1</v>
      </c>
      <c r="I110" s="181">
        <v>1.7</v>
      </c>
      <c r="J110" s="181">
        <v>5.8</v>
      </c>
      <c r="K110" s="181">
        <v>423</v>
      </c>
    </row>
    <row r="111" spans="1:13" s="249" customFormat="1">
      <c r="A111" s="249" t="s">
        <v>421</v>
      </c>
      <c r="B111" s="251" t="s">
        <v>411</v>
      </c>
      <c r="C111" s="252" t="s">
        <v>471</v>
      </c>
      <c r="D111" s="265">
        <v>938</v>
      </c>
      <c r="E111" s="265">
        <v>6.5</v>
      </c>
      <c r="F111" s="265">
        <v>2.9</v>
      </c>
      <c r="G111" s="265">
        <v>36.4</v>
      </c>
      <c r="H111" s="265">
        <v>11.4</v>
      </c>
      <c r="I111" s="265">
        <v>1.1000000000000001</v>
      </c>
      <c r="J111" s="265">
        <v>4.0999999999999996</v>
      </c>
      <c r="K111" s="265">
        <v>85</v>
      </c>
    </row>
    <row r="112" spans="1:13" s="249" customFormat="1">
      <c r="A112" s="249" t="s">
        <v>421</v>
      </c>
      <c r="B112" s="251" t="s">
        <v>412</v>
      </c>
      <c r="C112" s="252" t="s">
        <v>472</v>
      </c>
      <c r="D112" s="265">
        <v>1003</v>
      </c>
      <c r="E112" s="265">
        <v>8</v>
      </c>
      <c r="F112" s="265">
        <v>5.5</v>
      </c>
      <c r="G112" s="265">
        <v>38.1</v>
      </c>
      <c r="H112" s="265">
        <v>18.3</v>
      </c>
      <c r="I112" s="265">
        <v>1.1000000000000001</v>
      </c>
      <c r="J112" s="265">
        <v>3</v>
      </c>
      <c r="K112" s="265">
        <v>89</v>
      </c>
    </row>
    <row r="113" spans="1:13">
      <c r="A113" s="129" t="s">
        <v>421</v>
      </c>
      <c r="B113" s="143" t="s">
        <v>187</v>
      </c>
      <c r="C113" s="144" t="s">
        <v>188</v>
      </c>
      <c r="D113" s="180">
        <v>906.18</v>
      </c>
      <c r="E113" s="180">
        <v>10.65</v>
      </c>
      <c r="F113" s="180">
        <v>4.3499999999999996</v>
      </c>
      <c r="G113" s="180">
        <v>0</v>
      </c>
      <c r="H113" s="180">
        <v>0</v>
      </c>
      <c r="I113" s="180">
        <v>0</v>
      </c>
      <c r="J113" s="180">
        <v>30.13</v>
      </c>
      <c r="K113" s="180">
        <v>2430</v>
      </c>
    </row>
    <row r="114" spans="1:13">
      <c r="A114" s="129" t="s">
        <v>421</v>
      </c>
      <c r="B114" s="143" t="s">
        <v>189</v>
      </c>
      <c r="C114" s="144" t="s">
        <v>190</v>
      </c>
      <c r="D114" s="180">
        <v>439.79</v>
      </c>
      <c r="E114" s="180">
        <v>5.0999999999999996</v>
      </c>
      <c r="F114" s="180">
        <v>1.879</v>
      </c>
      <c r="G114" s="180">
        <v>1.77</v>
      </c>
      <c r="H114" s="180">
        <v>0</v>
      </c>
      <c r="I114" s="180">
        <v>0</v>
      </c>
      <c r="J114" s="180">
        <v>13</v>
      </c>
      <c r="K114" s="180">
        <v>1500</v>
      </c>
    </row>
    <row r="115" spans="1:13">
      <c r="A115" s="129" t="s">
        <v>421</v>
      </c>
      <c r="B115" s="143" t="s">
        <v>191</v>
      </c>
      <c r="C115" s="144" t="s">
        <v>192</v>
      </c>
      <c r="D115" s="180">
        <v>1121.21</v>
      </c>
      <c r="E115" s="180">
        <v>22.22</v>
      </c>
      <c r="F115" s="180">
        <v>9.6720000000000006</v>
      </c>
      <c r="G115" s="180">
        <v>2.76</v>
      </c>
      <c r="H115" s="180">
        <v>0</v>
      </c>
      <c r="I115" s="180">
        <v>1.96</v>
      </c>
      <c r="J115" s="180">
        <v>14.82</v>
      </c>
      <c r="K115" s="180">
        <v>543.53</v>
      </c>
    </row>
    <row r="116" spans="1:13">
      <c r="A116" s="129" t="s">
        <v>421</v>
      </c>
      <c r="B116" s="143" t="s">
        <v>193</v>
      </c>
      <c r="C116" s="144" t="s">
        <v>194</v>
      </c>
      <c r="D116" s="182">
        <v>755.32</v>
      </c>
      <c r="E116" s="182">
        <v>11.4</v>
      </c>
      <c r="F116" s="182">
        <v>4.1829999999999998</v>
      </c>
      <c r="G116" s="182">
        <v>7.3</v>
      </c>
      <c r="H116" s="182">
        <v>1.1000000000000001</v>
      </c>
      <c r="I116" s="182">
        <v>2</v>
      </c>
      <c r="J116" s="182">
        <v>12.32</v>
      </c>
      <c r="K116" s="182">
        <v>1030</v>
      </c>
    </row>
    <row r="117" spans="1:13" s="249" customFormat="1">
      <c r="A117" s="249" t="s">
        <v>421</v>
      </c>
      <c r="B117" s="249" t="s">
        <v>408</v>
      </c>
      <c r="C117" s="254" t="s">
        <v>467</v>
      </c>
      <c r="D117" s="265">
        <v>968</v>
      </c>
      <c r="E117" s="265">
        <v>16.8</v>
      </c>
      <c r="F117" s="265">
        <v>7.1</v>
      </c>
      <c r="G117" s="265">
        <v>0</v>
      </c>
      <c r="H117" s="265">
        <v>0</v>
      </c>
      <c r="I117" s="265">
        <v>0</v>
      </c>
      <c r="J117" s="265">
        <v>20.399999999999999</v>
      </c>
      <c r="K117" s="265">
        <v>660</v>
      </c>
    </row>
    <row r="118" spans="1:13" s="249" customFormat="1">
      <c r="A118" s="249" t="s">
        <v>421</v>
      </c>
      <c r="B118" s="249" t="s">
        <v>409</v>
      </c>
      <c r="C118" s="254" t="s">
        <v>492</v>
      </c>
      <c r="D118" s="265">
        <v>1396</v>
      </c>
      <c r="E118" s="265">
        <v>27.4</v>
      </c>
      <c r="F118" s="265">
        <v>14.6</v>
      </c>
      <c r="G118" s="265">
        <v>0</v>
      </c>
      <c r="H118" s="265">
        <v>0</v>
      </c>
      <c r="I118" s="265">
        <v>0</v>
      </c>
      <c r="J118" s="265">
        <v>22.4</v>
      </c>
      <c r="K118" s="265">
        <v>45</v>
      </c>
    </row>
    <row r="119" spans="1:13">
      <c r="A119" s="129" t="s">
        <v>421</v>
      </c>
      <c r="B119" s="134" t="s">
        <v>176</v>
      </c>
      <c r="C119" s="135" t="s">
        <v>177</v>
      </c>
      <c r="D119" s="180">
        <v>2230</v>
      </c>
      <c r="E119" s="180">
        <v>30.3</v>
      </c>
      <c r="F119" s="180">
        <v>2.6</v>
      </c>
      <c r="G119" s="180">
        <v>56.5</v>
      </c>
      <c r="H119" s="180">
        <v>53.9</v>
      </c>
      <c r="I119" s="180">
        <v>0.8</v>
      </c>
      <c r="J119" s="180">
        <v>8.4</v>
      </c>
      <c r="K119" s="180">
        <v>120</v>
      </c>
    </row>
    <row r="120" spans="1:13">
      <c r="A120" s="129" t="s">
        <v>421</v>
      </c>
      <c r="B120" s="134" t="s">
        <v>179</v>
      </c>
      <c r="C120" s="135" t="s">
        <v>180</v>
      </c>
      <c r="D120" s="180">
        <v>1572.75</v>
      </c>
      <c r="E120" s="180">
        <v>7.0000000000000007E-2</v>
      </c>
      <c r="F120" s="180">
        <v>0</v>
      </c>
      <c r="G120" s="180">
        <v>91.8</v>
      </c>
      <c r="H120" s="180">
        <v>71.5</v>
      </c>
      <c r="I120" s="180">
        <v>0</v>
      </c>
      <c r="J120" s="180">
        <v>0.56000000000000005</v>
      </c>
      <c r="K120" s="180">
        <v>26.3</v>
      </c>
    </row>
    <row r="121" spans="1:13">
      <c r="A121" s="129" t="s">
        <v>421</v>
      </c>
      <c r="B121" s="134" t="s">
        <v>181</v>
      </c>
      <c r="C121" s="135" t="s">
        <v>182</v>
      </c>
      <c r="D121" s="180">
        <v>796.12</v>
      </c>
      <c r="E121" s="180">
        <v>10.84</v>
      </c>
      <c r="F121" s="180">
        <v>7.0990000000000002</v>
      </c>
      <c r="G121" s="180">
        <v>19.920000000000002</v>
      </c>
      <c r="H121" s="180">
        <v>19.899999999999999</v>
      </c>
      <c r="I121" s="180">
        <v>0</v>
      </c>
      <c r="J121" s="180">
        <v>3.32</v>
      </c>
      <c r="K121" s="180">
        <v>45</v>
      </c>
    </row>
    <row r="122" spans="1:13">
      <c r="A122" s="129" t="s">
        <v>421</v>
      </c>
      <c r="B122" s="134" t="s">
        <v>183</v>
      </c>
      <c r="C122" s="135" t="s">
        <v>184</v>
      </c>
      <c r="D122" s="180">
        <v>1947.78</v>
      </c>
      <c r="E122" s="180">
        <v>28.9</v>
      </c>
      <c r="F122" s="180">
        <v>6.327</v>
      </c>
      <c r="G122" s="180">
        <v>37.299999999999997</v>
      </c>
      <c r="H122" s="180">
        <v>32.4</v>
      </c>
      <c r="I122" s="180">
        <v>6.2</v>
      </c>
      <c r="J122" s="180">
        <v>14.38</v>
      </c>
      <c r="K122" s="180">
        <v>26</v>
      </c>
    </row>
    <row r="123" spans="1:13">
      <c r="A123" s="129" t="s">
        <v>421</v>
      </c>
      <c r="B123" s="134" t="s">
        <v>185</v>
      </c>
      <c r="C123" s="135" t="s">
        <v>186</v>
      </c>
      <c r="D123" s="180">
        <v>2170.39</v>
      </c>
      <c r="E123" s="180">
        <v>36.799999999999997</v>
      </c>
      <c r="F123" s="180">
        <v>16.398</v>
      </c>
      <c r="G123" s="180">
        <v>41.95</v>
      </c>
      <c r="H123" s="180">
        <v>1.2</v>
      </c>
      <c r="I123" s="180">
        <v>3.84</v>
      </c>
      <c r="J123" s="180">
        <v>5.63</v>
      </c>
      <c r="K123" s="180">
        <v>670</v>
      </c>
    </row>
    <row r="124" spans="1:13" s="249" customFormat="1">
      <c r="A124" s="249" t="s">
        <v>421</v>
      </c>
      <c r="B124" s="251" t="s">
        <v>458</v>
      </c>
      <c r="C124" s="252" t="s">
        <v>493</v>
      </c>
      <c r="D124" s="265">
        <v>1541</v>
      </c>
      <c r="E124" s="265">
        <v>14.5</v>
      </c>
      <c r="F124" s="265">
        <v>9</v>
      </c>
      <c r="G124" s="265">
        <v>54.7</v>
      </c>
      <c r="H124" s="265">
        <v>42.3</v>
      </c>
      <c r="I124" s="265">
        <v>1.4</v>
      </c>
      <c r="J124" s="265">
        <v>3.8</v>
      </c>
      <c r="K124" s="265">
        <v>155</v>
      </c>
    </row>
    <row r="125" spans="1:13" s="249" customFormat="1">
      <c r="A125" s="249" t="s">
        <v>421</v>
      </c>
      <c r="B125" s="251" t="s">
        <v>457</v>
      </c>
      <c r="C125" s="252" t="s">
        <v>494</v>
      </c>
      <c r="D125" s="265">
        <v>1580</v>
      </c>
      <c r="E125" s="265">
        <v>1.1000000000000001</v>
      </c>
      <c r="F125" s="265">
        <v>0.7</v>
      </c>
      <c r="G125" s="265">
        <v>84.4</v>
      </c>
      <c r="H125" s="265">
        <v>38.799999999999997</v>
      </c>
      <c r="I125" s="265">
        <v>1.3</v>
      </c>
      <c r="J125" s="265">
        <v>5.6</v>
      </c>
      <c r="K125" s="265">
        <v>430</v>
      </c>
    </row>
    <row r="126" spans="1:13">
      <c r="A126" s="129" t="s">
        <v>421</v>
      </c>
      <c r="B126" s="129" t="s">
        <v>71</v>
      </c>
      <c r="C126" s="135" t="s">
        <v>72</v>
      </c>
      <c r="D126" s="130">
        <v>709.86</v>
      </c>
      <c r="E126" s="130">
        <v>5.52</v>
      </c>
      <c r="F126" s="130">
        <v>0.93899999999999995</v>
      </c>
      <c r="G126" s="130">
        <v>26.18</v>
      </c>
      <c r="H126" s="130">
        <v>0</v>
      </c>
      <c r="I126" s="130">
        <v>2</v>
      </c>
      <c r="J126" s="130">
        <v>3.56</v>
      </c>
      <c r="K126" s="130">
        <v>67</v>
      </c>
      <c r="L126" s="129" t="s">
        <v>261</v>
      </c>
    </row>
    <row r="127" spans="1:13">
      <c r="A127" s="129" t="s">
        <v>421</v>
      </c>
      <c r="B127" s="134" t="s">
        <v>94</v>
      </c>
      <c r="C127" s="135" t="s">
        <v>95</v>
      </c>
      <c r="D127" s="130">
        <v>364.94</v>
      </c>
      <c r="E127" s="130">
        <v>1.1000000000000001</v>
      </c>
      <c r="F127" s="130">
        <v>0.23</v>
      </c>
      <c r="G127" s="130">
        <v>82.09</v>
      </c>
      <c r="H127" s="130">
        <v>10.18</v>
      </c>
      <c r="I127" s="130">
        <v>2.2000000000000002</v>
      </c>
      <c r="J127" s="130">
        <v>6.67</v>
      </c>
      <c r="K127" s="130">
        <v>1030</v>
      </c>
      <c r="L127" s="129" t="s">
        <v>260</v>
      </c>
      <c r="M127" s="134"/>
    </row>
    <row r="128" spans="1:13">
      <c r="A128" s="129" t="s">
        <v>421</v>
      </c>
      <c r="B128" s="134" t="s">
        <v>208</v>
      </c>
      <c r="C128" s="135" t="s">
        <v>209</v>
      </c>
      <c r="D128" s="180">
        <v>1206.79</v>
      </c>
      <c r="E128" s="180">
        <v>0.41</v>
      </c>
      <c r="F128" s="180">
        <v>0</v>
      </c>
      <c r="G128" s="180">
        <v>69.72</v>
      </c>
      <c r="H128" s="180">
        <v>67.75</v>
      </c>
      <c r="I128" s="180">
        <v>1.1000000000000001</v>
      </c>
      <c r="J128" s="180">
        <v>0.38</v>
      </c>
      <c r="K128" s="180">
        <v>13</v>
      </c>
    </row>
    <row r="129" spans="1:13">
      <c r="A129" s="129" t="s">
        <v>421</v>
      </c>
      <c r="B129" s="134" t="s">
        <v>214</v>
      </c>
      <c r="C129" s="135" t="s">
        <v>215</v>
      </c>
      <c r="D129" s="180">
        <v>209.41</v>
      </c>
      <c r="E129" s="180">
        <v>0.41</v>
      </c>
      <c r="F129" s="180">
        <v>0.04</v>
      </c>
      <c r="G129" s="180">
        <v>9.57</v>
      </c>
      <c r="H129" s="180">
        <v>7.8</v>
      </c>
      <c r="I129" s="180">
        <v>1.7</v>
      </c>
      <c r="J129" s="180">
        <v>1.86</v>
      </c>
      <c r="K129" s="180">
        <v>488</v>
      </c>
    </row>
    <row r="130" spans="1:13">
      <c r="A130" s="129" t="s">
        <v>421</v>
      </c>
      <c r="B130" s="134" t="s">
        <v>216</v>
      </c>
      <c r="C130" s="135" t="s">
        <v>217</v>
      </c>
      <c r="D130" s="180">
        <v>1348.03</v>
      </c>
      <c r="E130" s="180">
        <v>27.6</v>
      </c>
      <c r="F130" s="180">
        <v>3.069</v>
      </c>
      <c r="G130" s="180">
        <v>18.600000000000001</v>
      </c>
      <c r="H130" s="180">
        <v>14.79</v>
      </c>
      <c r="I130" s="180">
        <v>0.8</v>
      </c>
      <c r="J130" s="180">
        <v>0.63</v>
      </c>
      <c r="K130" s="180">
        <v>607</v>
      </c>
    </row>
    <row r="131" spans="1:13">
      <c r="A131" s="129" t="s">
        <v>421</v>
      </c>
      <c r="B131" s="134" t="s">
        <v>218</v>
      </c>
      <c r="C131" s="135" t="s">
        <v>219</v>
      </c>
      <c r="D131" s="180">
        <v>446.68</v>
      </c>
      <c r="E131" s="180">
        <v>0.1</v>
      </c>
      <c r="F131" s="180">
        <v>0</v>
      </c>
      <c r="G131" s="180">
        <v>24.87</v>
      </c>
      <c r="H131" s="180">
        <v>24.4</v>
      </c>
      <c r="I131" s="180">
        <v>1.4</v>
      </c>
      <c r="J131" s="180">
        <v>1.19</v>
      </c>
      <c r="K131" s="180">
        <v>615</v>
      </c>
    </row>
    <row r="132" spans="1:13">
      <c r="A132" s="129" t="s">
        <v>421</v>
      </c>
      <c r="B132" s="134" t="s">
        <v>220</v>
      </c>
      <c r="C132" s="135" t="s">
        <v>221</v>
      </c>
      <c r="D132" s="180">
        <v>1700</v>
      </c>
      <c r="E132" s="180">
        <v>0</v>
      </c>
      <c r="F132" s="180">
        <v>0</v>
      </c>
      <c r="G132" s="180">
        <v>100</v>
      </c>
      <c r="H132" s="180">
        <v>100</v>
      </c>
      <c r="I132" s="180">
        <v>0</v>
      </c>
      <c r="J132" s="180">
        <v>0</v>
      </c>
      <c r="K132" s="180">
        <v>0</v>
      </c>
    </row>
    <row r="133" spans="1:13" s="126" customFormat="1">
      <c r="A133" s="126" t="s">
        <v>207</v>
      </c>
      <c r="B133" s="132" t="s">
        <v>210</v>
      </c>
      <c r="C133" s="133" t="s">
        <v>211</v>
      </c>
      <c r="D133" s="235">
        <v>2530</v>
      </c>
      <c r="E133" s="235">
        <v>50</v>
      </c>
      <c r="F133" s="179">
        <v>8.5</v>
      </c>
      <c r="G133" s="179">
        <v>7.2</v>
      </c>
      <c r="H133" s="179">
        <v>4.7</v>
      </c>
      <c r="I133" s="179">
        <v>6</v>
      </c>
      <c r="J133" s="179">
        <v>30</v>
      </c>
      <c r="K133" s="179">
        <v>310</v>
      </c>
      <c r="L133" s="126" t="s">
        <v>523</v>
      </c>
      <c r="M133" s="126" t="s">
        <v>733</v>
      </c>
    </row>
    <row r="134" spans="1:13">
      <c r="A134" s="129" t="s">
        <v>207</v>
      </c>
      <c r="B134" s="129" t="s">
        <v>160</v>
      </c>
      <c r="C134" s="136" t="s">
        <v>450</v>
      </c>
      <c r="D134" s="233">
        <v>2560</v>
      </c>
      <c r="E134" s="233">
        <v>54.4</v>
      </c>
      <c r="F134" s="233">
        <v>8.4</v>
      </c>
      <c r="G134" s="233">
        <v>10</v>
      </c>
      <c r="H134" s="233">
        <v>5</v>
      </c>
      <c r="I134" s="233">
        <v>6</v>
      </c>
      <c r="J134" s="233">
        <v>27</v>
      </c>
      <c r="K134" s="233">
        <v>8</v>
      </c>
      <c r="L134" s="129" t="s">
        <v>523</v>
      </c>
      <c r="M134" s="129" t="s">
        <v>734</v>
      </c>
    </row>
    <row r="135" spans="1:13">
      <c r="A135" s="129" t="s">
        <v>207</v>
      </c>
      <c r="B135" s="134" t="s">
        <v>402</v>
      </c>
      <c r="C135" s="135" t="s">
        <v>451</v>
      </c>
      <c r="D135" s="233">
        <v>335</v>
      </c>
      <c r="E135" s="233">
        <v>0</v>
      </c>
      <c r="F135" s="233">
        <v>0</v>
      </c>
      <c r="G135" s="233">
        <v>17.5</v>
      </c>
      <c r="H135" s="233">
        <v>15.6</v>
      </c>
      <c r="I135" s="233">
        <v>1.4</v>
      </c>
      <c r="J135" s="233">
        <v>1</v>
      </c>
      <c r="K135" s="233">
        <v>340</v>
      </c>
      <c r="L135" s="129" t="s">
        <v>523</v>
      </c>
      <c r="M135" s="129" t="s">
        <v>735</v>
      </c>
    </row>
    <row r="136" spans="1:13" s="249" customFormat="1">
      <c r="A136" s="249" t="s">
        <v>207</v>
      </c>
      <c r="B136" s="251" t="s">
        <v>403</v>
      </c>
      <c r="C136" s="252" t="s">
        <v>452</v>
      </c>
      <c r="D136" s="265">
        <v>210</v>
      </c>
      <c r="E136" s="265">
        <v>0.2</v>
      </c>
      <c r="F136" s="265">
        <v>0</v>
      </c>
      <c r="G136" s="265">
        <v>4</v>
      </c>
      <c r="H136" s="265">
        <v>3.9</v>
      </c>
      <c r="I136" s="265">
        <v>0.8</v>
      </c>
      <c r="J136" s="265">
        <v>5.7</v>
      </c>
      <c r="K136" s="265">
        <v>6100</v>
      </c>
    </row>
    <row r="137" spans="1:13" s="249" customFormat="1">
      <c r="A137" s="249" t="s">
        <v>207</v>
      </c>
      <c r="B137" s="251" t="s">
        <v>404</v>
      </c>
      <c r="C137" s="252" t="s">
        <v>453</v>
      </c>
      <c r="D137" s="265">
        <v>182</v>
      </c>
      <c r="E137" s="265">
        <v>0.2</v>
      </c>
      <c r="F137" s="265">
        <v>0</v>
      </c>
      <c r="G137" s="265">
        <v>3.2</v>
      </c>
      <c r="H137" s="265">
        <v>2.9</v>
      </c>
      <c r="I137" s="265">
        <v>0.8</v>
      </c>
      <c r="J137" s="265">
        <v>4.3</v>
      </c>
      <c r="K137" s="265">
        <v>3600</v>
      </c>
    </row>
    <row r="138" spans="1:13" s="249" customFormat="1">
      <c r="A138" s="249" t="s">
        <v>207</v>
      </c>
      <c r="B138" s="251" t="s">
        <v>407</v>
      </c>
      <c r="C138" s="252" t="s">
        <v>454</v>
      </c>
      <c r="D138" s="265">
        <v>676</v>
      </c>
      <c r="E138" s="265">
        <v>1.2</v>
      </c>
      <c r="F138" s="265">
        <v>0.2</v>
      </c>
      <c r="G138" s="265">
        <v>14.5</v>
      </c>
      <c r="H138" s="265">
        <v>11.6</v>
      </c>
      <c r="I138" s="265">
        <v>11.1</v>
      </c>
      <c r="J138" s="265">
        <v>17.399999999999999</v>
      </c>
      <c r="K138" s="265">
        <v>3100</v>
      </c>
    </row>
    <row r="139" spans="1:13" s="126" customFormat="1">
      <c r="A139" s="126" t="s">
        <v>222</v>
      </c>
      <c r="B139" s="137" t="s">
        <v>223</v>
      </c>
      <c r="C139" s="138" t="s">
        <v>224</v>
      </c>
      <c r="D139" s="179">
        <v>1489.29</v>
      </c>
      <c r="E139" s="179">
        <v>9.6999999999999993</v>
      </c>
      <c r="F139" s="179">
        <v>4.5350000000000001</v>
      </c>
      <c r="G139" s="179">
        <v>87.7</v>
      </c>
      <c r="H139" s="179">
        <v>52.1</v>
      </c>
      <c r="I139" s="179">
        <v>5.7</v>
      </c>
      <c r="J139" s="179">
        <v>11.79</v>
      </c>
      <c r="K139" s="179">
        <v>109</v>
      </c>
    </row>
    <row r="140" spans="1:13">
      <c r="A140" s="129" t="s">
        <v>222</v>
      </c>
      <c r="B140" s="134" t="s">
        <v>225</v>
      </c>
      <c r="C140" s="135" t="s">
        <v>226</v>
      </c>
      <c r="D140" s="180">
        <v>185.3</v>
      </c>
      <c r="E140" s="180">
        <v>0</v>
      </c>
      <c r="F140" s="180">
        <v>0</v>
      </c>
      <c r="G140" s="180">
        <v>10.9</v>
      </c>
      <c r="H140" s="180">
        <v>10.9</v>
      </c>
      <c r="I140" s="180">
        <v>0</v>
      </c>
      <c r="J140" s="180">
        <v>0</v>
      </c>
      <c r="K140" s="180">
        <v>12</v>
      </c>
    </row>
    <row r="141" spans="1:13">
      <c r="A141" s="129" t="s">
        <v>222</v>
      </c>
      <c r="B141" s="134" t="s">
        <v>227</v>
      </c>
      <c r="C141" s="139" t="s">
        <v>228</v>
      </c>
      <c r="D141" s="180">
        <v>0</v>
      </c>
      <c r="E141" s="180">
        <v>0</v>
      </c>
      <c r="F141" s="180">
        <v>0</v>
      </c>
      <c r="G141" s="180">
        <v>0</v>
      </c>
      <c r="H141" s="180">
        <v>0</v>
      </c>
      <c r="I141" s="180">
        <v>0</v>
      </c>
      <c r="J141" s="180">
        <v>0</v>
      </c>
      <c r="K141" s="180">
        <v>6</v>
      </c>
    </row>
    <row r="142" spans="1:13">
      <c r="A142" s="129" t="s">
        <v>222</v>
      </c>
      <c r="B142" s="134" t="s">
        <v>229</v>
      </c>
      <c r="C142" s="135" t="s">
        <v>230</v>
      </c>
      <c r="D142" s="131">
        <v>206.6</v>
      </c>
      <c r="E142" s="182">
        <v>0.3</v>
      </c>
      <c r="F142" s="182">
        <v>0</v>
      </c>
      <c r="G142" s="131">
        <v>11.5</v>
      </c>
      <c r="H142" s="131">
        <v>11.5</v>
      </c>
      <c r="I142" s="131">
        <v>0</v>
      </c>
      <c r="J142" s="183">
        <v>0.17</v>
      </c>
      <c r="K142" s="131">
        <v>16</v>
      </c>
    </row>
    <row r="143" spans="1:13">
      <c r="A143" s="129" t="s">
        <v>222</v>
      </c>
      <c r="B143" s="134" t="s">
        <v>231</v>
      </c>
      <c r="C143" s="139" t="s">
        <v>232</v>
      </c>
      <c r="D143" s="180">
        <v>183.22</v>
      </c>
      <c r="E143" s="180">
        <v>0.03</v>
      </c>
      <c r="F143" s="180">
        <v>7.0000000000000001E-3</v>
      </c>
      <c r="G143" s="180">
        <v>10.4</v>
      </c>
      <c r="H143" s="180">
        <v>10.4</v>
      </c>
      <c r="I143" s="180">
        <v>0.3</v>
      </c>
      <c r="J143" s="180">
        <v>0.31</v>
      </c>
      <c r="K143" s="180">
        <v>3</v>
      </c>
    </row>
    <row r="144" spans="1:13">
      <c r="A144" s="129" t="s">
        <v>222</v>
      </c>
      <c r="B144" s="134" t="s">
        <v>233</v>
      </c>
      <c r="C144" s="135" t="s">
        <v>234</v>
      </c>
      <c r="D144" s="180">
        <v>1600.75</v>
      </c>
      <c r="E144" s="180">
        <v>0.62</v>
      </c>
      <c r="F144" s="180">
        <v>9.1999999999999998E-2</v>
      </c>
      <c r="G144" s="180">
        <v>92.75</v>
      </c>
      <c r="H144" s="180">
        <v>92.75</v>
      </c>
      <c r="I144" s="180">
        <v>0.3</v>
      </c>
      <c r="J144" s="180">
        <v>0.06</v>
      </c>
      <c r="K144" s="180">
        <v>187</v>
      </c>
    </row>
    <row r="145" spans="1:12">
      <c r="A145" s="129" t="s">
        <v>222</v>
      </c>
      <c r="B145" s="134" t="s">
        <v>413</v>
      </c>
      <c r="C145" s="139" t="s">
        <v>446</v>
      </c>
      <c r="D145" s="181">
        <v>175</v>
      </c>
      <c r="E145" s="181">
        <v>0</v>
      </c>
      <c r="F145" s="181">
        <v>0</v>
      </c>
      <c r="G145" s="181">
        <v>10.3</v>
      </c>
      <c r="H145" s="181">
        <v>10.3</v>
      </c>
      <c r="I145" s="181">
        <v>0</v>
      </c>
      <c r="J145" s="181">
        <v>0</v>
      </c>
      <c r="K145" s="181">
        <v>110</v>
      </c>
    </row>
    <row r="146" spans="1:12">
      <c r="A146" s="129" t="s">
        <v>222</v>
      </c>
      <c r="B146" s="134" t="s">
        <v>414</v>
      </c>
      <c r="C146" s="135" t="s">
        <v>447</v>
      </c>
      <c r="D146" s="130">
        <v>0</v>
      </c>
      <c r="E146" s="130">
        <v>0</v>
      </c>
      <c r="F146" s="130">
        <v>0</v>
      </c>
      <c r="G146" s="130">
        <v>0</v>
      </c>
      <c r="H146" s="130">
        <v>0</v>
      </c>
      <c r="I146" s="130">
        <v>0</v>
      </c>
      <c r="J146" s="130">
        <v>0</v>
      </c>
      <c r="K146" s="130">
        <v>0</v>
      </c>
    </row>
    <row r="147" spans="1:12">
      <c r="A147" s="129" t="s">
        <v>222</v>
      </c>
      <c r="B147" s="134" t="s">
        <v>415</v>
      </c>
      <c r="C147" s="139" t="s">
        <v>448</v>
      </c>
      <c r="D147" s="130">
        <v>0</v>
      </c>
      <c r="E147" s="130">
        <v>0</v>
      </c>
      <c r="F147" s="130">
        <v>0</v>
      </c>
      <c r="G147" s="130">
        <v>0</v>
      </c>
      <c r="H147" s="130">
        <v>0</v>
      </c>
      <c r="I147" s="130">
        <v>0</v>
      </c>
      <c r="J147" s="130">
        <v>0</v>
      </c>
      <c r="K147" s="130">
        <v>0</v>
      </c>
    </row>
    <row r="148" spans="1:12">
      <c r="A148" s="129" t="s">
        <v>222</v>
      </c>
      <c r="B148" s="134" t="s">
        <v>416</v>
      </c>
      <c r="C148" s="135" t="s">
        <v>449</v>
      </c>
      <c r="D148" s="130">
        <v>0</v>
      </c>
      <c r="E148" s="130">
        <v>0</v>
      </c>
      <c r="F148" s="130">
        <v>0</v>
      </c>
      <c r="G148" s="130">
        <v>0</v>
      </c>
      <c r="H148" s="130">
        <v>0</v>
      </c>
      <c r="I148" s="130">
        <v>0</v>
      </c>
      <c r="J148" s="130">
        <v>0</v>
      </c>
      <c r="K148" s="130">
        <v>0</v>
      </c>
    </row>
    <row r="149" spans="1:12" s="126" customFormat="1">
      <c r="A149" s="126" t="s">
        <v>235</v>
      </c>
      <c r="B149" s="132" t="s">
        <v>236</v>
      </c>
      <c r="C149" s="133" t="s">
        <v>237</v>
      </c>
      <c r="D149" s="179">
        <v>1085.3399999999999</v>
      </c>
      <c r="E149" s="179">
        <v>12.66</v>
      </c>
      <c r="F149" s="179">
        <v>6.6029999999999998</v>
      </c>
      <c r="G149" s="179">
        <v>26.88</v>
      </c>
      <c r="H149" s="179">
        <v>0.65</v>
      </c>
      <c r="I149" s="179">
        <v>0.9</v>
      </c>
      <c r="J149" s="179">
        <v>9.41</v>
      </c>
      <c r="K149" s="179">
        <v>455</v>
      </c>
      <c r="L149" s="126" t="s">
        <v>260</v>
      </c>
    </row>
    <row r="150" spans="1:12">
      <c r="A150" s="129" t="s">
        <v>235</v>
      </c>
      <c r="B150" s="134" t="s">
        <v>238</v>
      </c>
      <c r="C150" s="135" t="s">
        <v>239</v>
      </c>
      <c r="D150" s="180">
        <v>916.58</v>
      </c>
      <c r="E150" s="180">
        <v>10.69</v>
      </c>
      <c r="F150" s="180">
        <v>5.1680000000000001</v>
      </c>
      <c r="G150" s="180">
        <v>26.65</v>
      </c>
      <c r="H150" s="180">
        <v>0.25</v>
      </c>
      <c r="I150" s="180">
        <v>4.2</v>
      </c>
      <c r="J150" s="180">
        <v>4</v>
      </c>
      <c r="K150" s="180">
        <v>190.26</v>
      </c>
      <c r="L150" s="129" t="s">
        <v>260</v>
      </c>
    </row>
    <row r="151" spans="1:12">
      <c r="A151" s="129" t="s">
        <v>235</v>
      </c>
      <c r="B151" s="134" t="s">
        <v>240</v>
      </c>
      <c r="C151" s="135" t="s">
        <v>241</v>
      </c>
      <c r="D151" s="180">
        <v>1255.6400000000001</v>
      </c>
      <c r="E151" s="180">
        <v>20.25</v>
      </c>
      <c r="F151" s="180">
        <v>9.9459999999999997</v>
      </c>
      <c r="G151" s="180">
        <v>14.6</v>
      </c>
      <c r="H151" s="180">
        <v>0</v>
      </c>
      <c r="I151" s="180">
        <v>0.11</v>
      </c>
      <c r="J151" s="180">
        <v>15.19</v>
      </c>
      <c r="K151" s="180">
        <v>314</v>
      </c>
      <c r="L151" s="129" t="s">
        <v>260</v>
      </c>
    </row>
    <row r="152" spans="1:12">
      <c r="A152" s="129" t="s">
        <v>235</v>
      </c>
      <c r="B152" s="134" t="s">
        <v>242</v>
      </c>
      <c r="C152" s="135" t="s">
        <v>243</v>
      </c>
      <c r="D152" s="180">
        <v>992.73</v>
      </c>
      <c r="E152" s="180">
        <v>7.2</v>
      </c>
      <c r="F152" s="180">
        <v>3.181</v>
      </c>
      <c r="G152" s="180">
        <v>27.6</v>
      </c>
      <c r="H152" s="180">
        <v>1</v>
      </c>
      <c r="I152" s="180">
        <v>1.7</v>
      </c>
      <c r="J152" s="180">
        <v>12.38</v>
      </c>
      <c r="K152" s="180">
        <v>540</v>
      </c>
      <c r="L152" s="129" t="s">
        <v>732</v>
      </c>
    </row>
    <row r="153" spans="1:12">
      <c r="A153" s="129" t="s">
        <v>235</v>
      </c>
      <c r="B153" s="134" t="s">
        <v>244</v>
      </c>
      <c r="C153" s="135" t="s">
        <v>245</v>
      </c>
      <c r="D153" s="180">
        <v>1087.53</v>
      </c>
      <c r="E153" s="180">
        <v>13.3</v>
      </c>
      <c r="F153" s="180">
        <v>5.6379999999999999</v>
      </c>
      <c r="G153" s="180">
        <v>21.4</v>
      </c>
      <c r="H153" s="180">
        <v>4.0999999999999996</v>
      </c>
      <c r="I153" s="180">
        <v>1.2</v>
      </c>
      <c r="J153" s="180">
        <v>13.63</v>
      </c>
      <c r="K153" s="180">
        <v>760</v>
      </c>
      <c r="L153" s="129" t="s">
        <v>260</v>
      </c>
    </row>
    <row r="154" spans="1:12" s="249" customFormat="1">
      <c r="A154" s="249" t="s">
        <v>235</v>
      </c>
      <c r="B154" s="251" t="s">
        <v>440</v>
      </c>
      <c r="C154" s="252" t="s">
        <v>443</v>
      </c>
      <c r="D154" s="250">
        <v>458</v>
      </c>
      <c r="E154" s="250">
        <v>1.42</v>
      </c>
      <c r="F154" s="250">
        <v>0.38</v>
      </c>
      <c r="G154" s="250">
        <v>16.420000000000002</v>
      </c>
      <c r="H154" s="250">
        <v>2.25</v>
      </c>
      <c r="I154" s="250">
        <v>1.17</v>
      </c>
      <c r="J154" s="250">
        <v>6.46</v>
      </c>
      <c r="K154" s="250">
        <v>275</v>
      </c>
      <c r="L154" s="249" t="s">
        <v>732</v>
      </c>
    </row>
    <row r="155" spans="1:12" s="249" customFormat="1">
      <c r="A155" s="249" t="s">
        <v>235</v>
      </c>
      <c r="B155" s="251" t="s">
        <v>441</v>
      </c>
      <c r="C155" s="252" t="s">
        <v>444</v>
      </c>
      <c r="D155" s="265">
        <v>1026</v>
      </c>
      <c r="E155" s="265">
        <v>11.8</v>
      </c>
      <c r="F155" s="265">
        <v>4.3</v>
      </c>
      <c r="G155" s="265">
        <v>25</v>
      </c>
      <c r="H155" s="265">
        <v>0.2</v>
      </c>
      <c r="I155" s="265">
        <v>4.5</v>
      </c>
      <c r="J155" s="265">
        <v>7.7</v>
      </c>
      <c r="K155" s="265">
        <v>368</v>
      </c>
      <c r="L155" s="249" t="s">
        <v>732</v>
      </c>
    </row>
    <row r="156" spans="1:12" s="249" customFormat="1">
      <c r="A156" s="249" t="s">
        <v>235</v>
      </c>
      <c r="B156" s="251" t="s">
        <v>442</v>
      </c>
      <c r="C156" s="252" t="s">
        <v>445</v>
      </c>
      <c r="D156" s="265">
        <v>850</v>
      </c>
      <c r="E156" s="265">
        <v>6.5</v>
      </c>
      <c r="F156" s="265">
        <v>1.5</v>
      </c>
      <c r="G156" s="265">
        <v>31.5</v>
      </c>
      <c r="H156" s="265">
        <v>5.8</v>
      </c>
      <c r="I156" s="265">
        <v>0.7</v>
      </c>
      <c r="J156" s="265">
        <v>4.2</v>
      </c>
      <c r="K156" s="265">
        <v>280</v>
      </c>
      <c r="L156" s="249" t="s">
        <v>732</v>
      </c>
    </row>
    <row r="157" spans="1:12">
      <c r="A157" s="129" t="s">
        <v>235</v>
      </c>
      <c r="B157" s="129" t="s">
        <v>507</v>
      </c>
      <c r="C157" s="130">
        <v>10118</v>
      </c>
      <c r="D157" s="181">
        <v>521</v>
      </c>
      <c r="E157" s="181">
        <v>7.9</v>
      </c>
      <c r="F157" s="181">
        <v>5.0999999999999996</v>
      </c>
      <c r="G157" s="181">
        <v>5.3</v>
      </c>
      <c r="H157" s="181">
        <v>5.2</v>
      </c>
      <c r="I157" s="181">
        <v>0.4</v>
      </c>
      <c r="J157" s="181">
        <v>8.1999999999999993</v>
      </c>
      <c r="K157" s="181">
        <v>530</v>
      </c>
      <c r="L157" s="129" t="s">
        <v>260</v>
      </c>
    </row>
    <row r="158" spans="1:12">
      <c r="A158" s="129" t="s">
        <v>235</v>
      </c>
      <c r="B158" s="129" t="s">
        <v>508</v>
      </c>
      <c r="C158" s="130">
        <v>10119</v>
      </c>
      <c r="D158" s="181">
        <v>582</v>
      </c>
      <c r="E158" s="181">
        <v>9.4</v>
      </c>
      <c r="F158" s="181">
        <v>3.8</v>
      </c>
      <c r="G158" s="181">
        <v>4.4000000000000004</v>
      </c>
      <c r="H158" s="181">
        <v>2.6</v>
      </c>
      <c r="I158" s="181">
        <v>1</v>
      </c>
      <c r="J158" s="181">
        <v>9.5</v>
      </c>
      <c r="K158" s="181">
        <v>39</v>
      </c>
      <c r="L158" s="129" t="s">
        <v>260</v>
      </c>
    </row>
    <row r="159" spans="1:12">
      <c r="A159" s="129" t="s">
        <v>235</v>
      </c>
      <c r="B159" s="129" t="s">
        <v>509</v>
      </c>
      <c r="C159" s="130">
        <v>10120</v>
      </c>
      <c r="D159" s="181">
        <v>728</v>
      </c>
      <c r="E159" s="181">
        <v>12</v>
      </c>
      <c r="F159" s="181">
        <v>5.6</v>
      </c>
      <c r="G159" s="181">
        <v>5.0999999999999996</v>
      </c>
      <c r="H159" s="181">
        <v>5</v>
      </c>
      <c r="I159" s="181">
        <v>2.2000000000000002</v>
      </c>
      <c r="J159" s="181">
        <v>11.7</v>
      </c>
      <c r="K159" s="181">
        <v>380</v>
      </c>
      <c r="L159" s="129" t="s">
        <v>260</v>
      </c>
    </row>
    <row r="160" spans="1:12">
      <c r="A160" s="129" t="s">
        <v>235</v>
      </c>
      <c r="B160" s="129" t="s">
        <v>512</v>
      </c>
      <c r="C160" s="130">
        <v>10121</v>
      </c>
      <c r="D160" s="181">
        <v>2848</v>
      </c>
      <c r="E160" s="181">
        <v>35.200000000000003</v>
      </c>
      <c r="F160" s="181">
        <v>7.1</v>
      </c>
      <c r="G160" s="181">
        <v>60</v>
      </c>
      <c r="H160" s="181">
        <v>8.9</v>
      </c>
      <c r="I160" s="181">
        <v>7.7</v>
      </c>
      <c r="J160" s="181">
        <v>28.1</v>
      </c>
      <c r="K160" s="181">
        <v>1042</v>
      </c>
      <c r="L160" s="129" t="s">
        <v>732</v>
      </c>
    </row>
    <row r="161" spans="1:12">
      <c r="A161" s="129" t="s">
        <v>235</v>
      </c>
      <c r="B161" s="129" t="s">
        <v>510</v>
      </c>
      <c r="C161" s="130">
        <v>10122</v>
      </c>
      <c r="D161" s="181">
        <v>3470</v>
      </c>
      <c r="E161" s="181">
        <v>41.6</v>
      </c>
      <c r="F161" s="181">
        <v>12</v>
      </c>
      <c r="G161" s="181">
        <v>78.900000000000006</v>
      </c>
      <c r="H161" s="181">
        <v>7.6</v>
      </c>
      <c r="I161" s="181">
        <v>6.8</v>
      </c>
      <c r="J161" s="181">
        <v>31</v>
      </c>
      <c r="K161" s="181">
        <v>1551</v>
      </c>
      <c r="L161" s="129" t="s">
        <v>732</v>
      </c>
    </row>
    <row r="162" spans="1:12">
      <c r="A162" s="129" t="s">
        <v>235</v>
      </c>
      <c r="B162" s="129" t="s">
        <v>511</v>
      </c>
      <c r="C162" s="130">
        <v>10123</v>
      </c>
      <c r="D162" s="181">
        <v>1090</v>
      </c>
      <c r="E162" s="181">
        <v>13.3</v>
      </c>
      <c r="F162" s="181">
        <v>5.6</v>
      </c>
      <c r="G162" s="181">
        <v>21.4</v>
      </c>
      <c r="H162" s="181">
        <v>4.0999999999999996</v>
      </c>
      <c r="I162" s="181">
        <v>1.2</v>
      </c>
      <c r="J162" s="181">
        <v>13.6</v>
      </c>
      <c r="K162" s="181">
        <v>760</v>
      </c>
      <c r="L162" s="129" t="s">
        <v>732</v>
      </c>
    </row>
    <row r="163" spans="1:12" s="126" customFormat="1">
      <c r="A163" s="126" t="s">
        <v>246</v>
      </c>
      <c r="B163" s="126" t="s">
        <v>247</v>
      </c>
      <c r="C163" s="140" t="s">
        <v>248</v>
      </c>
      <c r="D163" s="127">
        <v>341.69</v>
      </c>
      <c r="E163" s="127">
        <v>0.02</v>
      </c>
      <c r="F163" s="127">
        <v>0</v>
      </c>
      <c r="G163" s="127">
        <v>2.2999999999999998</v>
      </c>
      <c r="H163" s="127">
        <v>2.2999999999999998</v>
      </c>
      <c r="I163" s="127">
        <v>0</v>
      </c>
      <c r="J163" s="127">
        <v>0.19</v>
      </c>
      <c r="K163" s="127">
        <v>6.4</v>
      </c>
      <c r="L163" s="126" t="s">
        <v>260</v>
      </c>
    </row>
    <row r="164" spans="1:12">
      <c r="A164" s="129" t="s">
        <v>246</v>
      </c>
      <c r="B164" s="129" t="s">
        <v>249</v>
      </c>
      <c r="C164" s="136" t="s">
        <v>250</v>
      </c>
      <c r="D164" s="130">
        <v>144.65</v>
      </c>
      <c r="E164" s="130">
        <v>0</v>
      </c>
      <c r="F164" s="130">
        <v>0</v>
      </c>
      <c r="G164" s="130">
        <v>0.65</v>
      </c>
      <c r="H164" s="130">
        <v>0.65</v>
      </c>
      <c r="I164" s="130">
        <v>0</v>
      </c>
      <c r="J164" s="130">
        <v>0.35</v>
      </c>
      <c r="K164" s="130">
        <v>2</v>
      </c>
      <c r="L164" s="129" t="s">
        <v>260</v>
      </c>
    </row>
    <row r="165" spans="1:12">
      <c r="B165" s="134"/>
      <c r="C165" s="17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I35"/>
  <sheetViews>
    <sheetView workbookViewId="0">
      <selection activeCell="E15" sqref="E15"/>
    </sheetView>
  </sheetViews>
  <sheetFormatPr defaultColWidth="10.85546875" defaultRowHeight="15.75"/>
  <cols>
    <col min="1" max="1" width="24.42578125" style="12" customWidth="1"/>
    <col min="2" max="2" width="13.140625" style="189" customWidth="1"/>
    <col min="3" max="3" width="14" style="189" customWidth="1"/>
    <col min="4" max="4" width="21.140625" style="189" customWidth="1"/>
    <col min="5" max="5" width="14" style="189" customWidth="1"/>
    <col min="6" max="6" width="23.42578125" style="189" customWidth="1"/>
    <col min="7" max="7" width="19.140625" style="189" customWidth="1"/>
    <col min="8" max="8" width="21.85546875" style="189" customWidth="1"/>
    <col min="9" max="9" width="12.7109375" style="189" customWidth="1"/>
    <col min="10" max="10" width="19.42578125" style="189" customWidth="1"/>
    <col min="11" max="11" width="18.42578125" style="189" customWidth="1"/>
    <col min="12" max="12" width="19.5703125" style="189" customWidth="1"/>
    <col min="13" max="13" width="23" style="189" customWidth="1"/>
    <col min="14" max="14" width="23.28515625" style="189" customWidth="1"/>
    <col min="15" max="15" width="27.140625" style="189" customWidth="1"/>
    <col min="16" max="17" width="10.85546875" style="189"/>
    <col min="18" max="19" width="16.42578125" style="189" customWidth="1"/>
    <col min="20" max="20" width="14.28515625" style="189" customWidth="1"/>
    <col min="21" max="35" width="10.85546875" style="189"/>
    <col min="36" max="16384" width="10.85546875" style="12"/>
  </cols>
  <sheetData>
    <row r="1" spans="1:35" s="184" customFormat="1">
      <c r="A1" s="184" t="s">
        <v>270</v>
      </c>
      <c r="B1" s="188" t="s">
        <v>271</v>
      </c>
      <c r="C1" s="188" t="s">
        <v>272</v>
      </c>
      <c r="D1" s="188" t="s">
        <v>273</v>
      </c>
      <c r="E1" s="188" t="s">
        <v>274</v>
      </c>
      <c r="F1" s="188" t="s">
        <v>275</v>
      </c>
      <c r="G1" s="188" t="s">
        <v>276</v>
      </c>
      <c r="H1" s="188" t="s">
        <v>277</v>
      </c>
      <c r="I1" s="188" t="s">
        <v>278</v>
      </c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</row>
    <row r="2" spans="1:35">
      <c r="A2" s="12" t="s">
        <v>279</v>
      </c>
      <c r="B2" s="189">
        <v>6.7</v>
      </c>
      <c r="C2" s="189" t="s">
        <v>280</v>
      </c>
      <c r="D2" s="189" t="s">
        <v>281</v>
      </c>
      <c r="E2" s="189" t="s">
        <v>282</v>
      </c>
      <c r="F2" s="189" t="s">
        <v>283</v>
      </c>
      <c r="G2" s="189">
        <v>18</v>
      </c>
      <c r="H2" s="189" t="s">
        <v>284</v>
      </c>
      <c r="I2" s="190">
        <v>1400</v>
      </c>
    </row>
    <row r="3" spans="1:35">
      <c r="A3" s="12" t="s">
        <v>285</v>
      </c>
      <c r="B3" s="189">
        <v>13</v>
      </c>
      <c r="C3" s="189" t="s">
        <v>280</v>
      </c>
      <c r="D3" s="189" t="s">
        <v>281</v>
      </c>
      <c r="E3" s="189" t="s">
        <v>282</v>
      </c>
      <c r="F3" s="189" t="s">
        <v>283</v>
      </c>
      <c r="G3" s="189">
        <v>28</v>
      </c>
      <c r="H3" s="189" t="s">
        <v>284</v>
      </c>
      <c r="I3" s="189">
        <v>2300</v>
      </c>
    </row>
    <row r="4" spans="1:35">
      <c r="A4" s="12" t="s">
        <v>286</v>
      </c>
      <c r="B4" s="189">
        <v>8.9</v>
      </c>
      <c r="C4" s="189" t="s">
        <v>280</v>
      </c>
      <c r="D4" s="189" t="s">
        <v>281</v>
      </c>
      <c r="E4" s="189" t="s">
        <v>282</v>
      </c>
      <c r="F4" s="189" t="s">
        <v>283</v>
      </c>
      <c r="G4" s="189">
        <v>25</v>
      </c>
      <c r="H4" s="189" t="s">
        <v>284</v>
      </c>
      <c r="I4" s="189">
        <v>2300</v>
      </c>
    </row>
    <row r="5" spans="1:35">
      <c r="A5" s="12" t="s">
        <v>287</v>
      </c>
      <c r="B5" s="189">
        <v>11.3</v>
      </c>
      <c r="C5" s="189" t="s">
        <v>280</v>
      </c>
      <c r="D5" s="189" t="s">
        <v>281</v>
      </c>
      <c r="E5" s="189" t="s">
        <v>282</v>
      </c>
      <c r="F5" s="189" t="s">
        <v>283</v>
      </c>
      <c r="G5" s="189">
        <v>30</v>
      </c>
      <c r="H5" s="189" t="s">
        <v>284</v>
      </c>
      <c r="I5" s="189">
        <v>2300</v>
      </c>
    </row>
    <row r="8" spans="1:35" s="187" customFormat="1" ht="15.75" customHeight="1">
      <c r="A8" s="186" t="s">
        <v>288</v>
      </c>
      <c r="B8" s="191" t="s">
        <v>271</v>
      </c>
      <c r="C8" s="188" t="s">
        <v>289</v>
      </c>
      <c r="D8" s="188" t="s">
        <v>290</v>
      </c>
      <c r="E8" s="188" t="s">
        <v>291</v>
      </c>
      <c r="F8" s="191" t="s">
        <v>292</v>
      </c>
      <c r="G8" s="191" t="s">
        <v>293</v>
      </c>
      <c r="H8" s="188" t="s">
        <v>294</v>
      </c>
      <c r="I8" s="191" t="s">
        <v>295</v>
      </c>
      <c r="J8" s="191" t="s">
        <v>274</v>
      </c>
      <c r="K8" s="191" t="s">
        <v>296</v>
      </c>
      <c r="L8" s="191" t="s">
        <v>272</v>
      </c>
      <c r="M8" s="191" t="s">
        <v>273</v>
      </c>
      <c r="N8" s="188" t="s">
        <v>391</v>
      </c>
      <c r="O8" s="188" t="s">
        <v>714</v>
      </c>
      <c r="P8" s="188" t="s">
        <v>715</v>
      </c>
      <c r="Q8" s="188" t="s">
        <v>716</v>
      </c>
      <c r="R8" s="188" t="s">
        <v>752</v>
      </c>
      <c r="S8" s="188" t="s">
        <v>718</v>
      </c>
      <c r="T8" s="188" t="s">
        <v>762</v>
      </c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</row>
    <row r="9" spans="1:35">
      <c r="A9" s="13" t="s">
        <v>279</v>
      </c>
      <c r="B9" s="190">
        <v>8.1</v>
      </c>
      <c r="F9" s="189">
        <v>98</v>
      </c>
      <c r="G9" s="189">
        <v>15.5</v>
      </c>
      <c r="H9" s="383">
        <v>61</v>
      </c>
      <c r="I9" s="384">
        <v>2800</v>
      </c>
      <c r="J9" s="189">
        <v>52.9</v>
      </c>
      <c r="K9" s="189">
        <v>13.1</v>
      </c>
      <c r="L9" s="189">
        <v>33.299999999999997</v>
      </c>
      <c r="M9" s="189">
        <v>13.7</v>
      </c>
      <c r="N9" s="384">
        <v>1.7</v>
      </c>
      <c r="O9" s="384">
        <v>0.56000000000000005</v>
      </c>
      <c r="P9" s="384">
        <v>1.8</v>
      </c>
      <c r="Q9" s="391">
        <v>1.5714285714285714</v>
      </c>
      <c r="R9" s="391">
        <v>3.4285714285714284</v>
      </c>
      <c r="S9" s="391">
        <v>0.7142857142857143</v>
      </c>
      <c r="T9" s="390">
        <f>(17*F9/(B9*1000))*100</f>
        <v>20.567901234567902</v>
      </c>
    </row>
    <row r="10" spans="1:35">
      <c r="A10" s="13" t="s">
        <v>285</v>
      </c>
      <c r="B10" s="190">
        <v>15.3</v>
      </c>
      <c r="F10" s="189">
        <v>122</v>
      </c>
      <c r="G10" s="189">
        <v>22.1</v>
      </c>
      <c r="H10" s="383">
        <v>117</v>
      </c>
      <c r="I10" s="189">
        <v>3840</v>
      </c>
      <c r="J10" s="189">
        <v>47.4</v>
      </c>
      <c r="K10" s="189">
        <v>16.600000000000001</v>
      </c>
      <c r="L10" s="189">
        <v>35</v>
      </c>
      <c r="M10" s="189">
        <v>13.9</v>
      </c>
      <c r="N10" s="189">
        <v>1.1000000000000001</v>
      </c>
      <c r="O10" s="189">
        <v>1</v>
      </c>
      <c r="P10" s="189">
        <v>1.4</v>
      </c>
      <c r="Q10" s="392">
        <v>1.5714285714285714</v>
      </c>
      <c r="R10" s="391">
        <v>6.2857142857142856</v>
      </c>
      <c r="S10" s="392">
        <v>2.5</v>
      </c>
      <c r="T10" s="390">
        <f t="shared" ref="T10:T12" si="0">(17*F10/(B10*1000))*100</f>
        <v>13.555555555555557</v>
      </c>
    </row>
    <row r="11" spans="1:35">
      <c r="A11" s="13" t="s">
        <v>297</v>
      </c>
      <c r="B11" s="190">
        <v>10.9</v>
      </c>
      <c r="F11" s="189">
        <v>99</v>
      </c>
      <c r="G11" s="189">
        <v>18.399999999999999</v>
      </c>
      <c r="H11" s="383">
        <v>85</v>
      </c>
      <c r="I11" s="189">
        <v>2780</v>
      </c>
      <c r="J11" s="189">
        <v>46.5</v>
      </c>
      <c r="K11" s="189">
        <v>17.2</v>
      </c>
      <c r="L11" s="189">
        <v>35.6</v>
      </c>
      <c r="M11" s="189">
        <v>14</v>
      </c>
      <c r="N11" s="189">
        <v>1.4</v>
      </c>
      <c r="O11" s="189">
        <v>1</v>
      </c>
      <c r="P11" s="189">
        <v>2.9</v>
      </c>
      <c r="Q11" s="392">
        <v>1.2857142857142858</v>
      </c>
      <c r="R11" s="391">
        <v>5</v>
      </c>
      <c r="S11" s="392">
        <v>2.8</v>
      </c>
      <c r="T11" s="390">
        <f t="shared" si="0"/>
        <v>15.440366972477065</v>
      </c>
    </row>
    <row r="12" spans="1:35">
      <c r="A12" s="13" t="s">
        <v>298</v>
      </c>
      <c r="B12" s="190">
        <v>13.2</v>
      </c>
      <c r="F12" s="189">
        <v>95</v>
      </c>
      <c r="G12" s="189">
        <v>21.6</v>
      </c>
      <c r="H12" s="383">
        <v>85</v>
      </c>
      <c r="I12" s="189">
        <v>3800</v>
      </c>
      <c r="J12" s="189">
        <v>45.2</v>
      </c>
      <c r="K12" s="189">
        <v>17</v>
      </c>
      <c r="L12" s="189">
        <v>33.700000000000003</v>
      </c>
      <c r="M12" s="189">
        <v>13.1</v>
      </c>
      <c r="N12" s="189">
        <v>1.1000000000000001</v>
      </c>
      <c r="O12" s="189">
        <v>1.2</v>
      </c>
      <c r="P12" s="189">
        <v>2.5</v>
      </c>
      <c r="Q12" s="392">
        <v>1.2857142857142858</v>
      </c>
      <c r="R12" s="391">
        <v>6.1428571428571432</v>
      </c>
      <c r="S12" s="392">
        <v>3.6</v>
      </c>
      <c r="T12" s="390">
        <f t="shared" si="0"/>
        <v>12.234848484848484</v>
      </c>
    </row>
    <row r="14" spans="1:35" s="187" customFormat="1">
      <c r="A14" s="184" t="s">
        <v>299</v>
      </c>
      <c r="B14" s="237"/>
      <c r="C14" s="243"/>
      <c r="D14" s="243"/>
      <c r="E14" s="243"/>
      <c r="F14" s="243"/>
      <c r="G14" s="237"/>
      <c r="H14" s="243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37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243"/>
    </row>
    <row r="15" spans="1:35" s="184" customFormat="1">
      <c r="A15" s="184" t="s">
        <v>270</v>
      </c>
      <c r="B15" s="196" t="s">
        <v>271</v>
      </c>
      <c r="C15" s="188" t="s">
        <v>289</v>
      </c>
      <c r="D15" s="188" t="s">
        <v>300</v>
      </c>
      <c r="E15" s="188" t="s">
        <v>291</v>
      </c>
      <c r="F15" s="188" t="s">
        <v>301</v>
      </c>
      <c r="G15" s="196" t="s">
        <v>293</v>
      </c>
      <c r="H15" s="188" t="s">
        <v>294</v>
      </c>
      <c r="I15" s="196" t="s">
        <v>278</v>
      </c>
      <c r="J15" s="196" t="s">
        <v>709</v>
      </c>
      <c r="K15" s="196" t="s">
        <v>710</v>
      </c>
      <c r="L15" s="196" t="s">
        <v>711</v>
      </c>
      <c r="M15" s="196" t="s">
        <v>712</v>
      </c>
      <c r="N15" s="196" t="s">
        <v>713</v>
      </c>
      <c r="O15" s="196" t="s">
        <v>714</v>
      </c>
      <c r="P15" s="196" t="s">
        <v>715</v>
      </c>
      <c r="Q15" s="196" t="s">
        <v>716</v>
      </c>
      <c r="R15" s="196" t="s">
        <v>717</v>
      </c>
      <c r="S15" s="196" t="s">
        <v>718</v>
      </c>
      <c r="T15" s="196" t="s">
        <v>719</v>
      </c>
      <c r="U15" s="188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</row>
    <row r="16" spans="1:35" s="34" customFormat="1">
      <c r="A16" s="104" t="s">
        <v>302</v>
      </c>
      <c r="B16" s="238">
        <f>B2-(B2*0.015)</f>
        <v>6.5994999999999999</v>
      </c>
      <c r="C16" s="190">
        <v>36</v>
      </c>
      <c r="D16" s="190">
        <v>0</v>
      </c>
      <c r="E16" s="190">
        <v>177</v>
      </c>
      <c r="F16" s="190">
        <v>0</v>
      </c>
      <c r="G16" s="236">
        <v>18</v>
      </c>
      <c r="H16" s="239">
        <v>59</v>
      </c>
      <c r="I16" s="240">
        <v>300</v>
      </c>
      <c r="J16" s="190">
        <v>15</v>
      </c>
      <c r="K16" s="190">
        <v>0</v>
      </c>
      <c r="L16" s="190">
        <v>20</v>
      </c>
      <c r="M16" s="190">
        <v>45</v>
      </c>
      <c r="N16" s="190">
        <v>2</v>
      </c>
      <c r="O16" s="190">
        <v>1</v>
      </c>
      <c r="P16" s="190">
        <v>1</v>
      </c>
      <c r="Q16" s="190">
        <v>2</v>
      </c>
      <c r="R16" s="190">
        <v>4</v>
      </c>
      <c r="S16" s="190">
        <v>1</v>
      </c>
      <c r="T16" s="190">
        <v>0</v>
      </c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</row>
    <row r="17" spans="1:35" s="34" customFormat="1">
      <c r="A17" s="104" t="s">
        <v>303</v>
      </c>
      <c r="B17" s="238">
        <f>B2+(B2*0.015)</f>
        <v>6.8005000000000004</v>
      </c>
      <c r="C17" s="190">
        <v>63</v>
      </c>
      <c r="D17" s="190">
        <v>18</v>
      </c>
      <c r="E17" s="190">
        <v>256</v>
      </c>
      <c r="F17" s="190">
        <v>39</v>
      </c>
      <c r="G17" s="236" t="s">
        <v>346</v>
      </c>
      <c r="H17" s="190">
        <v>99</v>
      </c>
      <c r="I17" s="190">
        <v>1400</v>
      </c>
      <c r="J17" s="190">
        <v>25</v>
      </c>
      <c r="K17" s="190">
        <v>10</v>
      </c>
      <c r="L17" s="190">
        <v>35</v>
      </c>
      <c r="M17" s="190">
        <v>65</v>
      </c>
      <c r="N17" s="239" t="s">
        <v>346</v>
      </c>
      <c r="O17" s="239" t="s">
        <v>346</v>
      </c>
      <c r="P17" s="239" t="s">
        <v>346</v>
      </c>
      <c r="Q17" s="239" t="s">
        <v>346</v>
      </c>
      <c r="R17" s="239" t="s">
        <v>346</v>
      </c>
      <c r="S17" s="239" t="s">
        <v>346</v>
      </c>
      <c r="T17" s="190">
        <v>100</v>
      </c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</row>
    <row r="18" spans="1:35" s="34" customFormat="1">
      <c r="A18" s="104" t="s">
        <v>304</v>
      </c>
      <c r="B18" s="238">
        <f>B3-(B3*0.015)</f>
        <v>12.805</v>
      </c>
      <c r="C18" s="190">
        <v>70</v>
      </c>
      <c r="D18" s="190">
        <v>0</v>
      </c>
      <c r="E18" s="190">
        <v>344</v>
      </c>
      <c r="F18" s="190">
        <v>0</v>
      </c>
      <c r="G18" s="236">
        <v>34</v>
      </c>
      <c r="H18" s="190">
        <v>114</v>
      </c>
      <c r="I18" s="190">
        <v>460</v>
      </c>
      <c r="J18" s="190">
        <v>15</v>
      </c>
      <c r="K18" s="190">
        <v>0</v>
      </c>
      <c r="L18" s="190">
        <v>20</v>
      </c>
      <c r="M18" s="190">
        <v>45</v>
      </c>
      <c r="N18" s="190">
        <v>2</v>
      </c>
      <c r="O18" s="190">
        <v>1</v>
      </c>
      <c r="P18" s="190">
        <v>2</v>
      </c>
      <c r="Q18" s="190">
        <v>3</v>
      </c>
      <c r="R18" s="190">
        <v>5</v>
      </c>
      <c r="S18" s="190">
        <v>2</v>
      </c>
      <c r="T18" s="190">
        <v>0</v>
      </c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</row>
    <row r="19" spans="1:35" s="34" customFormat="1">
      <c r="A19" s="104" t="s">
        <v>305</v>
      </c>
      <c r="B19" s="238">
        <f>B3+(B3*0.015)</f>
        <v>13.195</v>
      </c>
      <c r="C19" s="190">
        <v>123</v>
      </c>
      <c r="D19" s="190">
        <v>35</v>
      </c>
      <c r="E19" s="190">
        <v>497</v>
      </c>
      <c r="F19" s="190">
        <v>76</v>
      </c>
      <c r="G19" s="236" t="s">
        <v>346</v>
      </c>
      <c r="H19" s="190">
        <v>191</v>
      </c>
      <c r="I19" s="190">
        <v>2300</v>
      </c>
      <c r="J19" s="190">
        <v>25</v>
      </c>
      <c r="K19" s="190">
        <v>10</v>
      </c>
      <c r="L19" s="190">
        <v>35</v>
      </c>
      <c r="M19" s="190">
        <v>65</v>
      </c>
      <c r="N19" s="239" t="s">
        <v>346</v>
      </c>
      <c r="O19" s="239" t="s">
        <v>346</v>
      </c>
      <c r="P19" s="239" t="s">
        <v>346</v>
      </c>
      <c r="Q19" s="239" t="s">
        <v>346</v>
      </c>
      <c r="R19" s="239" t="s">
        <v>346</v>
      </c>
      <c r="S19" s="239" t="s">
        <v>346</v>
      </c>
      <c r="T19" s="190">
        <v>100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</row>
    <row r="20" spans="1:35" s="34" customFormat="1">
      <c r="A20" s="104" t="s">
        <v>306</v>
      </c>
      <c r="B20" s="238">
        <f>B4-(B4*0.015)</f>
        <v>8.7665000000000006</v>
      </c>
      <c r="C20" s="190">
        <v>48</v>
      </c>
      <c r="D20" s="190">
        <v>0</v>
      </c>
      <c r="E20" s="190">
        <v>235</v>
      </c>
      <c r="F20" s="190">
        <v>0</v>
      </c>
      <c r="G20" s="236">
        <v>24</v>
      </c>
      <c r="H20" s="190">
        <v>78</v>
      </c>
      <c r="I20" s="190">
        <v>920</v>
      </c>
      <c r="J20" s="190">
        <v>15</v>
      </c>
      <c r="K20" s="190">
        <v>0</v>
      </c>
      <c r="L20" s="190">
        <v>20</v>
      </c>
      <c r="M20" s="190">
        <v>45</v>
      </c>
      <c r="N20" s="190">
        <v>2</v>
      </c>
      <c r="O20" s="190">
        <v>1</v>
      </c>
      <c r="P20" s="190">
        <v>2</v>
      </c>
      <c r="Q20" s="190">
        <v>2</v>
      </c>
      <c r="R20" s="190">
        <v>6</v>
      </c>
      <c r="S20" s="190">
        <v>2</v>
      </c>
      <c r="T20" s="190">
        <v>0</v>
      </c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</row>
    <row r="21" spans="1:35" s="34" customFormat="1">
      <c r="A21" s="104" t="s">
        <v>307</v>
      </c>
      <c r="B21" s="238">
        <f>B4+(B4*0.015)</f>
        <v>9.0335000000000001</v>
      </c>
      <c r="C21" s="190">
        <v>84</v>
      </c>
      <c r="D21" s="190">
        <v>24</v>
      </c>
      <c r="E21" s="190">
        <v>340</v>
      </c>
      <c r="F21" s="190">
        <v>52</v>
      </c>
      <c r="G21" s="236" t="s">
        <v>346</v>
      </c>
      <c r="H21" s="190">
        <v>131</v>
      </c>
      <c r="I21" s="190">
        <v>2300</v>
      </c>
      <c r="J21" s="190">
        <v>25</v>
      </c>
      <c r="K21" s="190">
        <v>10</v>
      </c>
      <c r="L21" s="190">
        <v>35</v>
      </c>
      <c r="M21" s="190">
        <v>65</v>
      </c>
      <c r="N21" s="239" t="s">
        <v>346</v>
      </c>
      <c r="O21" s="239" t="s">
        <v>346</v>
      </c>
      <c r="P21" s="239" t="s">
        <v>346</v>
      </c>
      <c r="Q21" s="239" t="s">
        <v>346</v>
      </c>
      <c r="R21" s="239" t="s">
        <v>346</v>
      </c>
      <c r="S21" s="239" t="s">
        <v>346</v>
      </c>
      <c r="T21" s="190">
        <v>100</v>
      </c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</row>
    <row r="22" spans="1:35" s="34" customFormat="1">
      <c r="A22" s="104" t="s">
        <v>308</v>
      </c>
      <c r="B22" s="238">
        <f>B5-(B5*0.015)</f>
        <v>11.130500000000001</v>
      </c>
      <c r="C22" s="190">
        <v>61</v>
      </c>
      <c r="D22" s="190">
        <v>0</v>
      </c>
      <c r="E22" s="190">
        <v>292</v>
      </c>
      <c r="F22" s="190">
        <v>0</v>
      </c>
      <c r="G22" s="236">
        <v>30</v>
      </c>
      <c r="H22" s="190">
        <v>99</v>
      </c>
      <c r="I22" s="190">
        <v>920</v>
      </c>
      <c r="J22" s="190">
        <v>15</v>
      </c>
      <c r="K22" s="190">
        <v>0</v>
      </c>
      <c r="L22" s="190">
        <v>20</v>
      </c>
      <c r="M22" s="190">
        <v>45</v>
      </c>
      <c r="N22" s="190">
        <v>2</v>
      </c>
      <c r="O22" s="190">
        <v>1</v>
      </c>
      <c r="P22" s="190">
        <v>2</v>
      </c>
      <c r="Q22" s="190">
        <v>2</v>
      </c>
      <c r="R22" s="190">
        <v>6</v>
      </c>
      <c r="S22" s="190">
        <v>2</v>
      </c>
      <c r="T22" s="190">
        <v>0</v>
      </c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</row>
    <row r="23" spans="1:35" s="34" customFormat="1">
      <c r="A23" s="104" t="s">
        <v>309</v>
      </c>
      <c r="B23" s="238">
        <f>B5+(B5*0.015)</f>
        <v>11.4695</v>
      </c>
      <c r="C23" s="190">
        <v>107</v>
      </c>
      <c r="D23" s="190">
        <v>31</v>
      </c>
      <c r="E23" s="190">
        <v>432</v>
      </c>
      <c r="F23" s="190">
        <v>66</v>
      </c>
      <c r="G23" s="236" t="s">
        <v>346</v>
      </c>
      <c r="H23" s="190">
        <v>166</v>
      </c>
      <c r="I23" s="190">
        <v>2300</v>
      </c>
      <c r="J23" s="190">
        <v>25</v>
      </c>
      <c r="K23" s="190">
        <v>10</v>
      </c>
      <c r="L23" s="190">
        <v>35</v>
      </c>
      <c r="M23" s="190">
        <v>65</v>
      </c>
      <c r="N23" s="239" t="s">
        <v>346</v>
      </c>
      <c r="O23" s="239" t="s">
        <v>346</v>
      </c>
      <c r="P23" s="239" t="s">
        <v>346</v>
      </c>
      <c r="Q23" s="239" t="s">
        <v>346</v>
      </c>
      <c r="R23" s="239" t="s">
        <v>346</v>
      </c>
      <c r="S23" s="239" t="s">
        <v>346</v>
      </c>
      <c r="T23" s="190">
        <v>100</v>
      </c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</row>
    <row r="25" spans="1:35" s="66" customFormat="1" ht="30" customHeight="1">
      <c r="A25" s="194" t="s">
        <v>310</v>
      </c>
      <c r="B25" s="195" t="s">
        <v>271</v>
      </c>
      <c r="C25" s="188" t="s">
        <v>289</v>
      </c>
      <c r="D25" s="188" t="s">
        <v>290</v>
      </c>
      <c r="E25" s="188" t="s">
        <v>291</v>
      </c>
      <c r="F25" s="191" t="s">
        <v>292</v>
      </c>
      <c r="G25" s="195" t="s">
        <v>293</v>
      </c>
      <c r="H25" s="188" t="s">
        <v>294</v>
      </c>
      <c r="I25" s="195" t="s">
        <v>311</v>
      </c>
      <c r="J25" s="191" t="s">
        <v>312</v>
      </c>
      <c r="K25" s="195" t="s">
        <v>747</v>
      </c>
      <c r="L25" s="195" t="s">
        <v>748</v>
      </c>
      <c r="M25" s="195" t="s">
        <v>749</v>
      </c>
      <c r="N25" s="196" t="s">
        <v>750</v>
      </c>
      <c r="O25" s="196" t="s">
        <v>751</v>
      </c>
      <c r="P25" s="196" t="s">
        <v>694</v>
      </c>
      <c r="Q25" s="237" t="s">
        <v>713</v>
      </c>
      <c r="R25" s="237" t="s">
        <v>714</v>
      </c>
      <c r="S25" s="237" t="s">
        <v>715</v>
      </c>
      <c r="T25" s="237" t="s">
        <v>716</v>
      </c>
      <c r="U25" s="237" t="s">
        <v>717</v>
      </c>
      <c r="V25" s="237" t="s">
        <v>718</v>
      </c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</row>
    <row r="26" spans="1:35" s="34" customFormat="1">
      <c r="A26" s="104" t="s">
        <v>302</v>
      </c>
      <c r="B26" s="238">
        <f>B9-(B9*0.015)</f>
        <v>7.9784999999999995</v>
      </c>
      <c r="C26" s="240"/>
      <c r="D26" s="240"/>
      <c r="E26" s="240"/>
      <c r="F26" s="240">
        <f>F9-(F9*0.3)</f>
        <v>68.599999999999994</v>
      </c>
      <c r="G26" s="240">
        <f>G9-(G9*0.3)</f>
        <v>10.850000000000001</v>
      </c>
      <c r="H26" s="240">
        <f>H9-(H9*0.3)</f>
        <v>42.7</v>
      </c>
      <c r="I26" s="193">
        <f>I9-(I9*0.3)</f>
        <v>1960</v>
      </c>
      <c r="J26" s="238"/>
      <c r="K26" s="241">
        <f>K9-(K9*0.3)</f>
        <v>9.17</v>
      </c>
      <c r="L26" s="241">
        <f>L9-(L9*0.3)</f>
        <v>23.31</v>
      </c>
      <c r="M26" s="241">
        <f>M9-(M9*0.3)</f>
        <v>9.59</v>
      </c>
      <c r="N26" s="241">
        <f>J9-(J9*0.3)</f>
        <v>37.03</v>
      </c>
      <c r="O26" s="241">
        <f>T9*0.7</f>
        <v>14.397530864197531</v>
      </c>
      <c r="P26" s="190">
        <v>0</v>
      </c>
      <c r="Q26" s="241">
        <f t="shared" ref="Q26:V26" si="1">N9*0.7</f>
        <v>1.19</v>
      </c>
      <c r="R26" s="190">
        <f t="shared" si="1"/>
        <v>0.39200000000000002</v>
      </c>
      <c r="S26" s="190">
        <f t="shared" si="1"/>
        <v>1.26</v>
      </c>
      <c r="T26" s="190">
        <f t="shared" si="1"/>
        <v>1.0999999999999999</v>
      </c>
      <c r="U26" s="190">
        <f t="shared" si="1"/>
        <v>2.4</v>
      </c>
      <c r="V26" s="190">
        <f t="shared" si="1"/>
        <v>0.5</v>
      </c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</row>
    <row r="27" spans="1:35" s="34" customFormat="1">
      <c r="A27" s="104" t="s">
        <v>303</v>
      </c>
      <c r="B27" s="238">
        <f>B9+(B9*0.015)</f>
        <v>8.2214999999999989</v>
      </c>
      <c r="C27" s="240"/>
      <c r="D27" s="240"/>
      <c r="E27" s="240"/>
      <c r="F27" s="240">
        <f>F9+(F9*0.3)</f>
        <v>127.4</v>
      </c>
      <c r="G27" s="240">
        <f>G9+(G9*0.3)</f>
        <v>20.149999999999999</v>
      </c>
      <c r="H27" s="240">
        <f>H9+(H9*0.3)</f>
        <v>79.3</v>
      </c>
      <c r="I27" s="193">
        <f>I9+(I9*0.3)</f>
        <v>3640</v>
      </c>
      <c r="J27" s="238"/>
      <c r="K27" s="241">
        <f>K9+(K9*0.3)</f>
        <v>17.03</v>
      </c>
      <c r="L27" s="241">
        <f>L9+(L9*0.3)</f>
        <v>43.289999999999992</v>
      </c>
      <c r="M27" s="241">
        <f>M9+(M9*0.3)</f>
        <v>17.809999999999999</v>
      </c>
      <c r="N27" s="241">
        <f>J9+(J9*0.3)</f>
        <v>68.77</v>
      </c>
      <c r="O27" s="241">
        <f>T9*1.3</f>
        <v>26.738271604938273</v>
      </c>
      <c r="P27" s="190">
        <v>0</v>
      </c>
      <c r="Q27" s="241">
        <f t="shared" ref="Q27:V27" si="2">N9*1.3</f>
        <v>2.21</v>
      </c>
      <c r="R27" s="190">
        <f t="shared" si="2"/>
        <v>0.72800000000000009</v>
      </c>
      <c r="S27" s="190">
        <f t="shared" si="2"/>
        <v>2.3400000000000003</v>
      </c>
      <c r="T27" s="190">
        <f t="shared" si="2"/>
        <v>2.0428571428571427</v>
      </c>
      <c r="U27" s="190">
        <f t="shared" si="2"/>
        <v>4.4571428571428573</v>
      </c>
      <c r="V27" s="190">
        <f t="shared" si="2"/>
        <v>0.9285714285714286</v>
      </c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</row>
    <row r="28" spans="1:35" s="34" customFormat="1">
      <c r="A28" s="104" t="s">
        <v>304</v>
      </c>
      <c r="B28" s="238">
        <f>B10-(B10*0.015)</f>
        <v>15.070500000000001</v>
      </c>
      <c r="C28" s="240"/>
      <c r="D28" s="240"/>
      <c r="E28" s="240"/>
      <c r="F28" s="240">
        <f>F10-(F10*0.3)</f>
        <v>85.4</v>
      </c>
      <c r="G28" s="240">
        <f>G10-(G10*0.3)</f>
        <v>15.470000000000002</v>
      </c>
      <c r="H28" s="240">
        <f>H10-(H10*0.3)</f>
        <v>81.900000000000006</v>
      </c>
      <c r="I28" s="193">
        <f>I10-(I10*0.3)</f>
        <v>2688</v>
      </c>
      <c r="J28" s="238"/>
      <c r="K28" s="241">
        <f>K10-(K10*0.3)</f>
        <v>11.620000000000001</v>
      </c>
      <c r="L28" s="241">
        <f>L10-(L10*0.3)</f>
        <v>24.5</v>
      </c>
      <c r="M28" s="241">
        <f>M10-(M10*0.3)</f>
        <v>9.73</v>
      </c>
      <c r="N28" s="241">
        <f>J10-(J10*0.3)</f>
        <v>33.18</v>
      </c>
      <c r="O28" s="241">
        <f>T10*0.7</f>
        <v>9.4888888888888889</v>
      </c>
      <c r="P28" s="190">
        <v>0</v>
      </c>
      <c r="Q28" s="241">
        <f t="shared" ref="Q28:V28" si="3">N10*0.7</f>
        <v>0.77</v>
      </c>
      <c r="R28" s="190">
        <f t="shared" si="3"/>
        <v>0.7</v>
      </c>
      <c r="S28" s="190">
        <f t="shared" si="3"/>
        <v>0.97999999999999987</v>
      </c>
      <c r="T28" s="190">
        <f t="shared" si="3"/>
        <v>1.0999999999999999</v>
      </c>
      <c r="U28" s="190">
        <f t="shared" si="3"/>
        <v>4.3999999999999995</v>
      </c>
      <c r="V28" s="190">
        <f t="shared" si="3"/>
        <v>1.75</v>
      </c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</row>
    <row r="29" spans="1:35" s="34" customFormat="1">
      <c r="A29" s="104" t="s">
        <v>305</v>
      </c>
      <c r="B29" s="238">
        <f>B10+(B10*0.015)</f>
        <v>15.529500000000001</v>
      </c>
      <c r="C29" s="240"/>
      <c r="D29" s="240"/>
      <c r="E29" s="240"/>
      <c r="F29" s="240">
        <f>F10+(F10*0.3)</f>
        <v>158.6</v>
      </c>
      <c r="G29" s="240">
        <f>G10+(G10*0.3)</f>
        <v>28.73</v>
      </c>
      <c r="H29" s="240">
        <f>H10+(H10*0.3)</f>
        <v>152.1</v>
      </c>
      <c r="I29" s="193">
        <f>I10+(I10*0.3)</f>
        <v>4992</v>
      </c>
      <c r="J29" s="238"/>
      <c r="K29" s="241">
        <f>K10+(K10*0.3)</f>
        <v>21.580000000000002</v>
      </c>
      <c r="L29" s="241">
        <f>L10+(L10*0.3)</f>
        <v>45.5</v>
      </c>
      <c r="M29" s="241">
        <f>M10+(M10*0.3)</f>
        <v>18.07</v>
      </c>
      <c r="N29" s="241">
        <f>J10+(J10*0.3)</f>
        <v>61.62</v>
      </c>
      <c r="O29" s="241">
        <f>T10*1.3</f>
        <v>17.622222222222224</v>
      </c>
      <c r="P29" s="190">
        <v>0</v>
      </c>
      <c r="Q29" s="241">
        <f t="shared" ref="Q29:V29" si="4">N10*1.3</f>
        <v>1.4300000000000002</v>
      </c>
      <c r="R29" s="190">
        <f t="shared" si="4"/>
        <v>1.3</v>
      </c>
      <c r="S29" s="190">
        <f t="shared" si="4"/>
        <v>1.8199999999999998</v>
      </c>
      <c r="T29" s="190">
        <f t="shared" si="4"/>
        <v>2.0428571428571427</v>
      </c>
      <c r="U29" s="190">
        <f t="shared" si="4"/>
        <v>8.1714285714285708</v>
      </c>
      <c r="V29" s="190">
        <f t="shared" si="4"/>
        <v>3.25</v>
      </c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</row>
    <row r="30" spans="1:35" s="34" customFormat="1">
      <c r="A30" s="104" t="s">
        <v>306</v>
      </c>
      <c r="B30" s="238">
        <f>B11-(B11*0.015)</f>
        <v>10.736499999999999</v>
      </c>
      <c r="C30" s="240"/>
      <c r="D30" s="240"/>
      <c r="E30" s="240"/>
      <c r="F30" s="240">
        <f>F11-(F11*0.3)</f>
        <v>69.3</v>
      </c>
      <c r="G30" s="240">
        <f>G11-(G11*0.3)</f>
        <v>12.879999999999999</v>
      </c>
      <c r="H30" s="240">
        <f>H11-(H11*0.3)</f>
        <v>59.5</v>
      </c>
      <c r="I30" s="193">
        <f>I11-(I11*0.3)</f>
        <v>1946</v>
      </c>
      <c r="J30" s="238"/>
      <c r="K30" s="241">
        <f>K11-(K11*0.3)</f>
        <v>12.04</v>
      </c>
      <c r="L30" s="241">
        <f>L11-(L11*0.3)</f>
        <v>24.92</v>
      </c>
      <c r="M30" s="241">
        <f>M11-(M11*0.3)</f>
        <v>9.8000000000000007</v>
      </c>
      <c r="N30" s="241">
        <f>J11-(J11*0.3)</f>
        <v>32.549999999999997</v>
      </c>
      <c r="O30" s="241">
        <f>T11*0.7</f>
        <v>10.808256880733945</v>
      </c>
      <c r="P30" s="190">
        <f>1.3-1.3*0.3</f>
        <v>0.91</v>
      </c>
      <c r="Q30" s="241">
        <f t="shared" ref="Q30:V30" si="5">N11*0.7</f>
        <v>0.97999999999999987</v>
      </c>
      <c r="R30" s="190">
        <f t="shared" si="5"/>
        <v>0.7</v>
      </c>
      <c r="S30" s="190">
        <f t="shared" si="5"/>
        <v>2.0299999999999998</v>
      </c>
      <c r="T30" s="190">
        <f t="shared" si="5"/>
        <v>0.9</v>
      </c>
      <c r="U30" s="190">
        <f t="shared" si="5"/>
        <v>3.5</v>
      </c>
      <c r="V30" s="190">
        <f t="shared" si="5"/>
        <v>1.9599999999999997</v>
      </c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</row>
    <row r="31" spans="1:35" s="34" customFormat="1">
      <c r="A31" s="104" t="s">
        <v>307</v>
      </c>
      <c r="B31" s="238">
        <f>B11+(B11*0.015)</f>
        <v>11.063500000000001</v>
      </c>
      <c r="C31" s="240"/>
      <c r="D31" s="240"/>
      <c r="E31" s="240"/>
      <c r="F31" s="240">
        <f>F11+(F11*0.3)</f>
        <v>128.69999999999999</v>
      </c>
      <c r="G31" s="240">
        <f>G11+(G11*0.3)</f>
        <v>23.919999999999998</v>
      </c>
      <c r="H31" s="240">
        <f>H11+(H11*0.3)</f>
        <v>110.5</v>
      </c>
      <c r="I31" s="193">
        <f>I11+(I11*0.3)</f>
        <v>3614</v>
      </c>
      <c r="J31" s="238"/>
      <c r="K31" s="241">
        <f>K11+(K11*0.3)</f>
        <v>22.36</v>
      </c>
      <c r="L31" s="241">
        <f>L11+(L11*0.3)</f>
        <v>46.28</v>
      </c>
      <c r="M31" s="241">
        <f>M11+(M11*0.3)</f>
        <v>18.2</v>
      </c>
      <c r="N31" s="241">
        <f>J11+(J11*0.3)</f>
        <v>60.45</v>
      </c>
      <c r="O31" s="241">
        <f>T11*1.3</f>
        <v>20.072477064220184</v>
      </c>
      <c r="P31" s="190">
        <f>1.3+1.3*0.3</f>
        <v>1.69</v>
      </c>
      <c r="Q31" s="241">
        <f t="shared" ref="Q31:V31" si="6">N11*1.3</f>
        <v>1.8199999999999998</v>
      </c>
      <c r="R31" s="190">
        <f t="shared" si="6"/>
        <v>1.3</v>
      </c>
      <c r="S31" s="190">
        <f t="shared" si="6"/>
        <v>3.77</v>
      </c>
      <c r="T31" s="190">
        <f t="shared" si="6"/>
        <v>1.6714285714285717</v>
      </c>
      <c r="U31" s="190">
        <f t="shared" si="6"/>
        <v>6.5</v>
      </c>
      <c r="V31" s="190">
        <f t="shared" si="6"/>
        <v>3.6399999999999997</v>
      </c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</row>
    <row r="32" spans="1:35" s="34" customFormat="1">
      <c r="A32" s="104" t="s">
        <v>308</v>
      </c>
      <c r="B32" s="238">
        <f>B12-(B12*0.015)</f>
        <v>13.001999999999999</v>
      </c>
      <c r="C32" s="240"/>
      <c r="D32" s="240"/>
      <c r="E32" s="240"/>
      <c r="F32" s="240">
        <f>F12-(F12*0.3)</f>
        <v>66.5</v>
      </c>
      <c r="G32" s="240">
        <f>G12-(G12*0.3)</f>
        <v>15.120000000000001</v>
      </c>
      <c r="H32" s="240">
        <f>H12-(H12*0.3)</f>
        <v>59.5</v>
      </c>
      <c r="I32" s="193">
        <f>I12-(I12*0.3)</f>
        <v>2660</v>
      </c>
      <c r="J32" s="238"/>
      <c r="K32" s="241">
        <f>K12-(K12*0.3)</f>
        <v>11.9</v>
      </c>
      <c r="L32" s="241">
        <f>L12-(L12*0.3)</f>
        <v>23.590000000000003</v>
      </c>
      <c r="M32" s="241">
        <f>M12-(M12*0.3)</f>
        <v>9.17</v>
      </c>
      <c r="N32" s="241">
        <f>J12-(J12*0.3)</f>
        <v>31.64</v>
      </c>
      <c r="O32" s="241">
        <f>T12*0.7</f>
        <v>8.5643939393939377</v>
      </c>
      <c r="P32" s="190">
        <f>4.3-4.3*0.3</f>
        <v>3.01</v>
      </c>
      <c r="Q32" s="241">
        <f t="shared" ref="Q32:V32" si="7">N12*0.7</f>
        <v>0.77</v>
      </c>
      <c r="R32" s="190">
        <f t="shared" si="7"/>
        <v>0.84</v>
      </c>
      <c r="S32" s="190">
        <f t="shared" si="7"/>
        <v>1.75</v>
      </c>
      <c r="T32" s="190">
        <f t="shared" si="7"/>
        <v>0.9</v>
      </c>
      <c r="U32" s="190">
        <f t="shared" si="7"/>
        <v>4.3</v>
      </c>
      <c r="V32" s="190">
        <f t="shared" si="7"/>
        <v>2.52</v>
      </c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</row>
    <row r="33" spans="1:35" s="34" customFormat="1">
      <c r="A33" s="104" t="s">
        <v>309</v>
      </c>
      <c r="B33" s="238">
        <f>B12+(B12*0.015)</f>
        <v>13.398</v>
      </c>
      <c r="C33" s="240"/>
      <c r="D33" s="240"/>
      <c r="E33" s="240"/>
      <c r="F33" s="240">
        <f>F12+(F12*0.3)</f>
        <v>123.5</v>
      </c>
      <c r="G33" s="240">
        <f>G12+(G12*0.3)</f>
        <v>28.080000000000002</v>
      </c>
      <c r="H33" s="240">
        <f>H12+(H12*0.3)</f>
        <v>110.5</v>
      </c>
      <c r="I33" s="193">
        <f>I12+(I12*0.3)</f>
        <v>4940</v>
      </c>
      <c r="J33" s="238"/>
      <c r="K33" s="241">
        <f>K12+(K12*0.3)</f>
        <v>22.1</v>
      </c>
      <c r="L33" s="241">
        <f>L12+(L12*0.3)</f>
        <v>43.81</v>
      </c>
      <c r="M33" s="241">
        <f>M12+(M12*0.3)</f>
        <v>17.03</v>
      </c>
      <c r="N33" s="241">
        <f>J12+(J12*0.3)</f>
        <v>58.760000000000005</v>
      </c>
      <c r="O33" s="241">
        <f>T12*1.3</f>
        <v>15.905303030303031</v>
      </c>
      <c r="P33" s="190">
        <f>4.3+4.3*0.3</f>
        <v>5.59</v>
      </c>
      <c r="Q33" s="241">
        <f t="shared" ref="Q33:V33" si="8">N12*1.3</f>
        <v>1.4300000000000002</v>
      </c>
      <c r="R33" s="190">
        <f t="shared" si="8"/>
        <v>1.56</v>
      </c>
      <c r="S33" s="190">
        <f t="shared" si="8"/>
        <v>3.25</v>
      </c>
      <c r="T33" s="190">
        <f t="shared" si="8"/>
        <v>1.6714285714285717</v>
      </c>
      <c r="U33" s="190">
        <f t="shared" si="8"/>
        <v>7.9857142857142867</v>
      </c>
      <c r="V33" s="190">
        <f t="shared" si="8"/>
        <v>4.6800000000000006</v>
      </c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</row>
    <row r="34" spans="1:35">
      <c r="I34" s="244"/>
    </row>
    <row r="35" spans="1:35">
      <c r="A35" s="103"/>
      <c r="B35" s="192"/>
      <c r="C35" s="239"/>
    </row>
  </sheetData>
  <pageMargins left="0.75" right="0.75" top="1" bottom="1" header="0.5" footer="0.5"/>
  <pageSetup paperSize="9" scale="24" fitToHeight="0" orientation="landscape" r:id="rId1"/>
  <drawing r:id="rId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D299"/>
  <sheetViews>
    <sheetView topLeftCell="G79" workbookViewId="0">
      <selection activeCell="L95" sqref="L95"/>
    </sheetView>
  </sheetViews>
  <sheetFormatPr defaultColWidth="10.85546875" defaultRowHeight="15.75"/>
  <cols>
    <col min="1" max="1" width="32.28515625" style="15" customWidth="1"/>
    <col min="2" max="2" width="15" style="122" customWidth="1"/>
    <col min="3" max="3" width="16" style="231" customWidth="1"/>
    <col min="4" max="4" width="14.42578125" style="115" customWidth="1"/>
    <col min="5" max="5" width="18" style="231" customWidth="1"/>
    <col min="6" max="6" width="19" style="231" customWidth="1"/>
    <col min="7" max="7" width="18.140625" style="115" customWidth="1"/>
    <col min="8" max="8" width="16.140625" style="115" customWidth="1"/>
    <col min="9" max="9" width="19" style="115" customWidth="1"/>
    <col min="10" max="10" width="16.85546875" style="115" customWidth="1"/>
    <col min="11" max="11" width="16.42578125" style="231" customWidth="1"/>
    <col min="12" max="12" width="15.85546875" style="231" customWidth="1"/>
    <col min="13" max="13" width="15" style="115" customWidth="1"/>
    <col min="14" max="14" width="16" style="115" customWidth="1"/>
    <col min="15" max="15" width="19.7109375" style="115" customWidth="1"/>
    <col min="16" max="16" width="17.28515625" style="115" customWidth="1"/>
    <col min="17" max="17" width="10.85546875" style="107" customWidth="1"/>
    <col min="18" max="18" width="11.28515625" style="107" customWidth="1"/>
    <col min="19" max="30" width="10.85546875" style="107"/>
    <col min="31" max="16384" width="10.85546875" style="106"/>
  </cols>
  <sheetData>
    <row r="1" spans="1:30" s="174" customFormat="1">
      <c r="B1" s="218"/>
      <c r="C1" s="218"/>
      <c r="D1" s="218"/>
      <c r="E1" s="218"/>
      <c r="F1" s="218" t="s">
        <v>313</v>
      </c>
      <c r="G1" s="218"/>
      <c r="H1" s="218"/>
      <c r="I1" s="218"/>
      <c r="J1" s="218"/>
      <c r="K1" s="218"/>
      <c r="L1" s="218"/>
      <c r="M1" s="218"/>
      <c r="N1" s="218"/>
      <c r="O1" s="218"/>
      <c r="P1" s="218"/>
    </row>
    <row r="2" spans="1:30">
      <c r="A2" s="65" t="s">
        <v>314</v>
      </c>
      <c r="B2" s="119"/>
      <c r="E2" s="404" t="s">
        <v>721</v>
      </c>
      <c r="F2" s="404"/>
      <c r="G2" s="404"/>
      <c r="H2" s="405" t="s">
        <v>722</v>
      </c>
      <c r="I2" s="405"/>
      <c r="J2" s="405"/>
      <c r="K2" s="404" t="s">
        <v>723</v>
      </c>
      <c r="L2" s="404"/>
      <c r="M2" s="404"/>
      <c r="N2" s="405" t="s">
        <v>724</v>
      </c>
      <c r="O2" s="405"/>
      <c r="P2" s="405"/>
    </row>
    <row r="3" spans="1:30" s="215" customFormat="1">
      <c r="A3" s="102" t="s">
        <v>319</v>
      </c>
      <c r="B3" s="220" t="s">
        <v>320</v>
      </c>
      <c r="C3" s="221" t="s">
        <v>321</v>
      </c>
      <c r="D3" s="216" t="s">
        <v>322</v>
      </c>
      <c r="E3" s="221" t="s">
        <v>323</v>
      </c>
      <c r="F3" s="221" t="s">
        <v>720</v>
      </c>
      <c r="G3" s="216" t="s">
        <v>325</v>
      </c>
      <c r="H3" s="221" t="s">
        <v>323</v>
      </c>
      <c r="I3" s="221" t="s">
        <v>720</v>
      </c>
      <c r="J3" s="216" t="s">
        <v>325</v>
      </c>
      <c r="K3" s="221" t="s">
        <v>323</v>
      </c>
      <c r="L3" s="221" t="s">
        <v>720</v>
      </c>
      <c r="M3" s="216" t="s">
        <v>325</v>
      </c>
      <c r="N3" s="221" t="s">
        <v>323</v>
      </c>
      <c r="O3" s="221" t="s">
        <v>720</v>
      </c>
      <c r="P3" s="216" t="s">
        <v>325</v>
      </c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</row>
    <row r="4" spans="1:30">
      <c r="A4" s="26"/>
      <c r="B4" s="119"/>
      <c r="G4" s="117" t="s">
        <v>326</v>
      </c>
      <c r="H4" s="232"/>
      <c r="I4" s="232"/>
      <c r="J4" s="117" t="s">
        <v>326</v>
      </c>
      <c r="M4" s="117" t="s">
        <v>326</v>
      </c>
      <c r="N4" s="231"/>
      <c r="O4" s="232"/>
      <c r="P4" s="117" t="s">
        <v>326</v>
      </c>
    </row>
    <row r="5" spans="1:30" s="108" customFormat="1">
      <c r="A5" s="8" t="s">
        <v>327</v>
      </c>
      <c r="B5" s="120"/>
      <c r="C5" s="120"/>
      <c r="D5" s="115"/>
      <c r="E5" s="222">
        <v>14</v>
      </c>
      <c r="F5" s="222">
        <v>21</v>
      </c>
      <c r="G5" s="223">
        <v>17.5</v>
      </c>
      <c r="H5" s="222">
        <v>14</v>
      </c>
      <c r="I5" s="222">
        <v>21</v>
      </c>
      <c r="J5" s="120">
        <v>17.5</v>
      </c>
      <c r="K5" s="222">
        <v>14</v>
      </c>
      <c r="L5" s="222">
        <v>21</v>
      </c>
      <c r="M5" s="120">
        <v>17.5</v>
      </c>
      <c r="N5" s="222">
        <v>14</v>
      </c>
      <c r="O5" s="222">
        <v>21</v>
      </c>
      <c r="P5" s="120">
        <v>17.5</v>
      </c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</row>
    <row r="6" spans="1:30" s="108" customFormat="1">
      <c r="A6" s="8" t="s">
        <v>328</v>
      </c>
      <c r="B6" s="120"/>
      <c r="C6" s="120"/>
      <c r="D6" s="115"/>
      <c r="E6" s="120">
        <f t="shared" ref="E6:P6" si="0">E5*120</f>
        <v>1680</v>
      </c>
      <c r="F6" s="120">
        <f t="shared" si="0"/>
        <v>2520</v>
      </c>
      <c r="G6" s="223">
        <f t="shared" si="0"/>
        <v>2100</v>
      </c>
      <c r="H6" s="120">
        <f t="shared" si="0"/>
        <v>1680</v>
      </c>
      <c r="I6" s="120">
        <f t="shared" si="0"/>
        <v>2520</v>
      </c>
      <c r="J6" s="120">
        <f t="shared" si="0"/>
        <v>2100</v>
      </c>
      <c r="K6" s="120">
        <f t="shared" si="0"/>
        <v>1680</v>
      </c>
      <c r="L6" s="120">
        <f t="shared" si="0"/>
        <v>2520</v>
      </c>
      <c r="M6" s="120">
        <f t="shared" si="0"/>
        <v>2100</v>
      </c>
      <c r="N6" s="120">
        <f t="shared" si="0"/>
        <v>1680</v>
      </c>
      <c r="O6" s="120">
        <f t="shared" si="0"/>
        <v>2520</v>
      </c>
      <c r="P6" s="120">
        <f t="shared" si="0"/>
        <v>2100</v>
      </c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1:30">
      <c r="A7" s="273" t="s">
        <v>8</v>
      </c>
      <c r="B7" s="274" t="s">
        <v>9</v>
      </c>
      <c r="C7" s="231">
        <v>1</v>
      </c>
      <c r="D7" s="275">
        <v>120</v>
      </c>
      <c r="E7" s="214">
        <v>120</v>
      </c>
      <c r="F7" s="214">
        <f>$D7*14</f>
        <v>1680</v>
      </c>
      <c r="G7" s="118"/>
      <c r="H7" s="214">
        <v>120</v>
      </c>
      <c r="I7" s="214">
        <v>1680</v>
      </c>
      <c r="K7" s="214">
        <v>120</v>
      </c>
      <c r="L7" s="214">
        <v>1680</v>
      </c>
      <c r="M7" s="276"/>
      <c r="N7" s="214">
        <v>120</v>
      </c>
      <c r="O7" s="214">
        <v>1680</v>
      </c>
      <c r="P7" s="276"/>
    </row>
    <row r="8" spans="1:30">
      <c r="A8" s="273" t="s">
        <v>12</v>
      </c>
      <c r="B8" s="274" t="s">
        <v>13</v>
      </c>
      <c r="C8" s="231">
        <v>1</v>
      </c>
      <c r="D8" s="275">
        <v>120</v>
      </c>
      <c r="E8" s="214">
        <v>120</v>
      </c>
      <c r="F8" s="214">
        <f>$D8*14</f>
        <v>1680</v>
      </c>
      <c r="H8" s="214">
        <v>120</v>
      </c>
      <c r="I8" s="214">
        <v>1680</v>
      </c>
      <c r="K8" s="214">
        <v>120</v>
      </c>
      <c r="L8" s="214">
        <v>1680</v>
      </c>
      <c r="M8" s="276"/>
      <c r="N8" s="214">
        <v>120</v>
      </c>
      <c r="O8" s="214">
        <v>1680</v>
      </c>
      <c r="P8" s="276"/>
    </row>
    <row r="9" spans="1:30">
      <c r="A9" s="273" t="s">
        <v>14</v>
      </c>
      <c r="B9" s="274" t="s">
        <v>15</v>
      </c>
      <c r="C9" s="231">
        <v>3</v>
      </c>
      <c r="D9" s="275">
        <v>120</v>
      </c>
      <c r="E9" s="214">
        <f t="shared" ref="E9:E13" si="1">$D9/2</f>
        <v>60</v>
      </c>
      <c r="F9" s="214">
        <f>$D9*7</f>
        <v>840</v>
      </c>
      <c r="H9" s="214">
        <v>60</v>
      </c>
      <c r="I9" s="214">
        <v>840</v>
      </c>
      <c r="K9" s="214">
        <v>60</v>
      </c>
      <c r="L9" s="214">
        <v>840</v>
      </c>
      <c r="M9" s="276"/>
      <c r="N9" s="214">
        <v>60</v>
      </c>
      <c r="O9" s="214">
        <v>840</v>
      </c>
      <c r="P9" s="276"/>
    </row>
    <row r="10" spans="1:30">
      <c r="A10" s="273" t="s">
        <v>16</v>
      </c>
      <c r="B10" s="274" t="s">
        <v>17</v>
      </c>
      <c r="C10" s="231">
        <v>2</v>
      </c>
      <c r="D10" s="275">
        <v>120</v>
      </c>
      <c r="E10" s="214">
        <f t="shared" si="1"/>
        <v>60</v>
      </c>
      <c r="F10" s="214">
        <f>$D10*7</f>
        <v>840</v>
      </c>
      <c r="H10" s="214">
        <v>60</v>
      </c>
      <c r="I10" s="214">
        <v>840</v>
      </c>
      <c r="K10" s="214">
        <v>60</v>
      </c>
      <c r="L10" s="214">
        <v>840</v>
      </c>
      <c r="M10" s="276"/>
      <c r="N10" s="214">
        <v>60</v>
      </c>
      <c r="O10" s="214">
        <v>840</v>
      </c>
      <c r="P10" s="276"/>
    </row>
    <row r="11" spans="1:30">
      <c r="A11" s="273" t="s">
        <v>18</v>
      </c>
      <c r="B11" s="274" t="s">
        <v>19</v>
      </c>
      <c r="C11" s="231">
        <v>2</v>
      </c>
      <c r="D11" s="275">
        <v>120</v>
      </c>
      <c r="E11" s="214">
        <f t="shared" si="1"/>
        <v>60</v>
      </c>
      <c r="F11" s="214">
        <f>$D11*7</f>
        <v>840</v>
      </c>
      <c r="H11" s="214">
        <v>60</v>
      </c>
      <c r="I11" s="214">
        <v>840</v>
      </c>
      <c r="K11" s="214">
        <v>60</v>
      </c>
      <c r="L11" s="214">
        <v>840</v>
      </c>
      <c r="M11" s="276"/>
      <c r="N11" s="214">
        <v>60</v>
      </c>
      <c r="O11" s="214">
        <v>840</v>
      </c>
      <c r="P11" s="276"/>
    </row>
    <row r="12" spans="1:30">
      <c r="A12" s="273" t="s">
        <v>23</v>
      </c>
      <c r="B12" s="274" t="s">
        <v>24</v>
      </c>
      <c r="C12" s="231">
        <v>1</v>
      </c>
      <c r="D12" s="275">
        <v>120</v>
      </c>
      <c r="E12" s="214">
        <v>120</v>
      </c>
      <c r="F12" s="214">
        <f t="shared" ref="F12" si="2">$D12*14</f>
        <v>1680</v>
      </c>
      <c r="H12" s="214">
        <v>120</v>
      </c>
      <c r="I12" s="214">
        <v>1680</v>
      </c>
      <c r="K12" s="214">
        <v>120</v>
      </c>
      <c r="L12" s="214">
        <v>1680</v>
      </c>
      <c r="M12" s="276"/>
      <c r="N12" s="214">
        <v>120</v>
      </c>
      <c r="O12" s="214">
        <v>1680</v>
      </c>
      <c r="P12" s="276"/>
    </row>
    <row r="13" spans="1:30">
      <c r="A13" s="273" t="s">
        <v>27</v>
      </c>
      <c r="B13" s="274" t="s">
        <v>26</v>
      </c>
      <c r="C13" s="231">
        <v>2</v>
      </c>
      <c r="D13" s="275">
        <v>120</v>
      </c>
      <c r="E13" s="214">
        <f t="shared" si="1"/>
        <v>60</v>
      </c>
      <c r="F13" s="214">
        <f>$D13*7</f>
        <v>840</v>
      </c>
      <c r="H13" s="214">
        <v>60</v>
      </c>
      <c r="I13" s="214">
        <v>840</v>
      </c>
      <c r="K13" s="214">
        <v>60</v>
      </c>
      <c r="L13" s="214">
        <v>840</v>
      </c>
      <c r="M13" s="276"/>
      <c r="N13" s="214">
        <v>60</v>
      </c>
      <c r="O13" s="214">
        <v>840</v>
      </c>
      <c r="P13" s="276"/>
    </row>
    <row r="14" spans="1:30">
      <c r="A14" s="273" t="s">
        <v>753</v>
      </c>
      <c r="B14" s="274" t="s">
        <v>424</v>
      </c>
      <c r="C14" s="231">
        <v>2</v>
      </c>
      <c r="D14" s="275">
        <v>120</v>
      </c>
      <c r="E14" s="214">
        <v>60</v>
      </c>
      <c r="F14" s="214">
        <f>$D14*14/2</f>
        <v>840</v>
      </c>
      <c r="H14" s="214">
        <v>60</v>
      </c>
      <c r="I14" s="214">
        <v>840</v>
      </c>
      <c r="K14" s="214">
        <v>60</v>
      </c>
      <c r="L14" s="214">
        <v>840</v>
      </c>
      <c r="M14" s="276"/>
      <c r="N14" s="214">
        <v>60</v>
      </c>
      <c r="O14" s="214">
        <f>$D14*14/2</f>
        <v>840</v>
      </c>
    </row>
    <row r="15" spans="1:30" s="108" customFormat="1">
      <c r="A15" s="8" t="s">
        <v>329</v>
      </c>
      <c r="B15" s="120"/>
      <c r="C15" s="120"/>
      <c r="D15" s="115"/>
      <c r="E15" s="222">
        <v>14</v>
      </c>
      <c r="F15" s="222">
        <v>28</v>
      </c>
      <c r="G15" s="120">
        <v>21</v>
      </c>
      <c r="H15" s="222">
        <v>14</v>
      </c>
      <c r="I15" s="222">
        <v>28</v>
      </c>
      <c r="J15" s="120">
        <v>21</v>
      </c>
      <c r="K15" s="222">
        <v>14</v>
      </c>
      <c r="L15" s="222">
        <v>28</v>
      </c>
      <c r="M15" s="120">
        <v>21</v>
      </c>
      <c r="N15" s="222">
        <v>7</v>
      </c>
      <c r="O15" s="222">
        <v>21</v>
      </c>
      <c r="P15" s="120">
        <v>14</v>
      </c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30" s="108" customFormat="1">
      <c r="A16" s="8" t="s">
        <v>328</v>
      </c>
      <c r="B16" s="120"/>
      <c r="C16" s="120"/>
      <c r="D16" s="115"/>
      <c r="E16" s="120">
        <f t="shared" ref="E16:P16" si="3">E15*75</f>
        <v>1050</v>
      </c>
      <c r="F16" s="120">
        <f t="shared" si="3"/>
        <v>2100</v>
      </c>
      <c r="G16" s="120">
        <f t="shared" si="3"/>
        <v>1575</v>
      </c>
      <c r="H16" s="120">
        <f t="shared" si="3"/>
        <v>1050</v>
      </c>
      <c r="I16" s="120">
        <f t="shared" si="3"/>
        <v>2100</v>
      </c>
      <c r="J16" s="120">
        <f t="shared" si="3"/>
        <v>1575</v>
      </c>
      <c r="K16" s="120">
        <f t="shared" si="3"/>
        <v>1050</v>
      </c>
      <c r="L16" s="120">
        <f t="shared" si="3"/>
        <v>2100</v>
      </c>
      <c r="M16" s="120">
        <f t="shared" si="3"/>
        <v>1575</v>
      </c>
      <c r="N16" s="120">
        <f t="shared" si="3"/>
        <v>525</v>
      </c>
      <c r="O16" s="120">
        <f t="shared" si="3"/>
        <v>1575</v>
      </c>
      <c r="P16" s="120">
        <f t="shared" si="3"/>
        <v>1050</v>
      </c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1:16">
      <c r="A17" s="273" t="s">
        <v>32</v>
      </c>
      <c r="B17" s="274" t="s">
        <v>33</v>
      </c>
      <c r="C17" s="231">
        <v>3</v>
      </c>
      <c r="D17" s="115">
        <v>75</v>
      </c>
      <c r="E17" s="266">
        <f>$D17/2</f>
        <v>37.5</v>
      </c>
      <c r="F17" s="266">
        <f>D17*14/2</f>
        <v>525</v>
      </c>
      <c r="G17" s="118"/>
      <c r="H17" s="266">
        <v>37.5</v>
      </c>
      <c r="I17" s="266">
        <v>525</v>
      </c>
      <c r="J17" s="276"/>
      <c r="K17" s="266">
        <v>37.5</v>
      </c>
      <c r="L17" s="224">
        <v>525</v>
      </c>
      <c r="M17" s="276"/>
      <c r="N17" s="266">
        <v>25</v>
      </c>
      <c r="O17" s="266">
        <v>270</v>
      </c>
      <c r="P17" s="276"/>
    </row>
    <row r="18" spans="1:16">
      <c r="A18" s="15" t="s">
        <v>34</v>
      </c>
      <c r="B18" s="278" t="s">
        <v>35</v>
      </c>
      <c r="C18" s="231">
        <v>1</v>
      </c>
      <c r="D18" s="115">
        <v>75</v>
      </c>
      <c r="E18" s="266">
        <v>75</v>
      </c>
      <c r="F18" s="266">
        <f>D18*14</f>
        <v>1050</v>
      </c>
      <c r="H18" s="266">
        <v>75</v>
      </c>
      <c r="I18" s="266">
        <v>1050</v>
      </c>
      <c r="J18" s="276"/>
      <c r="K18" s="266">
        <v>75</v>
      </c>
      <c r="L18" s="224">
        <v>1050</v>
      </c>
      <c r="M18" s="276"/>
      <c r="N18" s="266">
        <v>38</v>
      </c>
      <c r="O18" s="266">
        <v>525</v>
      </c>
      <c r="P18" s="276"/>
    </row>
    <row r="19" spans="1:16">
      <c r="A19" s="15" t="s">
        <v>36</v>
      </c>
      <c r="B19" s="274" t="s">
        <v>37</v>
      </c>
      <c r="C19" s="231">
        <v>2</v>
      </c>
      <c r="D19" s="115">
        <v>75</v>
      </c>
      <c r="E19" s="266">
        <f t="shared" ref="E19:E29" si="4">$D19/2</f>
        <v>37.5</v>
      </c>
      <c r="F19" s="266">
        <v>525</v>
      </c>
      <c r="H19" s="266">
        <v>37.5</v>
      </c>
      <c r="I19" s="266">
        <v>525</v>
      </c>
      <c r="J19" s="276"/>
      <c r="K19" s="266">
        <v>37.5</v>
      </c>
      <c r="L19" s="224">
        <v>525</v>
      </c>
      <c r="M19" s="276"/>
      <c r="N19" s="266">
        <v>25</v>
      </c>
      <c r="O19" s="266">
        <v>270</v>
      </c>
      <c r="P19" s="276"/>
    </row>
    <row r="20" spans="1:16">
      <c r="A20" s="15" t="s">
        <v>40</v>
      </c>
      <c r="B20" s="274" t="s">
        <v>41</v>
      </c>
      <c r="C20" s="231">
        <v>1</v>
      </c>
      <c r="D20" s="115">
        <v>75</v>
      </c>
      <c r="E20" s="266">
        <v>75</v>
      </c>
      <c r="F20" s="266">
        <v>1050</v>
      </c>
      <c r="H20" s="266">
        <v>75</v>
      </c>
      <c r="I20" s="266">
        <v>1050</v>
      </c>
      <c r="J20" s="276"/>
      <c r="K20" s="266">
        <v>75</v>
      </c>
      <c r="L20" s="224">
        <v>1050</v>
      </c>
      <c r="M20" s="276"/>
      <c r="N20" s="266">
        <v>38</v>
      </c>
      <c r="O20" s="266">
        <v>525</v>
      </c>
      <c r="P20" s="276"/>
    </row>
    <row r="21" spans="1:16">
      <c r="A21" s="15" t="s">
        <v>42</v>
      </c>
      <c r="B21" s="278" t="s">
        <v>43</v>
      </c>
      <c r="C21" s="231">
        <v>2</v>
      </c>
      <c r="D21" s="115">
        <v>75</v>
      </c>
      <c r="E21" s="266">
        <f t="shared" si="4"/>
        <v>37.5</v>
      </c>
      <c r="F21" s="266">
        <v>525</v>
      </c>
      <c r="H21" s="266">
        <v>37.5</v>
      </c>
      <c r="I21" s="266">
        <v>525</v>
      </c>
      <c r="J21" s="219"/>
      <c r="K21" s="266">
        <v>37.5</v>
      </c>
      <c r="L21" s="224">
        <v>525</v>
      </c>
      <c r="M21" s="276"/>
      <c r="N21" s="266">
        <v>25</v>
      </c>
      <c r="O21" s="266">
        <v>270</v>
      </c>
      <c r="P21" s="276"/>
    </row>
    <row r="22" spans="1:16">
      <c r="A22" s="15" t="s">
        <v>44</v>
      </c>
      <c r="B22" s="274" t="s">
        <v>45</v>
      </c>
      <c r="C22" s="231">
        <v>3</v>
      </c>
      <c r="D22" s="115">
        <v>75</v>
      </c>
      <c r="E22" s="266">
        <f t="shared" si="4"/>
        <v>37.5</v>
      </c>
      <c r="F22" s="266">
        <v>525</v>
      </c>
      <c r="H22" s="266">
        <v>37.5</v>
      </c>
      <c r="I22" s="266">
        <v>525</v>
      </c>
      <c r="K22" s="266">
        <v>37.5</v>
      </c>
      <c r="L22" s="224">
        <v>525</v>
      </c>
      <c r="N22" s="266">
        <v>25</v>
      </c>
      <c r="O22" s="266">
        <v>270</v>
      </c>
      <c r="P22" s="277"/>
    </row>
    <row r="23" spans="1:16">
      <c r="A23" s="15" t="s">
        <v>49</v>
      </c>
      <c r="B23" s="274" t="s">
        <v>50</v>
      </c>
      <c r="C23" s="231">
        <v>2</v>
      </c>
      <c r="D23" s="115">
        <v>75</v>
      </c>
      <c r="E23" s="266">
        <f t="shared" si="4"/>
        <v>37.5</v>
      </c>
      <c r="F23" s="266">
        <v>525</v>
      </c>
      <c r="H23" s="266">
        <v>37.5</v>
      </c>
      <c r="I23" s="266">
        <v>525</v>
      </c>
      <c r="J23" s="276"/>
      <c r="K23" s="266">
        <v>37.5</v>
      </c>
      <c r="L23" s="224">
        <v>525</v>
      </c>
      <c r="N23" s="266">
        <v>25</v>
      </c>
      <c r="O23" s="266">
        <v>270</v>
      </c>
    </row>
    <row r="24" spans="1:16">
      <c r="A24" s="15" t="s">
        <v>51</v>
      </c>
      <c r="B24" s="274" t="s">
        <v>52</v>
      </c>
      <c r="C24" s="231">
        <v>1</v>
      </c>
      <c r="D24" s="115">
        <v>75</v>
      </c>
      <c r="E24" s="266">
        <v>75</v>
      </c>
      <c r="F24" s="266">
        <v>1050</v>
      </c>
      <c r="H24" s="266">
        <v>75</v>
      </c>
      <c r="I24" s="266">
        <v>1050</v>
      </c>
      <c r="J24" s="276"/>
      <c r="K24" s="266">
        <v>75</v>
      </c>
      <c r="L24" s="224">
        <v>1050</v>
      </c>
      <c r="N24" s="266">
        <v>38</v>
      </c>
      <c r="O24" s="266">
        <v>525</v>
      </c>
    </row>
    <row r="25" spans="1:16">
      <c r="A25" s="15" t="s">
        <v>53</v>
      </c>
      <c r="B25" s="278" t="s">
        <v>54</v>
      </c>
      <c r="C25" s="231">
        <v>2</v>
      </c>
      <c r="D25" s="115">
        <v>75</v>
      </c>
      <c r="E25" s="224">
        <f t="shared" si="4"/>
        <v>37.5</v>
      </c>
      <c r="F25" s="224">
        <v>525</v>
      </c>
      <c r="H25" s="266">
        <v>37.5</v>
      </c>
      <c r="I25" s="266">
        <v>525</v>
      </c>
      <c r="K25" s="224">
        <v>37.5</v>
      </c>
      <c r="L25" s="224">
        <v>525</v>
      </c>
      <c r="N25" s="224">
        <v>25</v>
      </c>
      <c r="O25" s="224">
        <v>270</v>
      </c>
    </row>
    <row r="26" spans="1:16">
      <c r="A26" s="15" t="s">
        <v>57</v>
      </c>
      <c r="B26" s="278" t="s">
        <v>58</v>
      </c>
      <c r="C26" s="231">
        <v>1</v>
      </c>
      <c r="D26" s="115">
        <v>75</v>
      </c>
      <c r="E26" s="224">
        <v>75</v>
      </c>
      <c r="F26" s="224">
        <v>1050</v>
      </c>
      <c r="H26" s="266">
        <v>75</v>
      </c>
      <c r="I26" s="266">
        <v>1050</v>
      </c>
      <c r="J26" s="276"/>
      <c r="K26" s="224">
        <v>75</v>
      </c>
      <c r="L26" s="224">
        <v>1050</v>
      </c>
      <c r="M26" s="276"/>
      <c r="N26" s="224">
        <v>38</v>
      </c>
      <c r="O26" s="224">
        <v>525</v>
      </c>
      <c r="P26" s="276"/>
    </row>
    <row r="27" spans="1:16">
      <c r="A27" s="15" t="s">
        <v>59</v>
      </c>
      <c r="B27" s="278" t="s">
        <v>60</v>
      </c>
      <c r="C27" s="231">
        <v>3</v>
      </c>
      <c r="D27" s="115">
        <v>75</v>
      </c>
      <c r="E27" s="224">
        <v>38</v>
      </c>
      <c r="F27" s="224">
        <v>525</v>
      </c>
      <c r="H27" s="266">
        <v>38</v>
      </c>
      <c r="I27" s="266">
        <v>525</v>
      </c>
      <c r="J27" s="276"/>
      <c r="K27" s="224">
        <v>38</v>
      </c>
      <c r="L27" s="224">
        <v>525</v>
      </c>
      <c r="M27" s="276"/>
      <c r="N27" s="224">
        <v>25</v>
      </c>
      <c r="O27" s="224">
        <v>270</v>
      </c>
      <c r="P27" s="276"/>
    </row>
    <row r="28" spans="1:16">
      <c r="A28" s="15" t="s">
        <v>61</v>
      </c>
      <c r="B28" s="274" t="s">
        <v>62</v>
      </c>
      <c r="C28" s="231">
        <v>2</v>
      </c>
      <c r="D28" s="115">
        <v>75</v>
      </c>
      <c r="E28" s="224">
        <f t="shared" si="4"/>
        <v>37.5</v>
      </c>
      <c r="F28" s="224">
        <v>525</v>
      </c>
      <c r="H28" s="266">
        <v>37.5</v>
      </c>
      <c r="I28" s="266">
        <v>525</v>
      </c>
      <c r="J28" s="276"/>
      <c r="K28" s="224">
        <v>37.5</v>
      </c>
      <c r="L28" s="224">
        <v>525</v>
      </c>
      <c r="M28" s="276"/>
      <c r="N28" s="224">
        <v>25</v>
      </c>
      <c r="O28" s="224">
        <v>270</v>
      </c>
      <c r="P28" s="276"/>
    </row>
    <row r="29" spans="1:16">
      <c r="A29" s="15" t="s">
        <v>63</v>
      </c>
      <c r="B29" s="278" t="s">
        <v>64</v>
      </c>
      <c r="C29" s="231">
        <v>2</v>
      </c>
      <c r="D29" s="115">
        <v>75</v>
      </c>
      <c r="E29" s="224">
        <f t="shared" si="4"/>
        <v>37.5</v>
      </c>
      <c r="F29" s="224">
        <v>525</v>
      </c>
      <c r="H29" s="266">
        <v>37.5</v>
      </c>
      <c r="I29" s="266">
        <v>525</v>
      </c>
      <c r="J29" s="276"/>
      <c r="K29" s="224">
        <v>37.5</v>
      </c>
      <c r="L29" s="224">
        <v>525</v>
      </c>
      <c r="M29" s="276"/>
      <c r="N29" s="224">
        <v>25</v>
      </c>
      <c r="O29" s="224">
        <v>270</v>
      </c>
      <c r="P29" s="276"/>
    </row>
    <row r="30" spans="1:16">
      <c r="A30" s="15" t="s">
        <v>526</v>
      </c>
      <c r="B30" s="274" t="s">
        <v>433</v>
      </c>
      <c r="C30" s="231">
        <v>3</v>
      </c>
      <c r="D30" s="115">
        <v>75</v>
      </c>
      <c r="E30" s="224">
        <f>D30/2</f>
        <v>37.5</v>
      </c>
      <c r="F30" s="224">
        <v>525</v>
      </c>
      <c r="H30" s="224">
        <v>37.5</v>
      </c>
      <c r="I30" s="224">
        <v>525</v>
      </c>
      <c r="J30" s="277"/>
      <c r="K30" s="224">
        <v>37.5</v>
      </c>
      <c r="L30" s="224">
        <v>525</v>
      </c>
      <c r="M30" s="277"/>
      <c r="N30" s="224">
        <v>25</v>
      </c>
      <c r="O30" s="224">
        <v>270</v>
      </c>
      <c r="P30" s="277"/>
    </row>
    <row r="31" spans="1:16">
      <c r="A31" s="15" t="s">
        <v>755</v>
      </c>
      <c r="B31" s="274" t="s">
        <v>432</v>
      </c>
      <c r="C31" s="381">
        <v>2</v>
      </c>
      <c r="D31" s="115">
        <v>5</v>
      </c>
      <c r="E31" s="224">
        <v>2.5</v>
      </c>
      <c r="F31" s="224">
        <v>70</v>
      </c>
      <c r="H31" s="224">
        <v>2.5</v>
      </c>
      <c r="I31" s="224">
        <v>70</v>
      </c>
      <c r="J31" s="277"/>
      <c r="K31" s="224">
        <v>2.5</v>
      </c>
      <c r="L31" s="224">
        <v>70</v>
      </c>
      <c r="M31" s="277"/>
      <c r="N31" s="224">
        <v>2.5</v>
      </c>
      <c r="O31" s="224">
        <v>70</v>
      </c>
      <c r="P31" s="277"/>
    </row>
    <row r="32" spans="1:16">
      <c r="A32" s="15" t="s">
        <v>480</v>
      </c>
      <c r="B32" s="274" t="s">
        <v>431</v>
      </c>
      <c r="C32" s="381">
        <v>2</v>
      </c>
      <c r="D32" s="115">
        <v>75</v>
      </c>
      <c r="E32" s="224">
        <v>38</v>
      </c>
      <c r="F32" s="224">
        <v>525</v>
      </c>
      <c r="H32" s="224">
        <v>38</v>
      </c>
      <c r="I32" s="224">
        <v>525</v>
      </c>
      <c r="J32" s="277"/>
      <c r="K32" s="224">
        <v>38</v>
      </c>
      <c r="L32" s="224">
        <v>525</v>
      </c>
      <c r="M32" s="277"/>
      <c r="N32" s="224">
        <v>25</v>
      </c>
      <c r="O32" s="224">
        <v>270</v>
      </c>
      <c r="P32" s="277"/>
    </row>
    <row r="33" spans="1:30" s="108" customFormat="1">
      <c r="A33" s="8" t="s">
        <v>330</v>
      </c>
      <c r="B33" s="121"/>
      <c r="C33" s="120"/>
      <c r="D33" s="115"/>
      <c r="E33" s="222">
        <v>7</v>
      </c>
      <c r="F33" s="222">
        <v>14</v>
      </c>
      <c r="G33" s="120">
        <v>10.5</v>
      </c>
      <c r="H33" s="222">
        <v>7</v>
      </c>
      <c r="I33" s="222">
        <v>14</v>
      </c>
      <c r="J33" s="120">
        <v>10.5</v>
      </c>
      <c r="K33" s="222">
        <v>7</v>
      </c>
      <c r="L33" s="222">
        <v>14</v>
      </c>
      <c r="M33" s="120">
        <v>10.5</v>
      </c>
      <c r="N33" s="222">
        <v>7</v>
      </c>
      <c r="O33" s="222">
        <v>14</v>
      </c>
      <c r="P33" s="120">
        <v>10.5</v>
      </c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</row>
    <row r="34" spans="1:30" s="108" customFormat="1">
      <c r="A34" s="8" t="s">
        <v>328</v>
      </c>
      <c r="B34" s="121"/>
      <c r="C34" s="120"/>
      <c r="D34" s="115"/>
      <c r="E34" s="120">
        <f>E33*135</f>
        <v>945</v>
      </c>
      <c r="F34" s="120">
        <f>F33*135</f>
        <v>1890</v>
      </c>
      <c r="G34" s="120">
        <f>G33*135</f>
        <v>1417.5</v>
      </c>
      <c r="H34" s="120">
        <f>H33*135</f>
        <v>945</v>
      </c>
      <c r="I34" s="120">
        <v>1300</v>
      </c>
      <c r="J34" s="120">
        <f>J33*D35</f>
        <v>1417.5</v>
      </c>
      <c r="K34" s="120">
        <f>K33*135</f>
        <v>945</v>
      </c>
      <c r="L34" s="120">
        <f>L33*135</f>
        <v>1890</v>
      </c>
      <c r="M34" s="120">
        <f>M33*D35</f>
        <v>1417.5</v>
      </c>
      <c r="N34" s="120">
        <f>N33*135</f>
        <v>945</v>
      </c>
      <c r="O34" s="120">
        <f>O33*135</f>
        <v>1890</v>
      </c>
      <c r="P34" s="120">
        <f>P33*D35</f>
        <v>1417.5</v>
      </c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</row>
    <row r="35" spans="1:30">
      <c r="A35" s="15" t="s">
        <v>67</v>
      </c>
      <c r="B35" s="278" t="s">
        <v>68</v>
      </c>
      <c r="C35" s="231">
        <v>2</v>
      </c>
      <c r="D35" s="115">
        <v>135</v>
      </c>
      <c r="E35" s="266">
        <f>$D35/2</f>
        <v>67.5</v>
      </c>
      <c r="F35" s="266">
        <f>$D35*14</f>
        <v>1890</v>
      </c>
      <c r="G35" s="118"/>
      <c r="H35" s="266">
        <v>67.5</v>
      </c>
      <c r="I35" s="266">
        <v>1890</v>
      </c>
      <c r="K35" s="266">
        <v>67.5</v>
      </c>
      <c r="L35" s="266">
        <v>1890</v>
      </c>
      <c r="N35" s="266">
        <v>67.5</v>
      </c>
      <c r="O35" s="266">
        <v>1890</v>
      </c>
    </row>
    <row r="36" spans="1:30">
      <c r="A36" s="15" t="s">
        <v>69</v>
      </c>
      <c r="B36" s="278" t="s">
        <v>70</v>
      </c>
      <c r="C36" s="231">
        <v>1</v>
      </c>
      <c r="D36" s="115">
        <v>135</v>
      </c>
      <c r="E36" s="266">
        <v>135</v>
      </c>
      <c r="F36" s="266">
        <f t="shared" ref="F36:F40" si="5">$D36*14</f>
        <v>1890</v>
      </c>
      <c r="H36" s="266">
        <v>135</v>
      </c>
      <c r="I36" s="266">
        <v>1890</v>
      </c>
      <c r="K36" s="266">
        <v>135</v>
      </c>
      <c r="L36" s="266">
        <v>1890</v>
      </c>
      <c r="N36" s="266">
        <v>135</v>
      </c>
      <c r="O36" s="266">
        <v>1890</v>
      </c>
    </row>
    <row r="37" spans="1:30">
      <c r="A37" s="15" t="s">
        <v>73</v>
      </c>
      <c r="B37" s="278" t="s">
        <v>74</v>
      </c>
      <c r="C37" s="231">
        <v>2</v>
      </c>
      <c r="D37" s="115">
        <v>135</v>
      </c>
      <c r="E37" s="266">
        <f t="shared" ref="E37" si="6">$D37/2</f>
        <v>67.5</v>
      </c>
      <c r="F37" s="266">
        <f t="shared" si="5"/>
        <v>1890</v>
      </c>
      <c r="H37" s="266">
        <v>67.5</v>
      </c>
      <c r="I37" s="266">
        <v>1890</v>
      </c>
      <c r="K37" s="266">
        <v>67.5</v>
      </c>
      <c r="L37" s="266">
        <v>1890</v>
      </c>
      <c r="N37" s="266">
        <v>67.5</v>
      </c>
      <c r="O37" s="266">
        <v>1890</v>
      </c>
    </row>
    <row r="38" spans="1:30">
      <c r="A38" s="15" t="s">
        <v>482</v>
      </c>
      <c r="B38" s="278" t="s">
        <v>429</v>
      </c>
      <c r="C38" s="381">
        <v>2</v>
      </c>
      <c r="D38" s="115">
        <v>135</v>
      </c>
      <c r="E38" s="266">
        <v>68</v>
      </c>
      <c r="F38" s="266">
        <f t="shared" si="5"/>
        <v>1890</v>
      </c>
      <c r="H38" s="266">
        <v>68</v>
      </c>
      <c r="I38" s="266">
        <v>1890</v>
      </c>
      <c r="K38" s="266">
        <v>68</v>
      </c>
      <c r="L38" s="266">
        <v>1890</v>
      </c>
      <c r="N38" s="266">
        <v>68</v>
      </c>
      <c r="O38" s="266">
        <v>1890</v>
      </c>
    </row>
    <row r="39" spans="1:30">
      <c r="A39" s="15" t="s">
        <v>506</v>
      </c>
      <c r="B39" s="278" t="s">
        <v>430</v>
      </c>
      <c r="C39" s="381">
        <v>1</v>
      </c>
      <c r="D39" s="115">
        <v>135</v>
      </c>
      <c r="E39" s="266">
        <v>135</v>
      </c>
      <c r="F39" s="266">
        <f t="shared" si="5"/>
        <v>1890</v>
      </c>
      <c r="H39" s="266">
        <v>135</v>
      </c>
      <c r="I39" s="266">
        <v>1890</v>
      </c>
      <c r="K39" s="266">
        <v>135</v>
      </c>
      <c r="L39" s="266">
        <v>1890</v>
      </c>
      <c r="N39" s="266">
        <v>135</v>
      </c>
      <c r="O39" s="266">
        <v>1890</v>
      </c>
    </row>
    <row r="40" spans="1:30">
      <c r="A40" s="15" t="s">
        <v>477</v>
      </c>
      <c r="B40" s="278" t="s">
        <v>478</v>
      </c>
      <c r="C40" s="381">
        <v>2</v>
      </c>
      <c r="D40" s="115">
        <v>135</v>
      </c>
      <c r="E40" s="266">
        <v>68</v>
      </c>
      <c r="F40" s="266">
        <f t="shared" si="5"/>
        <v>1890</v>
      </c>
      <c r="H40" s="266">
        <v>68</v>
      </c>
      <c r="I40" s="266">
        <v>1890</v>
      </c>
      <c r="K40" s="266">
        <v>68</v>
      </c>
      <c r="L40" s="266">
        <v>1890</v>
      </c>
      <c r="N40" s="266">
        <v>68</v>
      </c>
      <c r="O40" s="266">
        <v>1890</v>
      </c>
    </row>
    <row r="41" spans="1:30" s="108" customFormat="1">
      <c r="A41" s="8" t="s">
        <v>331</v>
      </c>
      <c r="B41" s="121"/>
      <c r="C41" s="120"/>
      <c r="D41" s="115"/>
      <c r="E41" s="222">
        <v>42</v>
      </c>
      <c r="F41" s="222">
        <v>84</v>
      </c>
      <c r="G41" s="120">
        <f>(E41+F41)/2</f>
        <v>63</v>
      </c>
      <c r="H41" s="222">
        <v>42</v>
      </c>
      <c r="I41" s="222">
        <v>84</v>
      </c>
      <c r="J41" s="120">
        <v>63</v>
      </c>
      <c r="K41" s="222">
        <v>35</v>
      </c>
      <c r="L41" s="222">
        <v>84</v>
      </c>
      <c r="M41" s="120">
        <f>(K41+L41)/2</f>
        <v>59.5</v>
      </c>
      <c r="N41" s="222">
        <v>28</v>
      </c>
      <c r="O41" s="222">
        <v>56</v>
      </c>
      <c r="P41" s="120">
        <f>(N41+O41)/2</f>
        <v>42</v>
      </c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</row>
    <row r="42" spans="1:30" s="108" customFormat="1">
      <c r="A42" s="8" t="s">
        <v>328</v>
      </c>
      <c r="B42" s="121"/>
      <c r="C42" s="120"/>
      <c r="D42" s="115"/>
      <c r="E42" s="120">
        <f>E41*65</f>
        <v>2730</v>
      </c>
      <c r="F42" s="120">
        <f>F41*65</f>
        <v>5460</v>
      </c>
      <c r="G42" s="120">
        <f>G41*65</f>
        <v>4095</v>
      </c>
      <c r="H42" s="120">
        <f t="shared" ref="H42:P42" si="7">H41*65</f>
        <v>2730</v>
      </c>
      <c r="I42" s="120">
        <f t="shared" si="7"/>
        <v>5460</v>
      </c>
      <c r="J42" s="120">
        <f t="shared" si="7"/>
        <v>4095</v>
      </c>
      <c r="K42" s="120">
        <f t="shared" si="7"/>
        <v>2275</v>
      </c>
      <c r="L42" s="120">
        <f t="shared" si="7"/>
        <v>5460</v>
      </c>
      <c r="M42" s="120">
        <f>M41*65</f>
        <v>3867.5</v>
      </c>
      <c r="N42" s="120">
        <f t="shared" si="7"/>
        <v>1820</v>
      </c>
      <c r="O42" s="120">
        <f t="shared" si="7"/>
        <v>3640</v>
      </c>
      <c r="P42" s="120">
        <f t="shared" si="7"/>
        <v>2730</v>
      </c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s="26" customFormat="1">
      <c r="A43" s="26" t="s">
        <v>76</v>
      </c>
      <c r="B43" s="279" t="s">
        <v>77</v>
      </c>
      <c r="C43" s="119">
        <v>1</v>
      </c>
      <c r="D43" s="117">
        <v>65</v>
      </c>
      <c r="E43" s="224">
        <f>D43</f>
        <v>65</v>
      </c>
      <c r="F43" s="224">
        <f>E43*14</f>
        <v>910</v>
      </c>
      <c r="G43" s="117"/>
      <c r="H43" s="224">
        <v>65</v>
      </c>
      <c r="I43" s="224">
        <v>910</v>
      </c>
      <c r="J43" s="280"/>
      <c r="K43" s="224">
        <v>65</v>
      </c>
      <c r="L43" s="224">
        <v>760</v>
      </c>
      <c r="M43" s="280"/>
      <c r="N43" s="224">
        <v>65</v>
      </c>
      <c r="O43" s="224">
        <v>607</v>
      </c>
      <c r="P43" s="280"/>
    </row>
    <row r="44" spans="1:30" s="15" customFormat="1">
      <c r="A44" s="273" t="s">
        <v>78</v>
      </c>
      <c r="B44" s="274" t="s">
        <v>79</v>
      </c>
      <c r="C44" s="122">
        <v>1</v>
      </c>
      <c r="D44" s="117">
        <v>65</v>
      </c>
      <c r="E44" s="224">
        <v>65</v>
      </c>
      <c r="F44" s="224">
        <f>D44*14</f>
        <v>910</v>
      </c>
      <c r="G44" s="117"/>
      <c r="H44" s="224">
        <v>65</v>
      </c>
      <c r="I44" s="224">
        <v>910</v>
      </c>
      <c r="J44" s="117"/>
      <c r="K44" s="224">
        <v>65</v>
      </c>
      <c r="L44" s="224">
        <v>760</v>
      </c>
      <c r="M44" s="117"/>
      <c r="N44" s="224">
        <v>65</v>
      </c>
      <c r="O44" s="224">
        <v>607</v>
      </c>
      <c r="P44" s="117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s="15" customFormat="1">
      <c r="A45" s="273" t="s">
        <v>332</v>
      </c>
      <c r="B45" s="274" t="s">
        <v>81</v>
      </c>
      <c r="C45" s="122">
        <v>2</v>
      </c>
      <c r="D45" s="117">
        <v>65</v>
      </c>
      <c r="E45" s="224">
        <v>33</v>
      </c>
      <c r="F45" s="224">
        <v>910</v>
      </c>
      <c r="G45" s="117"/>
      <c r="H45" s="224">
        <v>33</v>
      </c>
      <c r="I45" s="224">
        <v>910</v>
      </c>
      <c r="J45" s="117"/>
      <c r="K45" s="224">
        <v>33</v>
      </c>
      <c r="L45" s="224">
        <v>760</v>
      </c>
      <c r="M45" s="117"/>
      <c r="N45" s="224">
        <v>33</v>
      </c>
      <c r="O45" s="224">
        <v>607</v>
      </c>
      <c r="P45" s="117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s="15" customFormat="1">
      <c r="A46" s="273" t="s">
        <v>86</v>
      </c>
      <c r="B46" s="274" t="s">
        <v>87</v>
      </c>
      <c r="C46" s="122">
        <v>1</v>
      </c>
      <c r="D46" s="117">
        <v>65</v>
      </c>
      <c r="E46" s="224">
        <v>65</v>
      </c>
      <c r="F46" s="224">
        <v>910</v>
      </c>
      <c r="G46" s="117"/>
      <c r="H46" s="224">
        <v>65</v>
      </c>
      <c r="I46" s="224">
        <v>910</v>
      </c>
      <c r="J46" s="117"/>
      <c r="K46" s="224">
        <v>65</v>
      </c>
      <c r="L46" s="224">
        <v>760</v>
      </c>
      <c r="M46" s="117"/>
      <c r="N46" s="224">
        <v>65</v>
      </c>
      <c r="O46" s="224">
        <v>607</v>
      </c>
      <c r="P46" s="117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s="15" customFormat="1">
      <c r="A47" s="15" t="s">
        <v>757</v>
      </c>
      <c r="B47" s="274" t="s">
        <v>437</v>
      </c>
      <c r="C47" s="122">
        <v>2</v>
      </c>
      <c r="D47" s="117">
        <v>65</v>
      </c>
      <c r="E47" s="224">
        <v>33</v>
      </c>
      <c r="F47" s="224">
        <v>910</v>
      </c>
      <c r="G47" s="117"/>
      <c r="H47" s="224">
        <v>33</v>
      </c>
      <c r="I47" s="224">
        <v>910</v>
      </c>
      <c r="J47" s="117"/>
      <c r="K47" s="224">
        <v>33</v>
      </c>
      <c r="L47" s="224">
        <v>760</v>
      </c>
      <c r="M47" s="117"/>
      <c r="N47" s="224">
        <v>33</v>
      </c>
      <c r="O47" s="224">
        <v>607</v>
      </c>
      <c r="P47" s="117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s="15" customFormat="1">
      <c r="A48" s="281" t="s">
        <v>90</v>
      </c>
      <c r="B48" s="274" t="s">
        <v>91</v>
      </c>
      <c r="C48" s="122">
        <v>1</v>
      </c>
      <c r="D48" s="117">
        <v>65</v>
      </c>
      <c r="E48" s="224">
        <f>D48</f>
        <v>65</v>
      </c>
      <c r="F48" s="224">
        <v>910</v>
      </c>
      <c r="G48" s="117"/>
      <c r="H48" s="224">
        <v>65</v>
      </c>
      <c r="I48" s="224">
        <v>910</v>
      </c>
      <c r="J48" s="117"/>
      <c r="K48" s="224">
        <v>65</v>
      </c>
      <c r="L48" s="224">
        <v>760</v>
      </c>
      <c r="M48" s="117"/>
      <c r="N48" s="224">
        <v>65</v>
      </c>
      <c r="O48" s="224">
        <v>607</v>
      </c>
      <c r="P48" s="117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>
      <c r="A49" s="281" t="s">
        <v>92</v>
      </c>
      <c r="B49" s="274" t="s">
        <v>93</v>
      </c>
      <c r="C49" s="231">
        <v>1</v>
      </c>
      <c r="D49" s="115">
        <v>65</v>
      </c>
      <c r="E49" s="266">
        <f>D49</f>
        <v>65</v>
      </c>
      <c r="F49" s="266">
        <v>910</v>
      </c>
      <c r="H49" s="266">
        <v>65</v>
      </c>
      <c r="I49" s="266">
        <v>910</v>
      </c>
      <c r="K49" s="266">
        <v>65</v>
      </c>
      <c r="L49" s="224">
        <v>760</v>
      </c>
      <c r="N49" s="266">
        <v>65</v>
      </c>
      <c r="O49" s="224">
        <v>607</v>
      </c>
    </row>
    <row r="50" spans="1:30">
      <c r="A50" s="282" t="s">
        <v>96</v>
      </c>
      <c r="B50" s="274" t="s">
        <v>97</v>
      </c>
      <c r="C50" s="231">
        <v>1</v>
      </c>
      <c r="D50" s="115">
        <v>65</v>
      </c>
      <c r="E50" s="266">
        <f>D50</f>
        <v>65</v>
      </c>
      <c r="F50" s="266">
        <v>910</v>
      </c>
      <c r="H50" s="266">
        <v>65</v>
      </c>
      <c r="I50" s="266">
        <v>910</v>
      </c>
      <c r="K50" s="266">
        <v>65</v>
      </c>
      <c r="L50" s="224">
        <v>760</v>
      </c>
      <c r="N50" s="266">
        <v>65</v>
      </c>
      <c r="O50" s="224">
        <v>607</v>
      </c>
    </row>
    <row r="51" spans="1:30">
      <c r="A51" s="282" t="s">
        <v>98</v>
      </c>
      <c r="B51" s="274" t="s">
        <v>99</v>
      </c>
      <c r="C51" s="388">
        <v>3</v>
      </c>
      <c r="D51" s="115">
        <v>65</v>
      </c>
      <c r="E51" s="266">
        <v>33</v>
      </c>
      <c r="F51" s="266">
        <v>910</v>
      </c>
      <c r="H51" s="266">
        <v>33</v>
      </c>
      <c r="I51" s="266">
        <v>910</v>
      </c>
      <c r="K51" s="266">
        <v>33</v>
      </c>
      <c r="L51" s="266">
        <v>760</v>
      </c>
      <c r="N51" s="266">
        <v>33</v>
      </c>
      <c r="O51" s="266">
        <v>607</v>
      </c>
    </row>
    <row r="52" spans="1:30">
      <c r="A52" s="273" t="s">
        <v>333</v>
      </c>
      <c r="B52" s="274" t="s">
        <v>101</v>
      </c>
      <c r="C52" s="231">
        <v>1</v>
      </c>
      <c r="D52" s="115">
        <v>65</v>
      </c>
      <c r="E52" s="266">
        <f>D52</f>
        <v>65</v>
      </c>
      <c r="F52" s="266">
        <f t="shared" ref="F52" si="8">$D52*21</f>
        <v>1365</v>
      </c>
      <c r="H52" s="266">
        <v>65</v>
      </c>
      <c r="I52" s="266">
        <v>1365</v>
      </c>
      <c r="K52" s="266">
        <v>65</v>
      </c>
      <c r="L52" s="224">
        <v>1138</v>
      </c>
      <c r="N52" s="266">
        <v>65</v>
      </c>
      <c r="O52" s="224">
        <v>910</v>
      </c>
    </row>
    <row r="53" spans="1:30">
      <c r="A53" s="273" t="s">
        <v>102</v>
      </c>
      <c r="B53" s="274" t="s">
        <v>103</v>
      </c>
      <c r="C53" s="231">
        <v>2</v>
      </c>
      <c r="D53" s="115">
        <v>65</v>
      </c>
      <c r="E53" s="266">
        <f t="shared" ref="E53:E56" si="9">$D53/2</f>
        <v>32.5</v>
      </c>
      <c r="F53" s="266">
        <v>910</v>
      </c>
      <c r="H53" s="266">
        <v>32.5</v>
      </c>
      <c r="I53" s="266">
        <v>910</v>
      </c>
      <c r="K53" s="266">
        <v>32.5</v>
      </c>
      <c r="L53" s="224">
        <v>760</v>
      </c>
      <c r="N53" s="266">
        <v>32.5</v>
      </c>
      <c r="O53" s="224">
        <v>607</v>
      </c>
    </row>
    <row r="54" spans="1:30">
      <c r="A54" s="273" t="s">
        <v>741</v>
      </c>
      <c r="B54" s="274" t="s">
        <v>438</v>
      </c>
      <c r="C54" s="231">
        <v>2</v>
      </c>
      <c r="D54" s="115">
        <v>65</v>
      </c>
      <c r="E54" s="266">
        <f t="shared" si="9"/>
        <v>32.5</v>
      </c>
      <c r="F54" s="266">
        <f>$D54*14</f>
        <v>910</v>
      </c>
      <c r="H54" s="266">
        <v>32.5</v>
      </c>
      <c r="I54" s="266">
        <v>910</v>
      </c>
      <c r="K54" s="266">
        <v>32.5</v>
      </c>
      <c r="L54" s="224">
        <v>760</v>
      </c>
      <c r="N54" s="266">
        <v>32.5</v>
      </c>
      <c r="O54" s="224">
        <v>607</v>
      </c>
    </row>
    <row r="55" spans="1:30">
      <c r="A55" s="273" t="s">
        <v>756</v>
      </c>
      <c r="B55" s="274" t="s">
        <v>435</v>
      </c>
      <c r="C55" s="381">
        <v>2</v>
      </c>
      <c r="D55" s="115">
        <v>65</v>
      </c>
      <c r="E55" s="266">
        <f t="shared" si="9"/>
        <v>32.5</v>
      </c>
      <c r="F55" s="266">
        <v>910</v>
      </c>
      <c r="H55" s="266">
        <v>32.5</v>
      </c>
      <c r="I55" s="266">
        <v>910</v>
      </c>
      <c r="K55" s="266">
        <v>32.5</v>
      </c>
      <c r="L55" s="224">
        <v>760</v>
      </c>
      <c r="N55" s="266">
        <v>32.5</v>
      </c>
      <c r="O55" s="224">
        <v>607</v>
      </c>
    </row>
    <row r="56" spans="1:30">
      <c r="A56" s="273" t="s">
        <v>485</v>
      </c>
      <c r="B56" s="274" t="s">
        <v>436</v>
      </c>
      <c r="C56" s="381">
        <v>2</v>
      </c>
      <c r="D56" s="115">
        <v>65</v>
      </c>
      <c r="E56" s="266">
        <f t="shared" si="9"/>
        <v>32.5</v>
      </c>
      <c r="F56" s="266">
        <f>$D56*14</f>
        <v>910</v>
      </c>
      <c r="H56" s="266">
        <v>32.5</v>
      </c>
      <c r="I56" s="266">
        <v>910</v>
      </c>
      <c r="K56" s="266">
        <v>32.5</v>
      </c>
      <c r="L56" s="224">
        <v>760</v>
      </c>
      <c r="N56" s="266">
        <v>32.5</v>
      </c>
      <c r="O56" s="224">
        <v>607</v>
      </c>
    </row>
    <row r="57" spans="1:30" s="108" customFormat="1">
      <c r="A57" s="8" t="s">
        <v>334</v>
      </c>
      <c r="B57" s="120"/>
      <c r="C57" s="120"/>
      <c r="D57" s="115"/>
      <c r="E57" s="222">
        <v>14</v>
      </c>
      <c r="F57" s="222">
        <v>28</v>
      </c>
      <c r="G57" s="267">
        <v>21</v>
      </c>
      <c r="H57" s="222">
        <v>14</v>
      </c>
      <c r="I57" s="222">
        <v>28</v>
      </c>
      <c r="J57" s="120">
        <v>21</v>
      </c>
      <c r="K57" s="222">
        <v>21</v>
      </c>
      <c r="L57" s="222">
        <v>35</v>
      </c>
      <c r="M57" s="120">
        <v>28</v>
      </c>
      <c r="N57" s="222">
        <v>14</v>
      </c>
      <c r="O57" s="222">
        <v>28</v>
      </c>
      <c r="P57" s="120">
        <v>21</v>
      </c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1:30" s="108" customFormat="1">
      <c r="A58" s="8" t="s">
        <v>328</v>
      </c>
      <c r="B58" s="120"/>
      <c r="C58" s="120"/>
      <c r="D58" s="110"/>
      <c r="E58" s="110"/>
      <c r="F58" s="110"/>
      <c r="G58" s="268"/>
      <c r="H58" s="110"/>
      <c r="I58" s="110"/>
      <c r="J58" s="110"/>
      <c r="K58" s="110"/>
      <c r="L58" s="110"/>
      <c r="M58" s="110"/>
      <c r="N58" s="110"/>
      <c r="O58" s="110"/>
      <c r="P58" s="110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1:30" s="26" customFormat="1">
      <c r="A59" s="26" t="s">
        <v>701</v>
      </c>
      <c r="B59" s="278" t="s">
        <v>108</v>
      </c>
      <c r="C59" s="119">
        <v>1</v>
      </c>
      <c r="D59" s="117">
        <v>40</v>
      </c>
      <c r="E59" s="214">
        <v>40</v>
      </c>
      <c r="F59" s="214">
        <f>E59*14</f>
        <v>560</v>
      </c>
      <c r="G59" s="225"/>
      <c r="H59" s="214">
        <v>40</v>
      </c>
      <c r="I59" s="214">
        <v>560</v>
      </c>
      <c r="J59" s="117"/>
      <c r="K59" s="214">
        <v>40</v>
      </c>
      <c r="L59" s="214">
        <f>D59*21</f>
        <v>840</v>
      </c>
      <c r="M59" s="117"/>
      <c r="N59" s="214">
        <v>40</v>
      </c>
      <c r="O59" s="214">
        <v>560</v>
      </c>
      <c r="P59" s="117"/>
    </row>
    <row r="60" spans="1:30" s="15" customFormat="1">
      <c r="A60" s="273" t="s">
        <v>109</v>
      </c>
      <c r="B60" s="274" t="s">
        <v>110</v>
      </c>
      <c r="C60" s="122">
        <v>2</v>
      </c>
      <c r="D60" s="117">
        <v>40</v>
      </c>
      <c r="E60" s="214">
        <v>20</v>
      </c>
      <c r="F60" s="214">
        <f>D60*14/2</f>
        <v>280</v>
      </c>
      <c r="G60" s="117"/>
      <c r="H60" s="214">
        <v>20</v>
      </c>
      <c r="I60" s="214">
        <v>280</v>
      </c>
      <c r="J60" s="117"/>
      <c r="K60" s="220">
        <v>0</v>
      </c>
      <c r="L60" s="220">
        <v>0</v>
      </c>
      <c r="M60" s="283"/>
      <c r="N60" s="220">
        <v>0</v>
      </c>
      <c r="O60" s="220">
        <v>0</v>
      </c>
      <c r="P60" s="283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s="15" customFormat="1">
      <c r="A61" s="273" t="s">
        <v>111</v>
      </c>
      <c r="B61" s="284" t="s">
        <v>112</v>
      </c>
      <c r="C61" s="122">
        <v>1</v>
      </c>
      <c r="D61" s="117">
        <v>270</v>
      </c>
      <c r="E61" s="214">
        <v>270</v>
      </c>
      <c r="F61" s="214">
        <f>D61*14</f>
        <v>3780</v>
      </c>
      <c r="G61" s="117"/>
      <c r="H61" s="214">
        <v>270</v>
      </c>
      <c r="I61" s="214">
        <v>3780</v>
      </c>
      <c r="J61" s="117"/>
      <c r="K61" s="214">
        <v>270</v>
      </c>
      <c r="L61" s="214">
        <f>D61*K57</f>
        <v>5670</v>
      </c>
      <c r="M61" s="283"/>
      <c r="N61" s="214">
        <v>270</v>
      </c>
      <c r="O61" s="214">
        <v>3780</v>
      </c>
      <c r="P61" s="283"/>
      <c r="Q61" s="26"/>
      <c r="R61" s="2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s="15" customFormat="1">
      <c r="A62" s="273" t="s">
        <v>113</v>
      </c>
      <c r="B62" s="284" t="s">
        <v>114</v>
      </c>
      <c r="C62" s="122">
        <v>1</v>
      </c>
      <c r="D62" s="117">
        <v>270</v>
      </c>
      <c r="E62" s="214">
        <v>270</v>
      </c>
      <c r="F62" s="214">
        <f>D62*14</f>
        <v>3780</v>
      </c>
      <c r="G62" s="117"/>
      <c r="H62" s="214">
        <v>270</v>
      </c>
      <c r="I62" s="214">
        <v>3780</v>
      </c>
      <c r="J62" s="117"/>
      <c r="K62" s="214">
        <v>270</v>
      </c>
      <c r="L62" s="214">
        <f>D62*K57</f>
        <v>5670</v>
      </c>
      <c r="M62" s="285"/>
      <c r="N62" s="214">
        <v>270</v>
      </c>
      <c r="O62" s="214">
        <v>3780</v>
      </c>
      <c r="P62" s="285"/>
      <c r="Q62" s="26"/>
      <c r="R62" s="2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s="15" customFormat="1">
      <c r="A63" s="273" t="s">
        <v>460</v>
      </c>
      <c r="B63" s="284" t="s">
        <v>461</v>
      </c>
      <c r="C63" s="122">
        <v>3</v>
      </c>
      <c r="D63" s="117">
        <v>150</v>
      </c>
      <c r="E63" s="214">
        <f>$D63/2</f>
        <v>75</v>
      </c>
      <c r="F63" s="214">
        <f>D63*14/2</f>
        <v>1050</v>
      </c>
      <c r="G63" s="117"/>
      <c r="H63" s="214">
        <f>$D63/2</f>
        <v>75</v>
      </c>
      <c r="I63" s="214">
        <v>1050</v>
      </c>
      <c r="J63" s="117"/>
      <c r="K63" s="214">
        <v>75</v>
      </c>
      <c r="L63" s="214">
        <f>D63*21/2</f>
        <v>1575</v>
      </c>
      <c r="M63" s="117"/>
      <c r="N63" s="214">
        <v>75</v>
      </c>
      <c r="O63" s="214">
        <v>1050</v>
      </c>
      <c r="P63" s="117"/>
      <c r="Q63" s="26"/>
      <c r="R63" s="2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</row>
    <row r="64" spans="1:30" s="123" customFormat="1">
      <c r="A64" s="286"/>
      <c r="B64" s="287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17"/>
      <c r="N64" s="124"/>
      <c r="O64" s="124"/>
      <c r="P64" s="124"/>
      <c r="R64" s="227"/>
    </row>
    <row r="65" spans="1:30" s="108" customFormat="1" ht="31.5">
      <c r="A65" s="64" t="s">
        <v>336</v>
      </c>
      <c r="B65" s="120"/>
      <c r="C65" s="120"/>
      <c r="D65" s="115"/>
      <c r="E65" s="222">
        <v>14</v>
      </c>
      <c r="F65" s="222">
        <v>28</v>
      </c>
      <c r="G65" s="115">
        <v>21</v>
      </c>
      <c r="H65" s="222">
        <v>14</v>
      </c>
      <c r="I65" s="222">
        <v>28</v>
      </c>
      <c r="J65" s="115">
        <v>21</v>
      </c>
      <c r="K65" s="222">
        <v>14</v>
      </c>
      <c r="L65" s="222">
        <v>28</v>
      </c>
      <c r="M65" s="115">
        <v>21</v>
      </c>
      <c r="N65" s="222">
        <v>7</v>
      </c>
      <c r="O65" s="222">
        <v>21</v>
      </c>
      <c r="P65" s="115">
        <v>14</v>
      </c>
      <c r="Q65" s="107"/>
      <c r="R65" s="269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</row>
    <row r="66" spans="1:30" s="107" customFormat="1">
      <c r="A66" s="26" t="s">
        <v>122</v>
      </c>
      <c r="B66" s="278" t="s">
        <v>123</v>
      </c>
      <c r="C66" s="232">
        <v>1</v>
      </c>
      <c r="D66" s="115">
        <v>50</v>
      </c>
      <c r="E66" s="266">
        <v>50</v>
      </c>
      <c r="F66" s="266">
        <f>D66*14</f>
        <v>700</v>
      </c>
      <c r="G66" s="118"/>
      <c r="H66" s="266">
        <v>50</v>
      </c>
      <c r="I66" s="266">
        <v>700</v>
      </c>
      <c r="J66" s="115"/>
      <c r="K66" s="266">
        <v>50</v>
      </c>
      <c r="L66" s="266">
        <v>700</v>
      </c>
      <c r="M66" s="115"/>
      <c r="N66" s="266">
        <v>25</v>
      </c>
      <c r="O66" s="266">
        <v>350</v>
      </c>
      <c r="P66" s="115"/>
      <c r="T66" s="185"/>
      <c r="U66" s="270"/>
    </row>
    <row r="67" spans="1:30" s="107" customFormat="1">
      <c r="A67" s="303" t="s">
        <v>124</v>
      </c>
      <c r="B67" s="305" t="s">
        <v>125</v>
      </c>
      <c r="C67" s="232">
        <v>2</v>
      </c>
      <c r="D67" s="115">
        <v>100</v>
      </c>
      <c r="E67" s="307">
        <v>0</v>
      </c>
      <c r="F67" s="266">
        <v>700</v>
      </c>
      <c r="G67" s="118"/>
      <c r="H67" s="307">
        <v>0</v>
      </c>
      <c r="I67" s="266">
        <v>700</v>
      </c>
      <c r="J67" s="115"/>
      <c r="K67" s="307">
        <v>0</v>
      </c>
      <c r="L67" s="266">
        <v>700</v>
      </c>
      <c r="M67" s="115"/>
      <c r="N67" s="307">
        <v>0</v>
      </c>
      <c r="O67" s="266">
        <v>350</v>
      </c>
      <c r="P67" s="115"/>
      <c r="T67" s="104"/>
      <c r="U67" s="270"/>
    </row>
    <row r="68" spans="1:30">
      <c r="A68" s="304" t="s">
        <v>128</v>
      </c>
      <c r="B68" s="305" t="s">
        <v>129</v>
      </c>
      <c r="C68" s="231">
        <v>3</v>
      </c>
      <c r="D68" s="115">
        <v>100</v>
      </c>
      <c r="E68" s="307">
        <v>0</v>
      </c>
      <c r="F68" s="266">
        <v>700</v>
      </c>
      <c r="G68" s="118"/>
      <c r="H68" s="307">
        <v>0</v>
      </c>
      <c r="I68" s="266">
        <v>700</v>
      </c>
      <c r="K68" s="307">
        <v>0</v>
      </c>
      <c r="L68" s="266">
        <v>700</v>
      </c>
      <c r="N68" s="307">
        <v>0</v>
      </c>
      <c r="O68" s="266">
        <v>350</v>
      </c>
      <c r="T68" s="103"/>
      <c r="U68" s="271"/>
    </row>
    <row r="69" spans="1:30">
      <c r="A69" s="15" t="s">
        <v>136</v>
      </c>
      <c r="B69" s="278" t="s">
        <v>137</v>
      </c>
      <c r="C69" s="231">
        <v>3</v>
      </c>
      <c r="D69" s="115">
        <v>100</v>
      </c>
      <c r="E69" s="266">
        <v>50</v>
      </c>
      <c r="F69" s="266">
        <v>700</v>
      </c>
      <c r="G69" s="118"/>
      <c r="H69" s="266">
        <v>50</v>
      </c>
      <c r="I69" s="266">
        <v>700</v>
      </c>
      <c r="K69" s="266">
        <v>50</v>
      </c>
      <c r="L69" s="266">
        <v>700</v>
      </c>
      <c r="N69" s="266">
        <v>50</v>
      </c>
      <c r="O69" s="266">
        <v>350</v>
      </c>
      <c r="T69" s="103"/>
      <c r="U69" s="271"/>
    </row>
    <row r="70" spans="1:30">
      <c r="A70" s="15" t="s">
        <v>138</v>
      </c>
      <c r="B70" s="278" t="s">
        <v>139</v>
      </c>
      <c r="C70" s="388">
        <v>2</v>
      </c>
      <c r="D70" s="115">
        <v>100</v>
      </c>
      <c r="E70" s="266">
        <v>50</v>
      </c>
      <c r="F70" s="266">
        <v>700</v>
      </c>
      <c r="G70" s="118"/>
      <c r="H70" s="266">
        <v>50</v>
      </c>
      <c r="I70" s="266">
        <v>700</v>
      </c>
      <c r="K70" s="266">
        <v>50</v>
      </c>
      <c r="L70" s="266">
        <v>700</v>
      </c>
      <c r="N70" s="266">
        <v>50</v>
      </c>
      <c r="O70" s="266">
        <v>350</v>
      </c>
      <c r="T70" s="103"/>
      <c r="U70" s="271"/>
    </row>
    <row r="71" spans="1:30">
      <c r="A71" s="306" t="s">
        <v>337</v>
      </c>
      <c r="B71" s="305" t="s">
        <v>141</v>
      </c>
      <c r="C71" s="231">
        <v>2</v>
      </c>
      <c r="D71" s="115">
        <v>100</v>
      </c>
      <c r="E71" s="307">
        <v>0</v>
      </c>
      <c r="F71" s="266">
        <v>700</v>
      </c>
      <c r="G71" s="118"/>
      <c r="H71" s="307">
        <v>0</v>
      </c>
      <c r="I71" s="266">
        <v>700</v>
      </c>
      <c r="K71" s="307">
        <v>0</v>
      </c>
      <c r="L71" s="266">
        <v>700</v>
      </c>
      <c r="N71" s="307">
        <v>0</v>
      </c>
      <c r="O71" s="266">
        <v>350</v>
      </c>
      <c r="T71" s="103"/>
      <c r="U71" s="271"/>
    </row>
    <row r="72" spans="1:30">
      <c r="A72" s="304" t="s">
        <v>142</v>
      </c>
      <c r="B72" s="305" t="s">
        <v>143</v>
      </c>
      <c r="C72" s="231">
        <v>1</v>
      </c>
      <c r="D72" s="115">
        <v>100</v>
      </c>
      <c r="E72" s="307">
        <v>0</v>
      </c>
      <c r="F72" s="266">
        <v>700</v>
      </c>
      <c r="G72" s="118"/>
      <c r="H72" s="307">
        <v>0</v>
      </c>
      <c r="I72" s="266">
        <v>700</v>
      </c>
      <c r="K72" s="307">
        <v>0</v>
      </c>
      <c r="L72" s="266">
        <v>700</v>
      </c>
      <c r="N72" s="307">
        <v>0</v>
      </c>
      <c r="O72" s="266">
        <v>350</v>
      </c>
    </row>
    <row r="73" spans="1:30">
      <c r="A73" s="15" t="s">
        <v>740</v>
      </c>
      <c r="B73" s="278" t="s">
        <v>145</v>
      </c>
      <c r="C73" s="231">
        <v>1</v>
      </c>
      <c r="D73" s="115">
        <v>100</v>
      </c>
      <c r="E73" s="266">
        <v>100</v>
      </c>
      <c r="F73" s="266">
        <v>1400</v>
      </c>
      <c r="G73" s="118"/>
      <c r="H73" s="266">
        <v>100</v>
      </c>
      <c r="I73" s="266">
        <v>1400</v>
      </c>
      <c r="K73" s="266">
        <v>100</v>
      </c>
      <c r="L73" s="266">
        <v>1400</v>
      </c>
      <c r="N73" s="266">
        <v>50</v>
      </c>
      <c r="O73" s="266">
        <v>700</v>
      </c>
    </row>
    <row r="74" spans="1:30">
      <c r="A74" s="15" t="s">
        <v>339</v>
      </c>
      <c r="B74" s="278" t="s">
        <v>147</v>
      </c>
      <c r="C74" s="231">
        <v>1</v>
      </c>
      <c r="D74" s="115">
        <v>100</v>
      </c>
      <c r="E74" s="266">
        <v>100</v>
      </c>
      <c r="F74" s="266">
        <f t="shared" ref="F74:F75" si="10">$D74*14</f>
        <v>1400</v>
      </c>
      <c r="G74" s="118"/>
      <c r="H74" s="266">
        <v>100</v>
      </c>
      <c r="I74" s="266">
        <v>1400</v>
      </c>
      <c r="K74" s="266">
        <v>100</v>
      </c>
      <c r="L74" s="266">
        <v>1400</v>
      </c>
      <c r="N74" s="266">
        <v>50</v>
      </c>
      <c r="O74" s="266">
        <v>700</v>
      </c>
    </row>
    <row r="75" spans="1:30">
      <c r="A75" s="15" t="s">
        <v>340</v>
      </c>
      <c r="B75" s="278" t="s">
        <v>149</v>
      </c>
      <c r="C75" s="231">
        <v>1</v>
      </c>
      <c r="D75" s="115">
        <v>100</v>
      </c>
      <c r="E75" s="266">
        <v>100</v>
      </c>
      <c r="F75" s="266">
        <f t="shared" si="10"/>
        <v>1400</v>
      </c>
      <c r="G75" s="118"/>
      <c r="H75" s="266">
        <v>100</v>
      </c>
      <c r="I75" s="266">
        <v>1400</v>
      </c>
      <c r="K75" s="266">
        <v>100</v>
      </c>
      <c r="L75" s="266">
        <v>1400</v>
      </c>
      <c r="N75" s="266">
        <v>50</v>
      </c>
      <c r="O75" s="266">
        <v>700</v>
      </c>
    </row>
    <row r="76" spans="1:30">
      <c r="A76" s="26" t="s">
        <v>156</v>
      </c>
      <c r="B76" s="278" t="s">
        <v>157</v>
      </c>
      <c r="C76" s="231">
        <v>1</v>
      </c>
      <c r="D76" s="115">
        <v>50</v>
      </c>
      <c r="E76" s="266">
        <v>50</v>
      </c>
      <c r="F76" s="266">
        <v>700</v>
      </c>
      <c r="G76" s="118"/>
      <c r="H76" s="266">
        <v>50</v>
      </c>
      <c r="I76" s="266">
        <v>700</v>
      </c>
      <c r="K76" s="266">
        <v>50</v>
      </c>
      <c r="L76" s="266">
        <v>700</v>
      </c>
      <c r="N76" s="266">
        <v>25</v>
      </c>
      <c r="O76" s="266">
        <v>350</v>
      </c>
    </row>
    <row r="77" spans="1:30">
      <c r="A77" s="26" t="s">
        <v>158</v>
      </c>
      <c r="B77" s="278" t="s">
        <v>159</v>
      </c>
      <c r="C77" s="231">
        <v>3</v>
      </c>
      <c r="D77" s="115">
        <v>50</v>
      </c>
      <c r="E77" s="266">
        <f t="shared" ref="E77" si="11">$D77/2</f>
        <v>25</v>
      </c>
      <c r="F77" s="266">
        <f>D77*E65/2</f>
        <v>350</v>
      </c>
      <c r="G77" s="118"/>
      <c r="H77" s="266">
        <v>25</v>
      </c>
      <c r="I77" s="266">
        <v>350</v>
      </c>
      <c r="K77" s="266">
        <v>25</v>
      </c>
      <c r="L77" s="266">
        <v>350</v>
      </c>
      <c r="N77" s="266">
        <v>25</v>
      </c>
      <c r="O77" s="266">
        <v>175</v>
      </c>
    </row>
    <row r="78" spans="1:30">
      <c r="A78" s="26" t="s">
        <v>763</v>
      </c>
      <c r="B78" s="278" t="s">
        <v>465</v>
      </c>
      <c r="C78" s="388">
        <v>2</v>
      </c>
      <c r="D78" s="115">
        <v>135</v>
      </c>
      <c r="E78" s="266">
        <v>68</v>
      </c>
      <c r="F78" s="266">
        <v>945</v>
      </c>
      <c r="G78" s="118"/>
      <c r="H78" s="266">
        <v>68</v>
      </c>
      <c r="I78" s="266">
        <v>945</v>
      </c>
      <c r="K78" s="266">
        <v>68</v>
      </c>
      <c r="L78" s="266">
        <v>945</v>
      </c>
      <c r="N78" s="266">
        <v>68</v>
      </c>
      <c r="O78" s="266">
        <v>945</v>
      </c>
    </row>
    <row r="79" spans="1:30">
      <c r="A79" s="26" t="s">
        <v>150</v>
      </c>
      <c r="B79" s="278" t="s">
        <v>151</v>
      </c>
      <c r="C79" s="231">
        <v>1</v>
      </c>
      <c r="D79" s="115">
        <v>135</v>
      </c>
      <c r="E79" s="266">
        <v>135</v>
      </c>
      <c r="F79" s="266">
        <v>1350</v>
      </c>
      <c r="G79" s="118"/>
      <c r="H79" s="266">
        <v>135</v>
      </c>
      <c r="I79" s="266">
        <v>1350</v>
      </c>
      <c r="K79" s="266">
        <v>135</v>
      </c>
      <c r="L79" s="266">
        <v>1350</v>
      </c>
      <c r="N79" s="266">
        <v>68</v>
      </c>
      <c r="O79" s="266">
        <v>680</v>
      </c>
    </row>
    <row r="80" spans="1:30">
      <c r="A80" s="303" t="s">
        <v>164</v>
      </c>
      <c r="B80" s="305" t="s">
        <v>165</v>
      </c>
      <c r="C80" s="231">
        <v>1</v>
      </c>
      <c r="D80" s="115">
        <v>100</v>
      </c>
      <c r="E80" s="307">
        <v>0</v>
      </c>
      <c r="F80" s="266">
        <v>700</v>
      </c>
      <c r="G80" s="118"/>
      <c r="H80" s="307">
        <v>0</v>
      </c>
      <c r="I80" s="266">
        <v>700</v>
      </c>
      <c r="K80" s="307">
        <v>0</v>
      </c>
      <c r="L80" s="266">
        <v>700</v>
      </c>
      <c r="N80" s="307">
        <v>0</v>
      </c>
      <c r="O80" s="266">
        <v>350</v>
      </c>
    </row>
    <row r="81" spans="1:30" s="109" customFormat="1">
      <c r="A81" s="288"/>
      <c r="B81" s="289"/>
      <c r="C81" s="110"/>
      <c r="D81" s="110"/>
      <c r="E81" s="272"/>
      <c r="F81" s="272"/>
      <c r="G81" s="228"/>
      <c r="H81" s="272"/>
      <c r="I81" s="272"/>
      <c r="J81" s="110"/>
      <c r="K81" s="272"/>
      <c r="L81" s="272"/>
      <c r="M81" s="110"/>
      <c r="N81" s="272"/>
      <c r="O81" s="272"/>
      <c r="P81" s="110"/>
    </row>
    <row r="82" spans="1:30" s="108" customFormat="1">
      <c r="A82" s="8" t="s">
        <v>343</v>
      </c>
      <c r="B82" s="120"/>
      <c r="C82" s="120"/>
      <c r="D82" s="115"/>
      <c r="E82" s="222">
        <v>45</v>
      </c>
      <c r="F82" s="222">
        <v>500</v>
      </c>
      <c r="G82" s="115">
        <v>250</v>
      </c>
      <c r="H82" s="222">
        <v>45</v>
      </c>
      <c r="I82" s="222">
        <v>350</v>
      </c>
      <c r="J82" s="120">
        <v>175</v>
      </c>
      <c r="K82" s="222">
        <v>45</v>
      </c>
      <c r="L82" s="222">
        <v>500</v>
      </c>
      <c r="M82" s="120">
        <v>250</v>
      </c>
      <c r="N82" s="222">
        <v>45</v>
      </c>
      <c r="O82" s="222">
        <v>210</v>
      </c>
      <c r="P82" s="120">
        <v>105</v>
      </c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</row>
    <row r="83" spans="1:30">
      <c r="A83" s="273" t="s">
        <v>169</v>
      </c>
      <c r="B83" s="274" t="s">
        <v>170</v>
      </c>
      <c r="C83" s="231">
        <v>1</v>
      </c>
      <c r="D83" s="115">
        <v>15</v>
      </c>
      <c r="E83" s="266">
        <f>$D83</f>
        <v>15</v>
      </c>
      <c r="F83" s="266">
        <f>$D83*28</f>
        <v>420</v>
      </c>
      <c r="G83" s="118"/>
      <c r="H83" s="266">
        <v>15</v>
      </c>
      <c r="I83" s="266">
        <v>420</v>
      </c>
      <c r="K83" s="266">
        <v>15</v>
      </c>
      <c r="L83" s="266">
        <v>420</v>
      </c>
      <c r="M83" s="276"/>
      <c r="N83" s="266">
        <v>15</v>
      </c>
      <c r="O83" s="266">
        <v>420</v>
      </c>
    </row>
    <row r="84" spans="1:30">
      <c r="A84" s="273" t="s">
        <v>171</v>
      </c>
      <c r="B84" s="274" t="s">
        <v>172</v>
      </c>
      <c r="C84" s="231">
        <v>2</v>
      </c>
      <c r="D84" s="115">
        <v>10</v>
      </c>
      <c r="E84" s="266">
        <v>10</v>
      </c>
      <c r="F84" s="266">
        <f>$D84*7</f>
        <v>70</v>
      </c>
      <c r="G84" s="118"/>
      <c r="H84" s="266">
        <v>10</v>
      </c>
      <c r="I84" s="266">
        <v>70</v>
      </c>
      <c r="K84" s="266">
        <v>10</v>
      </c>
      <c r="L84" s="266">
        <v>70</v>
      </c>
      <c r="M84" s="276"/>
      <c r="N84" s="266">
        <v>10</v>
      </c>
      <c r="O84" s="266">
        <v>70</v>
      </c>
    </row>
    <row r="85" spans="1:30" s="107" customFormat="1">
      <c r="A85" s="273" t="s">
        <v>173</v>
      </c>
      <c r="B85" s="274" t="s">
        <v>174</v>
      </c>
      <c r="C85" s="231">
        <v>1</v>
      </c>
      <c r="D85" s="115">
        <v>10</v>
      </c>
      <c r="E85" s="266">
        <v>10</v>
      </c>
      <c r="F85" s="266">
        <v>70</v>
      </c>
      <c r="G85" s="118"/>
      <c r="H85" s="266">
        <v>10</v>
      </c>
      <c r="I85" s="266">
        <v>70</v>
      </c>
      <c r="J85" s="115"/>
      <c r="K85" s="266">
        <v>10</v>
      </c>
      <c r="L85" s="266">
        <v>70</v>
      </c>
      <c r="M85" s="276"/>
      <c r="N85" s="266">
        <v>10</v>
      </c>
      <c r="O85" s="266">
        <v>70</v>
      </c>
      <c r="P85" s="115"/>
    </row>
    <row r="86" spans="1:30" s="107" customFormat="1">
      <c r="A86" s="273" t="s">
        <v>502</v>
      </c>
      <c r="B86" s="274" t="s">
        <v>456</v>
      </c>
      <c r="C86" s="381">
        <v>1</v>
      </c>
      <c r="D86" s="115">
        <v>10</v>
      </c>
      <c r="E86" s="266">
        <v>10</v>
      </c>
      <c r="F86" s="266">
        <v>70</v>
      </c>
      <c r="G86" s="118"/>
      <c r="H86" s="266">
        <v>10</v>
      </c>
      <c r="I86" s="266">
        <v>70</v>
      </c>
      <c r="J86" s="115"/>
      <c r="K86" s="266">
        <v>10</v>
      </c>
      <c r="L86" s="266">
        <v>70</v>
      </c>
      <c r="M86" s="277"/>
      <c r="N86" s="266">
        <v>10</v>
      </c>
      <c r="O86" s="266">
        <v>70</v>
      </c>
      <c r="P86" s="115"/>
    </row>
    <row r="87" spans="1:30" s="109" customFormat="1">
      <c r="A87" s="286" t="s">
        <v>705</v>
      </c>
      <c r="B87" s="290"/>
      <c r="C87" s="110"/>
      <c r="D87" s="110"/>
      <c r="E87" s="272"/>
      <c r="F87" s="272"/>
      <c r="G87" s="228"/>
      <c r="H87" s="272"/>
      <c r="I87" s="272"/>
      <c r="J87" s="110"/>
      <c r="K87" s="272"/>
      <c r="L87" s="272"/>
      <c r="M87" s="291"/>
      <c r="N87" s="272"/>
      <c r="O87" s="272"/>
      <c r="P87" s="110"/>
    </row>
    <row r="88" spans="1:30" s="107" customFormat="1">
      <c r="A88" s="292" t="s">
        <v>176</v>
      </c>
      <c r="B88" s="293" t="s">
        <v>177</v>
      </c>
      <c r="C88" s="119">
        <v>2</v>
      </c>
      <c r="D88" s="117">
        <v>50</v>
      </c>
      <c r="E88" s="222">
        <v>0</v>
      </c>
      <c r="F88" s="222">
        <v>0</v>
      </c>
      <c r="G88" s="115"/>
      <c r="H88" s="222">
        <v>0</v>
      </c>
      <c r="I88" s="222">
        <v>0</v>
      </c>
      <c r="J88" s="115"/>
      <c r="K88" s="222">
        <v>0</v>
      </c>
      <c r="L88" s="222">
        <v>0</v>
      </c>
      <c r="M88" s="115"/>
      <c r="N88" s="222">
        <v>0</v>
      </c>
      <c r="O88" s="222">
        <v>0</v>
      </c>
      <c r="P88" s="232"/>
    </row>
    <row r="89" spans="1:30" s="107" customFormat="1">
      <c r="A89" s="26" t="s">
        <v>179</v>
      </c>
      <c r="B89" s="278" t="s">
        <v>180</v>
      </c>
      <c r="C89" s="119">
        <v>2</v>
      </c>
      <c r="D89" s="117">
        <v>50</v>
      </c>
      <c r="E89" s="222">
        <v>0</v>
      </c>
      <c r="F89" s="222">
        <v>0</v>
      </c>
      <c r="G89" s="118"/>
      <c r="H89" s="222">
        <v>0</v>
      </c>
      <c r="I89" s="222">
        <v>0</v>
      </c>
      <c r="J89" s="115"/>
      <c r="K89" s="222">
        <v>0</v>
      </c>
      <c r="L89" s="222">
        <v>0</v>
      </c>
      <c r="M89" s="115"/>
      <c r="N89" s="222">
        <v>0</v>
      </c>
      <c r="O89" s="222">
        <v>0</v>
      </c>
      <c r="P89" s="232"/>
    </row>
    <row r="90" spans="1:30" s="107" customFormat="1">
      <c r="A90" s="292" t="s">
        <v>181</v>
      </c>
      <c r="B90" s="293" t="s">
        <v>182</v>
      </c>
      <c r="C90" s="119">
        <v>1</v>
      </c>
      <c r="D90" s="117">
        <v>60</v>
      </c>
      <c r="E90" s="222">
        <v>0</v>
      </c>
      <c r="F90" s="222">
        <v>0</v>
      </c>
      <c r="G90" s="115"/>
      <c r="H90" s="222">
        <v>0</v>
      </c>
      <c r="I90" s="222">
        <v>0</v>
      </c>
      <c r="J90" s="115"/>
      <c r="K90" s="222">
        <v>0</v>
      </c>
      <c r="L90" s="222">
        <v>0</v>
      </c>
      <c r="M90" s="115"/>
      <c r="N90" s="222">
        <v>0</v>
      </c>
      <c r="O90" s="222">
        <v>0</v>
      </c>
      <c r="P90" s="232"/>
    </row>
    <row r="91" spans="1:30" s="107" customFormat="1">
      <c r="A91" s="29" t="s">
        <v>183</v>
      </c>
      <c r="B91" s="294" t="s">
        <v>184</v>
      </c>
      <c r="C91" s="119">
        <v>1</v>
      </c>
      <c r="D91" s="117">
        <v>40</v>
      </c>
      <c r="E91" s="222">
        <v>0</v>
      </c>
      <c r="F91" s="222">
        <v>0</v>
      </c>
      <c r="G91" s="115"/>
      <c r="H91" s="222">
        <v>0</v>
      </c>
      <c r="I91" s="222">
        <v>0</v>
      </c>
      <c r="J91" s="115"/>
      <c r="K91" s="222">
        <v>0</v>
      </c>
      <c r="L91" s="222">
        <v>0</v>
      </c>
      <c r="M91" s="115"/>
      <c r="N91" s="222">
        <v>0</v>
      </c>
      <c r="O91" s="222">
        <v>0</v>
      </c>
      <c r="P91" s="232"/>
    </row>
    <row r="92" spans="1:30" s="107" customFormat="1">
      <c r="A92" s="292" t="s">
        <v>185</v>
      </c>
      <c r="B92" s="293" t="s">
        <v>186</v>
      </c>
      <c r="C92" s="119">
        <v>1</v>
      </c>
      <c r="D92" s="117">
        <v>135</v>
      </c>
      <c r="E92" s="222">
        <v>0</v>
      </c>
      <c r="F92" s="222">
        <v>0</v>
      </c>
      <c r="G92" s="115"/>
      <c r="H92" s="222">
        <v>0</v>
      </c>
      <c r="I92" s="222">
        <v>0</v>
      </c>
      <c r="J92" s="115"/>
      <c r="K92" s="222">
        <v>0</v>
      </c>
      <c r="L92" s="222">
        <v>0</v>
      </c>
      <c r="M92" s="115"/>
      <c r="N92" s="222">
        <v>0</v>
      </c>
      <c r="O92" s="222">
        <v>0</v>
      </c>
      <c r="P92" s="232"/>
    </row>
    <row r="93" spans="1:30" s="107" customFormat="1">
      <c r="A93" s="292" t="s">
        <v>759</v>
      </c>
      <c r="B93" s="293" t="s">
        <v>196</v>
      </c>
      <c r="C93" s="119">
        <v>1</v>
      </c>
      <c r="D93" s="117">
        <v>65</v>
      </c>
      <c r="E93" s="222">
        <v>0</v>
      </c>
      <c r="F93" s="222">
        <v>0</v>
      </c>
      <c r="G93" s="115"/>
      <c r="H93" s="222">
        <v>0</v>
      </c>
      <c r="I93" s="222">
        <v>0</v>
      </c>
      <c r="J93" s="115"/>
      <c r="K93" s="222">
        <v>0</v>
      </c>
      <c r="L93" s="222">
        <v>0</v>
      </c>
      <c r="M93" s="115"/>
      <c r="N93" s="222">
        <v>0</v>
      </c>
      <c r="O93" s="222">
        <v>0</v>
      </c>
      <c r="P93" s="232"/>
    </row>
    <row r="94" spans="1:30" s="107" customFormat="1">
      <c r="A94" s="292" t="s">
        <v>483</v>
      </c>
      <c r="B94" s="293" t="s">
        <v>434</v>
      </c>
      <c r="C94" s="119">
        <v>1</v>
      </c>
      <c r="D94" s="117">
        <v>30</v>
      </c>
      <c r="E94" s="222">
        <v>0</v>
      </c>
      <c r="F94" s="222">
        <v>0</v>
      </c>
      <c r="G94" s="115"/>
      <c r="H94" s="222">
        <v>0</v>
      </c>
      <c r="I94" s="222">
        <v>0</v>
      </c>
      <c r="J94" s="115"/>
      <c r="K94" s="222">
        <v>0</v>
      </c>
      <c r="L94" s="222">
        <v>0</v>
      </c>
      <c r="M94" s="115"/>
      <c r="N94" s="222">
        <v>0</v>
      </c>
      <c r="O94" s="222">
        <v>0</v>
      </c>
      <c r="P94" s="232"/>
    </row>
    <row r="95" spans="1:30" s="107" customFormat="1">
      <c r="A95" s="292" t="s">
        <v>410</v>
      </c>
      <c r="B95" s="293" t="s">
        <v>470</v>
      </c>
      <c r="C95" s="119">
        <v>1</v>
      </c>
      <c r="D95" s="117">
        <v>30</v>
      </c>
      <c r="E95" s="222">
        <v>0</v>
      </c>
      <c r="F95" s="222">
        <v>0</v>
      </c>
      <c r="G95" s="115"/>
      <c r="H95" s="222">
        <v>0</v>
      </c>
      <c r="I95" s="222">
        <v>0</v>
      </c>
      <c r="J95" s="115"/>
      <c r="K95" s="222">
        <v>0</v>
      </c>
      <c r="L95" s="222">
        <v>0</v>
      </c>
      <c r="M95" s="115"/>
      <c r="N95" s="222">
        <v>0</v>
      </c>
      <c r="O95" s="222">
        <v>0</v>
      </c>
      <c r="P95" s="232"/>
    </row>
    <row r="96" spans="1:30" s="107" customFormat="1">
      <c r="A96" s="292" t="s">
        <v>761</v>
      </c>
      <c r="B96" s="293" t="s">
        <v>471</v>
      </c>
      <c r="C96" s="119">
        <v>1</v>
      </c>
      <c r="D96" s="117">
        <v>30</v>
      </c>
      <c r="E96" s="222">
        <v>0</v>
      </c>
      <c r="F96" s="222">
        <v>0</v>
      </c>
      <c r="G96" s="115"/>
      <c r="H96" s="222">
        <v>0</v>
      </c>
      <c r="I96" s="222">
        <v>0</v>
      </c>
      <c r="J96" s="115"/>
      <c r="K96" s="222">
        <v>0</v>
      </c>
      <c r="L96" s="222">
        <v>0</v>
      </c>
      <c r="M96" s="115"/>
      <c r="N96" s="222">
        <v>0</v>
      </c>
      <c r="O96" s="222">
        <v>0</v>
      </c>
      <c r="P96" s="382"/>
    </row>
    <row r="97" spans="1:16" s="107" customFormat="1">
      <c r="A97" s="292" t="s">
        <v>412</v>
      </c>
      <c r="B97" s="293" t="s">
        <v>472</v>
      </c>
      <c r="C97" s="119">
        <v>1</v>
      </c>
      <c r="D97" s="117">
        <v>65</v>
      </c>
      <c r="E97" s="222">
        <v>0</v>
      </c>
      <c r="F97" s="222">
        <v>0</v>
      </c>
      <c r="G97" s="115"/>
      <c r="H97" s="222">
        <v>0</v>
      </c>
      <c r="I97" s="222">
        <v>0</v>
      </c>
      <c r="J97" s="115"/>
      <c r="K97" s="222">
        <v>0</v>
      </c>
      <c r="L97" s="222">
        <v>0</v>
      </c>
      <c r="M97" s="115"/>
      <c r="N97" s="222">
        <v>0</v>
      </c>
      <c r="O97" s="222">
        <v>0</v>
      </c>
      <c r="P97" s="382"/>
    </row>
    <row r="98" spans="1:16" s="107" customFormat="1">
      <c r="A98" s="292" t="s">
        <v>205</v>
      </c>
      <c r="B98" s="293" t="s">
        <v>206</v>
      </c>
      <c r="C98" s="119">
        <v>1</v>
      </c>
      <c r="D98" s="117">
        <v>65</v>
      </c>
      <c r="E98" s="222">
        <v>0</v>
      </c>
      <c r="F98" s="222">
        <v>0</v>
      </c>
      <c r="G98" s="115"/>
      <c r="H98" s="222">
        <v>0</v>
      </c>
      <c r="I98" s="222">
        <v>0</v>
      </c>
      <c r="J98" s="115"/>
      <c r="K98" s="222">
        <v>0</v>
      </c>
      <c r="L98" s="222">
        <v>0</v>
      </c>
      <c r="M98" s="115"/>
      <c r="N98" s="222">
        <v>0</v>
      </c>
      <c r="O98" s="222">
        <v>0</v>
      </c>
      <c r="P98" s="232"/>
    </row>
    <row r="99" spans="1:16" s="107" customFormat="1">
      <c r="A99" s="292" t="s">
        <v>187</v>
      </c>
      <c r="B99" s="293" t="s">
        <v>188</v>
      </c>
      <c r="C99" s="119">
        <v>3</v>
      </c>
      <c r="D99" s="117">
        <v>50</v>
      </c>
      <c r="E99" s="222">
        <v>0</v>
      </c>
      <c r="F99" s="222">
        <v>0</v>
      </c>
      <c r="G99" s="115"/>
      <c r="H99" s="222">
        <v>0</v>
      </c>
      <c r="I99" s="222">
        <v>0</v>
      </c>
      <c r="J99" s="115"/>
      <c r="K99" s="222">
        <v>0</v>
      </c>
      <c r="L99" s="222">
        <v>0</v>
      </c>
      <c r="M99" s="115"/>
      <c r="N99" s="222">
        <v>0</v>
      </c>
      <c r="O99" s="222">
        <v>0</v>
      </c>
      <c r="P99" s="232"/>
    </row>
    <row r="100" spans="1:16" s="107" customFormat="1">
      <c r="A100" s="292" t="s">
        <v>189</v>
      </c>
      <c r="B100" s="293" t="s">
        <v>190</v>
      </c>
      <c r="C100" s="119">
        <v>2</v>
      </c>
      <c r="D100" s="117">
        <v>50</v>
      </c>
      <c r="E100" s="222">
        <v>0</v>
      </c>
      <c r="F100" s="222">
        <v>0</v>
      </c>
      <c r="G100" s="115"/>
      <c r="H100" s="222">
        <v>0</v>
      </c>
      <c r="I100" s="222">
        <v>0</v>
      </c>
      <c r="J100" s="115"/>
      <c r="K100" s="222">
        <v>0</v>
      </c>
      <c r="L100" s="222">
        <v>0</v>
      </c>
      <c r="M100" s="115"/>
      <c r="N100" s="222">
        <v>0</v>
      </c>
      <c r="O100" s="222">
        <v>0</v>
      </c>
      <c r="P100" s="232"/>
    </row>
    <row r="101" spans="1:16" s="107" customFormat="1">
      <c r="A101" s="295" t="s">
        <v>191</v>
      </c>
      <c r="B101" s="296" t="s">
        <v>192</v>
      </c>
      <c r="C101" s="119">
        <v>3</v>
      </c>
      <c r="D101" s="117">
        <v>100</v>
      </c>
      <c r="E101" s="222">
        <v>0</v>
      </c>
      <c r="F101" s="222">
        <v>0</v>
      </c>
      <c r="G101" s="115"/>
      <c r="H101" s="222">
        <v>0</v>
      </c>
      <c r="I101" s="222">
        <v>0</v>
      </c>
      <c r="J101" s="115"/>
      <c r="K101" s="222">
        <v>0</v>
      </c>
      <c r="L101" s="222">
        <v>0</v>
      </c>
      <c r="M101" s="115"/>
      <c r="N101" s="222">
        <v>0</v>
      </c>
      <c r="O101" s="222">
        <v>0</v>
      </c>
      <c r="P101" s="232"/>
    </row>
    <row r="102" spans="1:16" s="107" customFormat="1">
      <c r="A102" s="292" t="s">
        <v>193</v>
      </c>
      <c r="B102" s="293" t="s">
        <v>194</v>
      </c>
      <c r="C102" s="119">
        <v>3</v>
      </c>
      <c r="D102" s="117">
        <v>100</v>
      </c>
      <c r="E102" s="222">
        <v>0</v>
      </c>
      <c r="F102" s="222">
        <v>0</v>
      </c>
      <c r="G102" s="115"/>
      <c r="H102" s="222">
        <v>0</v>
      </c>
      <c r="I102" s="222">
        <v>0</v>
      </c>
      <c r="J102" s="115"/>
      <c r="K102" s="222">
        <v>0</v>
      </c>
      <c r="L102" s="222">
        <v>0</v>
      </c>
      <c r="M102" s="115"/>
      <c r="N102" s="222">
        <v>0</v>
      </c>
      <c r="O102" s="222">
        <v>0</v>
      </c>
      <c r="P102" s="232"/>
    </row>
    <row r="103" spans="1:16" s="107" customFormat="1">
      <c r="A103" s="292" t="s">
        <v>764</v>
      </c>
      <c r="B103" s="293" t="s">
        <v>492</v>
      </c>
      <c r="C103" s="119">
        <v>1</v>
      </c>
      <c r="D103" s="117">
        <v>100</v>
      </c>
      <c r="E103" s="222">
        <v>0</v>
      </c>
      <c r="F103" s="222">
        <v>0</v>
      </c>
      <c r="G103" s="115"/>
      <c r="H103" s="222">
        <v>0</v>
      </c>
      <c r="I103" s="222">
        <v>0</v>
      </c>
      <c r="J103" s="115"/>
      <c r="K103" s="222">
        <v>0</v>
      </c>
      <c r="L103" s="222">
        <v>0</v>
      </c>
      <c r="M103" s="115"/>
      <c r="N103" s="222">
        <v>0</v>
      </c>
      <c r="O103" s="222">
        <v>0</v>
      </c>
      <c r="P103" s="389"/>
    </row>
    <row r="104" spans="1:16" s="107" customFormat="1">
      <c r="A104" s="292" t="s">
        <v>765</v>
      </c>
      <c r="B104" s="293" t="s">
        <v>467</v>
      </c>
      <c r="C104" s="119">
        <v>1</v>
      </c>
      <c r="D104" s="117">
        <v>100</v>
      </c>
      <c r="E104" s="222">
        <v>0</v>
      </c>
      <c r="F104" s="222">
        <v>0</v>
      </c>
      <c r="G104" s="115"/>
      <c r="H104" s="222">
        <v>0</v>
      </c>
      <c r="I104" s="222">
        <v>0</v>
      </c>
      <c r="J104" s="115"/>
      <c r="K104" s="222">
        <v>0</v>
      </c>
      <c r="L104" s="222">
        <v>0</v>
      </c>
      <c r="M104" s="115"/>
      <c r="N104" s="222">
        <v>0</v>
      </c>
      <c r="O104" s="222">
        <v>0</v>
      </c>
      <c r="P104" s="389"/>
    </row>
    <row r="105" spans="1:16" s="107" customFormat="1">
      <c r="A105" s="292" t="s">
        <v>208</v>
      </c>
      <c r="B105" s="293" t="s">
        <v>209</v>
      </c>
      <c r="C105" s="119">
        <v>1</v>
      </c>
      <c r="D105" s="117">
        <v>10</v>
      </c>
      <c r="E105" s="222">
        <v>0</v>
      </c>
      <c r="F105" s="222">
        <v>0</v>
      </c>
      <c r="G105" s="115"/>
      <c r="H105" s="222">
        <v>0</v>
      </c>
      <c r="I105" s="222">
        <v>0</v>
      </c>
      <c r="J105" s="115"/>
      <c r="K105" s="222">
        <v>0</v>
      </c>
      <c r="L105" s="222">
        <v>0</v>
      </c>
      <c r="M105" s="115"/>
      <c r="N105" s="222">
        <v>0</v>
      </c>
      <c r="O105" s="222">
        <v>0</v>
      </c>
      <c r="P105" s="232"/>
    </row>
    <row r="106" spans="1:16" s="107" customFormat="1">
      <c r="A106" s="292" t="s">
        <v>214</v>
      </c>
      <c r="B106" s="296" t="s">
        <v>215</v>
      </c>
      <c r="C106" s="119">
        <v>2</v>
      </c>
      <c r="D106" s="117">
        <v>125</v>
      </c>
      <c r="E106" s="222">
        <v>0</v>
      </c>
      <c r="F106" s="222">
        <v>0</v>
      </c>
      <c r="G106" s="115"/>
      <c r="H106" s="222">
        <v>0</v>
      </c>
      <c r="I106" s="222">
        <v>0</v>
      </c>
      <c r="J106" s="115"/>
      <c r="K106" s="222">
        <v>0</v>
      </c>
      <c r="L106" s="222">
        <v>0</v>
      </c>
      <c r="M106" s="115"/>
      <c r="N106" s="222">
        <v>0</v>
      </c>
      <c r="O106" s="222">
        <v>0</v>
      </c>
      <c r="P106" s="232"/>
    </row>
    <row r="107" spans="1:16" s="107" customFormat="1">
      <c r="A107" s="292" t="s">
        <v>216</v>
      </c>
      <c r="B107" s="293" t="s">
        <v>217</v>
      </c>
      <c r="C107" s="119">
        <v>2</v>
      </c>
      <c r="D107" s="117">
        <v>15</v>
      </c>
      <c r="E107" s="222">
        <v>0</v>
      </c>
      <c r="F107" s="222">
        <v>0</v>
      </c>
      <c r="G107" s="115"/>
      <c r="H107" s="222">
        <v>0</v>
      </c>
      <c r="I107" s="222">
        <v>0</v>
      </c>
      <c r="J107" s="115"/>
      <c r="K107" s="222">
        <v>0</v>
      </c>
      <c r="L107" s="222">
        <v>0</v>
      </c>
      <c r="M107" s="115"/>
      <c r="N107" s="222">
        <v>0</v>
      </c>
      <c r="O107" s="222">
        <v>0</v>
      </c>
      <c r="P107" s="232"/>
    </row>
    <row r="108" spans="1:16" s="107" customFormat="1">
      <c r="A108" s="292" t="s">
        <v>220</v>
      </c>
      <c r="B108" s="293" t="s">
        <v>221</v>
      </c>
      <c r="C108" s="119">
        <v>1</v>
      </c>
      <c r="D108" s="117">
        <v>5</v>
      </c>
      <c r="E108" s="222">
        <v>0</v>
      </c>
      <c r="F108" s="222">
        <v>0</v>
      </c>
      <c r="G108" s="115"/>
      <c r="H108" s="222">
        <v>0</v>
      </c>
      <c r="I108" s="222">
        <v>0</v>
      </c>
      <c r="J108" s="115"/>
      <c r="K108" s="222">
        <v>0</v>
      </c>
      <c r="L108" s="222">
        <v>0</v>
      </c>
      <c r="M108" s="115"/>
      <c r="N108" s="222">
        <v>0</v>
      </c>
      <c r="O108" s="222">
        <v>0</v>
      </c>
      <c r="P108" s="232"/>
    </row>
    <row r="109" spans="1:16" s="107" customFormat="1">
      <c r="A109" s="292" t="s">
        <v>758</v>
      </c>
      <c r="B109" s="293" t="s">
        <v>494</v>
      </c>
      <c r="C109" s="119">
        <v>3</v>
      </c>
      <c r="D109" s="117">
        <v>65</v>
      </c>
      <c r="E109" s="222">
        <v>0</v>
      </c>
      <c r="F109" s="222">
        <v>0</v>
      </c>
      <c r="G109" s="115"/>
      <c r="H109" s="222">
        <v>0</v>
      </c>
      <c r="I109" s="222">
        <v>0</v>
      </c>
      <c r="J109" s="115"/>
      <c r="K109" s="222">
        <v>0</v>
      </c>
      <c r="L109" s="222">
        <v>0</v>
      </c>
      <c r="M109" s="115"/>
      <c r="N109" s="222">
        <v>0</v>
      </c>
      <c r="O109" s="222">
        <v>0</v>
      </c>
      <c r="P109" s="382"/>
    </row>
    <row r="110" spans="1:16" s="109" customFormat="1">
      <c r="A110" s="297" t="s">
        <v>706</v>
      </c>
      <c r="B110" s="298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</row>
    <row r="111" spans="1:16" s="107" customFormat="1">
      <c r="A111" s="292" t="s">
        <v>707</v>
      </c>
      <c r="B111" s="296" t="s">
        <v>450</v>
      </c>
      <c r="C111" s="119">
        <v>1</v>
      </c>
      <c r="D111" s="119">
        <v>15</v>
      </c>
      <c r="E111" s="222">
        <f t="shared" ref="E111:E112" si="12">D111/2</f>
        <v>7.5</v>
      </c>
      <c r="F111" s="222">
        <f>D111*14</f>
        <v>210</v>
      </c>
      <c r="G111" s="232"/>
      <c r="H111" s="222">
        <v>7.5</v>
      </c>
      <c r="I111" s="222">
        <v>210</v>
      </c>
      <c r="J111" s="232"/>
      <c r="K111" s="222">
        <v>7.5</v>
      </c>
      <c r="L111" s="222">
        <v>210</v>
      </c>
      <c r="M111" s="232"/>
      <c r="N111" s="222">
        <v>7.5</v>
      </c>
      <c r="O111" s="222">
        <v>210</v>
      </c>
      <c r="P111" s="232"/>
    </row>
    <row r="112" spans="1:16" s="107" customFormat="1">
      <c r="A112" s="292" t="s">
        <v>218</v>
      </c>
      <c r="B112" s="296" t="s">
        <v>219</v>
      </c>
      <c r="C112" s="119">
        <v>1</v>
      </c>
      <c r="D112" s="119">
        <v>15</v>
      </c>
      <c r="E112" s="222">
        <f t="shared" si="12"/>
        <v>7.5</v>
      </c>
      <c r="F112" s="222">
        <f>D112*14</f>
        <v>210</v>
      </c>
      <c r="G112" s="232"/>
      <c r="H112" s="222">
        <v>7.5</v>
      </c>
      <c r="I112" s="222">
        <v>210</v>
      </c>
      <c r="J112" s="232"/>
      <c r="K112" s="222">
        <v>7.5</v>
      </c>
      <c r="L112" s="222">
        <v>210</v>
      </c>
      <c r="M112" s="232"/>
      <c r="N112" s="222">
        <v>7.5</v>
      </c>
      <c r="O112" s="222">
        <v>210</v>
      </c>
      <c r="P112" s="232"/>
    </row>
    <row r="113" spans="1:16" s="107" customFormat="1">
      <c r="A113" s="292" t="s">
        <v>760</v>
      </c>
      <c r="B113" s="296" t="s">
        <v>453</v>
      </c>
      <c r="C113" s="119">
        <v>3</v>
      </c>
      <c r="D113" s="119">
        <v>15</v>
      </c>
      <c r="E113" s="222">
        <v>7.5</v>
      </c>
      <c r="F113" s="222">
        <v>210</v>
      </c>
      <c r="G113" s="382"/>
      <c r="H113" s="222">
        <v>7.5</v>
      </c>
      <c r="I113" s="222">
        <v>210</v>
      </c>
      <c r="J113" s="382"/>
      <c r="K113" s="222">
        <v>7.5</v>
      </c>
      <c r="L113" s="222">
        <v>210</v>
      </c>
      <c r="M113" s="382"/>
      <c r="N113" s="222">
        <v>7.5</v>
      </c>
      <c r="O113" s="222">
        <v>210</v>
      </c>
      <c r="P113" s="382"/>
    </row>
    <row r="114" spans="1:16" s="109" customFormat="1">
      <c r="A114" s="297" t="s">
        <v>222</v>
      </c>
      <c r="B114" s="299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</row>
    <row r="115" spans="1:16" s="107" customFormat="1">
      <c r="A115" s="292" t="s">
        <v>223</v>
      </c>
      <c r="B115" s="293" t="s">
        <v>224</v>
      </c>
      <c r="C115" s="119">
        <v>2</v>
      </c>
      <c r="D115" s="119">
        <v>20</v>
      </c>
      <c r="E115" s="222">
        <v>0</v>
      </c>
      <c r="F115" s="222">
        <v>0</v>
      </c>
      <c r="G115" s="232"/>
      <c r="H115" s="222">
        <v>0</v>
      </c>
      <c r="I115" s="222">
        <v>0</v>
      </c>
      <c r="J115" s="232"/>
      <c r="K115" s="222">
        <v>0</v>
      </c>
      <c r="L115" s="222">
        <v>0</v>
      </c>
      <c r="M115" s="232"/>
      <c r="N115" s="222">
        <v>0</v>
      </c>
      <c r="O115" s="222">
        <v>0</v>
      </c>
      <c r="P115" s="232"/>
    </row>
    <row r="116" spans="1:16" s="107" customFormat="1">
      <c r="A116" s="292" t="s">
        <v>225</v>
      </c>
      <c r="B116" s="293" t="s">
        <v>226</v>
      </c>
      <c r="C116" s="119">
        <v>1</v>
      </c>
      <c r="D116" s="119">
        <v>250</v>
      </c>
      <c r="E116" s="222">
        <v>0</v>
      </c>
      <c r="F116" s="222">
        <v>0</v>
      </c>
      <c r="G116" s="232"/>
      <c r="H116" s="222">
        <v>0</v>
      </c>
      <c r="I116" s="222">
        <v>0</v>
      </c>
      <c r="J116" s="232"/>
      <c r="K116" s="222">
        <v>0</v>
      </c>
      <c r="L116" s="222">
        <v>0</v>
      </c>
      <c r="M116" s="232"/>
      <c r="N116" s="222">
        <v>0</v>
      </c>
      <c r="O116" s="222">
        <v>0</v>
      </c>
      <c r="P116" s="232"/>
    </row>
    <row r="117" spans="1:16" s="107" customFormat="1">
      <c r="A117" s="292" t="s">
        <v>227</v>
      </c>
      <c r="B117" s="293" t="s">
        <v>228</v>
      </c>
      <c r="C117" s="119">
        <v>2</v>
      </c>
      <c r="D117" s="119">
        <v>250</v>
      </c>
      <c r="E117" s="222">
        <v>0</v>
      </c>
      <c r="F117" s="222">
        <v>0</v>
      </c>
      <c r="G117" s="232"/>
      <c r="H117" s="222">
        <v>0</v>
      </c>
      <c r="I117" s="222">
        <v>0</v>
      </c>
      <c r="J117" s="232"/>
      <c r="K117" s="222">
        <v>0</v>
      </c>
      <c r="L117" s="222">
        <v>0</v>
      </c>
      <c r="M117" s="232"/>
      <c r="N117" s="222">
        <v>0</v>
      </c>
      <c r="O117" s="222">
        <v>0</v>
      </c>
      <c r="P117" s="232"/>
    </row>
    <row r="118" spans="1:16" s="107" customFormat="1">
      <c r="A118" s="292" t="s">
        <v>229</v>
      </c>
      <c r="B118" s="293" t="s">
        <v>230</v>
      </c>
      <c r="C118" s="119">
        <v>2</v>
      </c>
      <c r="D118" s="119">
        <v>250</v>
      </c>
      <c r="E118" s="222">
        <v>0</v>
      </c>
      <c r="F118" s="222">
        <v>0</v>
      </c>
      <c r="G118" s="232"/>
      <c r="H118" s="222">
        <v>0</v>
      </c>
      <c r="I118" s="222">
        <v>0</v>
      </c>
      <c r="J118" s="232"/>
      <c r="K118" s="222">
        <v>0</v>
      </c>
      <c r="L118" s="222">
        <v>0</v>
      </c>
      <c r="M118" s="232"/>
      <c r="N118" s="222">
        <v>0</v>
      </c>
      <c r="O118" s="222">
        <v>0</v>
      </c>
      <c r="P118" s="232"/>
    </row>
    <row r="119" spans="1:16" s="107" customFormat="1">
      <c r="A119" s="29" t="s">
        <v>231</v>
      </c>
      <c r="B119" s="300" t="s">
        <v>232</v>
      </c>
      <c r="C119" s="119">
        <v>1</v>
      </c>
      <c r="D119" s="119">
        <v>250</v>
      </c>
      <c r="E119" s="222">
        <v>0</v>
      </c>
      <c r="F119" s="222">
        <v>0</v>
      </c>
      <c r="G119" s="232"/>
      <c r="H119" s="222">
        <v>0</v>
      </c>
      <c r="I119" s="222">
        <v>0</v>
      </c>
      <c r="J119" s="232"/>
      <c r="K119" s="222">
        <v>0</v>
      </c>
      <c r="L119" s="222">
        <v>0</v>
      </c>
      <c r="M119" s="232"/>
      <c r="N119" s="222">
        <v>0</v>
      </c>
      <c r="O119" s="222">
        <v>0</v>
      </c>
      <c r="P119" s="232"/>
    </row>
    <row r="120" spans="1:16" s="107" customFormat="1">
      <c r="A120" s="29" t="s">
        <v>704</v>
      </c>
      <c r="B120" s="300" t="s">
        <v>234</v>
      </c>
      <c r="C120" s="119">
        <v>3</v>
      </c>
      <c r="D120" s="119">
        <v>15</v>
      </c>
      <c r="E120" s="222">
        <v>0</v>
      </c>
      <c r="F120" s="222">
        <v>0</v>
      </c>
      <c r="G120" s="232"/>
      <c r="H120" s="222">
        <v>0</v>
      </c>
      <c r="I120" s="222">
        <v>0</v>
      </c>
      <c r="J120" s="232"/>
      <c r="K120" s="222">
        <v>0</v>
      </c>
      <c r="L120" s="222">
        <v>0</v>
      </c>
      <c r="M120" s="232"/>
      <c r="N120" s="222">
        <v>0</v>
      </c>
      <c r="O120" s="222">
        <v>0</v>
      </c>
      <c r="P120" s="232"/>
    </row>
    <row r="121" spans="1:16" s="107" customFormat="1">
      <c r="A121" s="29" t="s">
        <v>413</v>
      </c>
      <c r="B121" s="294" t="s">
        <v>446</v>
      </c>
      <c r="C121" s="119">
        <v>3</v>
      </c>
      <c r="D121" s="119">
        <v>250</v>
      </c>
      <c r="E121" s="222">
        <v>0</v>
      </c>
      <c r="F121" s="222">
        <v>0</v>
      </c>
      <c r="G121" s="232"/>
      <c r="H121" s="222">
        <v>0</v>
      </c>
      <c r="I121" s="222">
        <v>0</v>
      </c>
      <c r="J121" s="232"/>
      <c r="K121" s="221">
        <v>0</v>
      </c>
      <c r="L121" s="221">
        <v>0</v>
      </c>
      <c r="M121" s="232"/>
      <c r="N121" s="221">
        <v>0</v>
      </c>
      <c r="O121" s="221">
        <v>0</v>
      </c>
      <c r="P121" s="232"/>
    </row>
    <row r="122" spans="1:16" s="109" customFormat="1">
      <c r="A122" s="301" t="s">
        <v>708</v>
      </c>
      <c r="B122" s="302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</row>
    <row r="123" spans="1:16" s="107" customFormat="1">
      <c r="A123" s="26" t="s">
        <v>440</v>
      </c>
      <c r="B123" s="119">
        <v>10115</v>
      </c>
      <c r="C123" s="232">
        <v>2</v>
      </c>
      <c r="D123" s="232">
        <v>240</v>
      </c>
      <c r="E123" s="222">
        <f>D123/2</f>
        <v>120</v>
      </c>
      <c r="F123" s="222">
        <f>D123*14</f>
        <v>3360</v>
      </c>
      <c r="G123" s="232"/>
      <c r="H123" s="222">
        <v>120</v>
      </c>
      <c r="I123" s="222">
        <v>3360</v>
      </c>
      <c r="J123" s="232"/>
      <c r="K123" s="222">
        <v>120</v>
      </c>
      <c r="L123" s="222">
        <v>3360</v>
      </c>
      <c r="M123" s="232"/>
      <c r="N123" s="222">
        <v>120</v>
      </c>
      <c r="O123" s="222">
        <v>3360</v>
      </c>
      <c r="P123" s="232"/>
    </row>
    <row r="124" spans="1:16" s="107" customFormat="1">
      <c r="A124" s="26" t="s">
        <v>442</v>
      </c>
      <c r="B124" s="119">
        <v>10117</v>
      </c>
      <c r="C124" s="232">
        <v>2</v>
      </c>
      <c r="D124" s="232">
        <v>200</v>
      </c>
      <c r="E124" s="222">
        <f t="shared" ref="E124:E125" si="13">D124/2</f>
        <v>100</v>
      </c>
      <c r="F124" s="222">
        <f t="shared" ref="F124:F125" si="14">D124*14</f>
        <v>2800</v>
      </c>
      <c r="G124" s="232"/>
      <c r="H124" s="222">
        <v>100</v>
      </c>
      <c r="I124" s="222">
        <v>2800</v>
      </c>
      <c r="J124" s="232"/>
      <c r="K124" s="221">
        <v>0</v>
      </c>
      <c r="L124" s="221">
        <v>0</v>
      </c>
      <c r="M124" s="232"/>
      <c r="N124" s="221">
        <v>0</v>
      </c>
      <c r="O124" s="221">
        <v>0</v>
      </c>
      <c r="P124" s="232"/>
    </row>
    <row r="125" spans="1:16" s="107" customFormat="1">
      <c r="A125" s="26" t="s">
        <v>508</v>
      </c>
      <c r="B125" s="119">
        <v>10119</v>
      </c>
      <c r="C125" s="232">
        <v>1</v>
      </c>
      <c r="D125" s="232">
        <v>200</v>
      </c>
      <c r="E125" s="222">
        <f t="shared" si="13"/>
        <v>100</v>
      </c>
      <c r="F125" s="222">
        <f t="shared" si="14"/>
        <v>2800</v>
      </c>
      <c r="G125" s="232"/>
      <c r="H125" s="222">
        <v>100</v>
      </c>
      <c r="I125" s="222">
        <v>2800</v>
      </c>
      <c r="J125" s="232"/>
      <c r="K125" s="222">
        <v>100</v>
      </c>
      <c r="L125" s="222">
        <v>2800</v>
      </c>
      <c r="M125" s="232"/>
      <c r="N125" s="222">
        <v>100</v>
      </c>
      <c r="O125" s="222">
        <v>2800</v>
      </c>
      <c r="P125" s="232"/>
    </row>
    <row r="126" spans="1:16" s="109" customFormat="1">
      <c r="A126" s="123" t="s">
        <v>246</v>
      </c>
      <c r="B126" s="124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</row>
    <row r="127" spans="1:16" s="107" customFormat="1">
      <c r="A127" s="26" t="s">
        <v>247</v>
      </c>
      <c r="B127" s="119" t="s">
        <v>248</v>
      </c>
      <c r="C127" s="232">
        <v>1</v>
      </c>
      <c r="D127" s="232">
        <v>100</v>
      </c>
      <c r="E127" s="222">
        <f>D127/2</f>
        <v>50</v>
      </c>
      <c r="F127" s="222">
        <f>D127*21</f>
        <v>2100</v>
      </c>
      <c r="G127" s="232"/>
      <c r="H127" s="222">
        <v>50</v>
      </c>
      <c r="I127" s="222">
        <v>2100</v>
      </c>
      <c r="J127" s="232"/>
      <c r="K127" s="221">
        <v>0</v>
      </c>
      <c r="L127" s="221">
        <v>0</v>
      </c>
      <c r="M127" s="230"/>
      <c r="N127" s="221">
        <v>0</v>
      </c>
      <c r="O127" s="221">
        <v>0</v>
      </c>
      <c r="P127" s="232"/>
    </row>
    <row r="128" spans="1:16" s="107" customFormat="1">
      <c r="A128" s="26" t="s">
        <v>249</v>
      </c>
      <c r="B128" s="119" t="s">
        <v>250</v>
      </c>
      <c r="C128" s="232">
        <v>1</v>
      </c>
      <c r="D128" s="232">
        <v>330</v>
      </c>
      <c r="E128" s="222">
        <f>D128/2</f>
        <v>165</v>
      </c>
      <c r="F128" s="222">
        <f>D128*21</f>
        <v>6930</v>
      </c>
      <c r="G128" s="232"/>
      <c r="H128" s="222">
        <v>165</v>
      </c>
      <c r="I128" s="222">
        <v>6930</v>
      </c>
      <c r="J128" s="232"/>
      <c r="K128" s="221">
        <v>0</v>
      </c>
      <c r="L128" s="221">
        <v>0</v>
      </c>
      <c r="M128" s="230"/>
      <c r="N128" s="221">
        <v>0</v>
      </c>
      <c r="O128" s="221">
        <v>0</v>
      </c>
      <c r="P128" s="232"/>
    </row>
    <row r="129" spans="1:16" s="107" customFormat="1">
      <c r="A129" s="26"/>
      <c r="B129" s="119"/>
      <c r="C129" s="232"/>
      <c r="D129" s="232"/>
      <c r="E129" s="23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</row>
    <row r="130" spans="1:16" s="107" customFormat="1">
      <c r="A130" s="26"/>
      <c r="B130" s="119"/>
      <c r="C130" s="232"/>
      <c r="D130" s="232"/>
      <c r="E130" s="23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</row>
    <row r="131" spans="1:16" s="107" customFormat="1">
      <c r="A131" s="26"/>
      <c r="B131" s="119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</row>
    <row r="132" spans="1:16" s="107" customFormat="1">
      <c r="A132" s="26"/>
      <c r="B132" s="119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</row>
    <row r="133" spans="1:16" s="107" customFormat="1">
      <c r="A133" s="26"/>
      <c r="B133" s="119"/>
      <c r="C133" s="232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</row>
    <row r="134" spans="1:16" s="107" customFormat="1">
      <c r="A134" s="26"/>
      <c r="B134" s="119"/>
      <c r="C134" s="232"/>
      <c r="D134" s="232"/>
      <c r="E134" s="23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</row>
    <row r="135" spans="1:16" s="107" customFormat="1">
      <c r="A135" s="26"/>
      <c r="B135" s="119"/>
      <c r="C135" s="232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</row>
    <row r="136" spans="1:16" s="107" customFormat="1">
      <c r="A136" s="26"/>
      <c r="B136" s="119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</row>
    <row r="137" spans="1:16" s="107" customFormat="1">
      <c r="A137" s="26"/>
      <c r="B137" s="119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</row>
    <row r="138" spans="1:16" s="107" customFormat="1">
      <c r="A138" s="26"/>
      <c r="B138" s="119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</row>
    <row r="139" spans="1:16" s="107" customFormat="1">
      <c r="A139" s="26"/>
      <c r="B139" s="119"/>
      <c r="C139" s="232"/>
      <c r="D139" s="232"/>
      <c r="E139" s="23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</row>
    <row r="140" spans="1:16" s="107" customFormat="1">
      <c r="A140" s="26"/>
      <c r="B140" s="119"/>
      <c r="C140" s="232"/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</row>
    <row r="141" spans="1:16" s="107" customFormat="1">
      <c r="A141" s="26"/>
      <c r="B141" s="119"/>
      <c r="C141" s="232"/>
      <c r="D141" s="232"/>
      <c r="E141" s="232"/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</row>
    <row r="142" spans="1:16" s="107" customFormat="1">
      <c r="A142" s="26"/>
      <c r="B142" s="119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</row>
    <row r="143" spans="1:16" s="107" customFormat="1">
      <c r="A143" s="26"/>
      <c r="B143" s="119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</row>
    <row r="144" spans="1:16" s="107" customFormat="1">
      <c r="A144" s="26"/>
      <c r="B144" s="119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</row>
    <row r="145" spans="1:16" s="107" customFormat="1">
      <c r="A145" s="26"/>
      <c r="B145" s="119"/>
      <c r="C145" s="232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</row>
    <row r="146" spans="1:16" s="107" customFormat="1">
      <c r="A146" s="26"/>
      <c r="B146" s="119"/>
      <c r="C146" s="232"/>
      <c r="D146" s="232"/>
      <c r="E146" s="232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</row>
    <row r="147" spans="1:16" s="107" customFormat="1">
      <c r="A147" s="26"/>
      <c r="B147" s="119"/>
      <c r="C147" s="232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</row>
    <row r="148" spans="1:16" s="107" customFormat="1">
      <c r="A148" s="26"/>
      <c r="B148" s="119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</row>
    <row r="149" spans="1:16" s="107" customFormat="1">
      <c r="A149" s="26"/>
      <c r="B149" s="119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</row>
    <row r="150" spans="1:16" s="107" customFormat="1">
      <c r="A150" s="26"/>
      <c r="B150" s="119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</row>
    <row r="151" spans="1:16" s="107" customFormat="1">
      <c r="A151" s="26"/>
      <c r="B151" s="119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</row>
    <row r="152" spans="1:16" s="107" customFormat="1">
      <c r="A152" s="26"/>
      <c r="B152" s="119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</row>
    <row r="153" spans="1:16" s="107" customFormat="1">
      <c r="A153" s="26"/>
      <c r="B153" s="119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</row>
    <row r="154" spans="1:16" s="107" customFormat="1">
      <c r="A154" s="26"/>
      <c r="B154" s="119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</row>
    <row r="155" spans="1:16" s="107" customFormat="1">
      <c r="A155" s="26"/>
      <c r="B155" s="119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</row>
    <row r="156" spans="1:16" s="107" customFormat="1">
      <c r="A156" s="26"/>
      <c r="B156" s="119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</row>
    <row r="157" spans="1:16" s="107" customFormat="1">
      <c r="A157" s="26"/>
      <c r="B157" s="119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</row>
    <row r="158" spans="1:16" s="107" customFormat="1">
      <c r="A158" s="26"/>
      <c r="B158" s="119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</row>
    <row r="159" spans="1:16" s="107" customFormat="1">
      <c r="A159" s="26"/>
      <c r="B159" s="119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</row>
    <row r="160" spans="1:16" s="107" customFormat="1">
      <c r="A160" s="26"/>
      <c r="B160" s="119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</row>
    <row r="161" spans="1:16" s="107" customFormat="1">
      <c r="A161" s="26"/>
      <c r="B161" s="119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</row>
    <row r="162" spans="1:16" s="107" customFormat="1">
      <c r="A162" s="26"/>
      <c r="B162" s="119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</row>
    <row r="163" spans="1:16" s="107" customFormat="1">
      <c r="A163" s="26"/>
      <c r="B163" s="119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</row>
    <row r="164" spans="1:16" s="107" customFormat="1">
      <c r="A164" s="26"/>
      <c r="B164" s="119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</row>
    <row r="165" spans="1:16" s="107" customFormat="1">
      <c r="A165" s="26"/>
      <c r="B165" s="119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</row>
    <row r="166" spans="1:16" s="107" customFormat="1">
      <c r="A166" s="26"/>
      <c r="B166" s="119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</row>
    <row r="167" spans="1:16" s="107" customFormat="1">
      <c r="A167" s="26"/>
      <c r="B167" s="119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</row>
    <row r="168" spans="1:16" s="107" customFormat="1">
      <c r="A168" s="26"/>
      <c r="B168" s="119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</row>
    <row r="169" spans="1:16" s="107" customFormat="1">
      <c r="A169" s="26"/>
      <c r="B169" s="119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</row>
    <row r="170" spans="1:16" s="107" customFormat="1">
      <c r="A170" s="26"/>
      <c r="B170" s="119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</row>
    <row r="171" spans="1:16" s="107" customFormat="1">
      <c r="A171" s="26"/>
      <c r="B171" s="119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</row>
    <row r="172" spans="1:16" s="107" customFormat="1">
      <c r="A172" s="26"/>
      <c r="B172" s="119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</row>
    <row r="173" spans="1:16" s="107" customFormat="1">
      <c r="A173" s="26"/>
      <c r="B173" s="119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</row>
    <row r="174" spans="1:16" s="107" customFormat="1">
      <c r="A174" s="26"/>
      <c r="B174" s="119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</row>
    <row r="175" spans="1:16" s="107" customFormat="1">
      <c r="A175" s="26"/>
      <c r="B175" s="119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</row>
    <row r="176" spans="1:16" s="107" customFormat="1">
      <c r="A176" s="26"/>
      <c r="B176" s="119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</row>
    <row r="177" spans="1:16" s="107" customFormat="1">
      <c r="A177" s="26"/>
      <c r="B177" s="119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</row>
    <row r="178" spans="1:16" s="107" customFormat="1">
      <c r="A178" s="26"/>
      <c r="B178" s="119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</row>
    <row r="179" spans="1:16" s="107" customFormat="1">
      <c r="A179" s="26"/>
      <c r="B179" s="119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</row>
    <row r="180" spans="1:16" s="107" customFormat="1">
      <c r="A180" s="26"/>
      <c r="B180" s="119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</row>
    <row r="181" spans="1:16" s="107" customFormat="1">
      <c r="A181" s="26"/>
      <c r="B181" s="119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</row>
    <row r="182" spans="1:16" s="107" customFormat="1">
      <c r="A182" s="26"/>
      <c r="B182" s="119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</row>
    <row r="183" spans="1:16" s="107" customFormat="1">
      <c r="A183" s="26"/>
      <c r="B183" s="119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</row>
    <row r="184" spans="1:16" s="107" customFormat="1">
      <c r="A184" s="26"/>
      <c r="B184" s="119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</row>
    <row r="185" spans="1:16" s="107" customFormat="1">
      <c r="A185" s="26"/>
      <c r="B185" s="119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</row>
    <row r="186" spans="1:16" s="107" customFormat="1">
      <c r="A186" s="26"/>
      <c r="B186" s="119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</row>
    <row r="187" spans="1:16" s="107" customFormat="1">
      <c r="A187" s="26"/>
      <c r="B187" s="119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</row>
    <row r="188" spans="1:16" s="107" customFormat="1">
      <c r="A188" s="26"/>
      <c r="B188" s="119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</row>
    <row r="189" spans="1:16" s="107" customFormat="1">
      <c r="A189" s="26"/>
      <c r="B189" s="119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</row>
    <row r="190" spans="1:16" s="107" customFormat="1">
      <c r="A190" s="26"/>
      <c r="B190" s="119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</row>
    <row r="191" spans="1:16" s="107" customFormat="1">
      <c r="A191" s="26"/>
      <c r="B191" s="119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</row>
    <row r="192" spans="1:16" s="107" customFormat="1">
      <c r="A192" s="26"/>
      <c r="B192" s="119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</row>
    <row r="193" spans="1:16" s="107" customFormat="1">
      <c r="A193" s="26"/>
      <c r="B193" s="119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</row>
    <row r="194" spans="1:16" s="107" customFormat="1">
      <c r="A194" s="26"/>
      <c r="B194" s="119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</row>
    <row r="195" spans="1:16" s="107" customFormat="1">
      <c r="A195" s="26"/>
      <c r="B195" s="119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</row>
    <row r="196" spans="1:16" s="107" customFormat="1">
      <c r="A196" s="26"/>
      <c r="B196" s="119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</row>
    <row r="197" spans="1:16" s="107" customFormat="1">
      <c r="A197" s="26"/>
      <c r="B197" s="119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</row>
    <row r="198" spans="1:16" s="107" customFormat="1">
      <c r="A198" s="26"/>
      <c r="B198" s="119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</row>
    <row r="199" spans="1:16" s="107" customFormat="1">
      <c r="A199" s="26"/>
      <c r="B199" s="119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</row>
    <row r="200" spans="1:16" s="107" customFormat="1">
      <c r="A200" s="26"/>
      <c r="B200" s="119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</row>
    <row r="201" spans="1:16" s="107" customFormat="1">
      <c r="A201" s="26"/>
      <c r="B201" s="119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</row>
    <row r="202" spans="1:16" s="107" customFormat="1">
      <c r="A202" s="26"/>
      <c r="B202" s="119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</row>
    <row r="203" spans="1:16" s="107" customFormat="1">
      <c r="A203" s="26"/>
      <c r="B203" s="119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</row>
    <row r="204" spans="1:16" s="107" customFormat="1">
      <c r="A204" s="26"/>
      <c r="B204" s="119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</row>
    <row r="205" spans="1:16" s="107" customFormat="1">
      <c r="A205" s="26"/>
      <c r="B205" s="119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</row>
    <row r="206" spans="1:16" s="107" customFormat="1">
      <c r="A206" s="26"/>
      <c r="B206" s="119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</row>
    <row r="207" spans="1:16" s="107" customFormat="1">
      <c r="A207" s="26"/>
      <c r="B207" s="119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</row>
    <row r="208" spans="1:16" s="107" customFormat="1">
      <c r="A208" s="26"/>
      <c r="B208" s="119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</row>
    <row r="209" spans="1:16" s="107" customFormat="1">
      <c r="A209" s="26"/>
      <c r="B209" s="119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</row>
    <row r="210" spans="1:16" s="107" customFormat="1">
      <c r="A210" s="26"/>
      <c r="B210" s="119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</row>
    <row r="211" spans="1:16" s="107" customFormat="1">
      <c r="A211" s="26"/>
      <c r="B211" s="119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</row>
    <row r="212" spans="1:16" s="107" customFormat="1">
      <c r="A212" s="26"/>
      <c r="B212" s="119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</row>
    <row r="213" spans="1:16" s="107" customFormat="1">
      <c r="A213" s="26"/>
      <c r="B213" s="119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</row>
    <row r="214" spans="1:16" s="107" customFormat="1">
      <c r="A214" s="26"/>
      <c r="B214" s="119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</row>
    <row r="215" spans="1:16" s="107" customFormat="1">
      <c r="A215" s="26"/>
      <c r="B215" s="119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</row>
    <row r="216" spans="1:16" s="107" customFormat="1">
      <c r="A216" s="26"/>
      <c r="B216" s="119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</row>
    <row r="217" spans="1:16" s="107" customFormat="1">
      <c r="A217" s="26"/>
      <c r="B217" s="119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</row>
    <row r="218" spans="1:16" s="107" customFormat="1">
      <c r="A218" s="26"/>
      <c r="B218" s="119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</row>
    <row r="219" spans="1:16" s="107" customFormat="1">
      <c r="A219" s="26"/>
      <c r="B219" s="119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</row>
    <row r="220" spans="1:16" s="107" customFormat="1">
      <c r="A220" s="26"/>
      <c r="B220" s="119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</row>
    <row r="221" spans="1:16" s="107" customFormat="1">
      <c r="A221" s="26"/>
      <c r="B221" s="119"/>
      <c r="C221" s="232"/>
      <c r="D221" s="232"/>
      <c r="E221" s="232"/>
      <c r="F221" s="232"/>
      <c r="G221" s="232"/>
      <c r="H221" s="232"/>
      <c r="I221" s="232"/>
      <c r="J221" s="232"/>
      <c r="K221" s="232"/>
      <c r="L221" s="232"/>
      <c r="M221" s="232"/>
      <c r="N221" s="232"/>
      <c r="O221" s="232"/>
      <c r="P221" s="232"/>
    </row>
    <row r="222" spans="1:16" s="107" customFormat="1">
      <c r="A222" s="26"/>
      <c r="B222" s="119"/>
      <c r="C222" s="232"/>
      <c r="D222" s="232"/>
      <c r="E222" s="232"/>
      <c r="F222" s="232"/>
      <c r="G222" s="232"/>
      <c r="H222" s="232"/>
      <c r="I222" s="232"/>
      <c r="J222" s="232"/>
      <c r="K222" s="232"/>
      <c r="L222" s="232"/>
      <c r="M222" s="232"/>
      <c r="N222" s="232"/>
      <c r="O222" s="232"/>
      <c r="P222" s="232"/>
    </row>
    <row r="223" spans="1:16" s="107" customFormat="1">
      <c r="A223" s="26"/>
      <c r="B223" s="119"/>
      <c r="C223" s="232"/>
      <c r="D223" s="232"/>
      <c r="E223" s="232"/>
      <c r="F223" s="232"/>
      <c r="G223" s="232"/>
      <c r="H223" s="232"/>
      <c r="I223" s="232"/>
      <c r="J223" s="232"/>
      <c r="K223" s="232"/>
      <c r="L223" s="232"/>
      <c r="M223" s="232"/>
      <c r="N223" s="232"/>
      <c r="O223" s="232"/>
      <c r="P223" s="232"/>
    </row>
    <row r="224" spans="1:16" s="107" customFormat="1">
      <c r="A224" s="26"/>
      <c r="B224" s="119"/>
      <c r="C224" s="232"/>
      <c r="D224" s="232"/>
      <c r="E224" s="232"/>
      <c r="F224" s="232"/>
      <c r="G224" s="232"/>
      <c r="H224" s="232"/>
      <c r="I224" s="232"/>
      <c r="J224" s="232"/>
      <c r="K224" s="232"/>
      <c r="L224" s="232"/>
      <c r="M224" s="232"/>
      <c r="N224" s="232"/>
      <c r="O224" s="232"/>
      <c r="P224" s="232"/>
    </row>
    <row r="225" spans="1:16" s="107" customFormat="1">
      <c r="A225" s="26"/>
      <c r="B225" s="119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2"/>
      <c r="N225" s="232"/>
      <c r="O225" s="232"/>
      <c r="P225" s="232"/>
    </row>
    <row r="226" spans="1:16" s="107" customFormat="1">
      <c r="A226" s="26"/>
      <c r="B226" s="119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</row>
    <row r="227" spans="1:16" s="107" customFormat="1">
      <c r="A227" s="26"/>
      <c r="B227" s="119"/>
      <c r="C227" s="232"/>
      <c r="D227" s="232"/>
      <c r="E227" s="232"/>
      <c r="F227" s="232"/>
      <c r="G227" s="232"/>
      <c r="H227" s="232"/>
      <c r="I227" s="232"/>
      <c r="J227" s="232"/>
      <c r="K227" s="232"/>
      <c r="L227" s="232"/>
      <c r="M227" s="232"/>
      <c r="N227" s="232"/>
      <c r="O227" s="232"/>
      <c r="P227" s="232"/>
    </row>
    <row r="228" spans="1:16" s="107" customFormat="1">
      <c r="A228" s="26"/>
      <c r="B228" s="119"/>
      <c r="C228" s="232"/>
      <c r="D228" s="232"/>
      <c r="E228" s="232"/>
      <c r="F228" s="232"/>
      <c r="G228" s="232"/>
      <c r="H228" s="232"/>
      <c r="I228" s="232"/>
      <c r="J228" s="232"/>
      <c r="K228" s="232"/>
      <c r="L228" s="232"/>
      <c r="M228" s="232"/>
      <c r="N228" s="232"/>
      <c r="O228" s="232"/>
      <c r="P228" s="232"/>
    </row>
    <row r="229" spans="1:16" s="107" customFormat="1">
      <c r="A229" s="26"/>
      <c r="B229" s="119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2"/>
      <c r="N229" s="232"/>
      <c r="O229" s="232"/>
      <c r="P229" s="232"/>
    </row>
    <row r="230" spans="1:16" s="107" customFormat="1">
      <c r="A230" s="26"/>
      <c r="B230" s="119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</row>
    <row r="231" spans="1:16" s="107" customFormat="1">
      <c r="A231" s="26"/>
      <c r="B231" s="119"/>
      <c r="C231" s="232"/>
      <c r="D231" s="232"/>
      <c r="E231" s="232"/>
      <c r="F231" s="232"/>
      <c r="G231" s="232"/>
      <c r="H231" s="232"/>
      <c r="I231" s="232"/>
      <c r="J231" s="232"/>
      <c r="K231" s="232"/>
      <c r="L231" s="232"/>
      <c r="M231" s="232"/>
      <c r="N231" s="232"/>
      <c r="O231" s="232"/>
      <c r="P231" s="232"/>
    </row>
    <row r="232" spans="1:16" s="107" customFormat="1">
      <c r="A232" s="26"/>
      <c r="B232" s="119"/>
      <c r="C232" s="232"/>
      <c r="D232" s="232"/>
      <c r="E232" s="232"/>
      <c r="F232" s="232"/>
      <c r="G232" s="232"/>
      <c r="H232" s="232"/>
      <c r="I232" s="232"/>
      <c r="J232" s="232"/>
      <c r="K232" s="232"/>
      <c r="L232" s="232"/>
      <c r="M232" s="232"/>
      <c r="N232" s="232"/>
      <c r="O232" s="232"/>
      <c r="P232" s="232"/>
    </row>
    <row r="233" spans="1:16" s="107" customFormat="1">
      <c r="A233" s="26"/>
      <c r="B233" s="119"/>
      <c r="C233" s="232"/>
      <c r="D233" s="232"/>
      <c r="E233" s="232"/>
      <c r="F233" s="232"/>
      <c r="G233" s="232"/>
      <c r="H233" s="232"/>
      <c r="I233" s="232"/>
      <c r="J233" s="232"/>
      <c r="K233" s="232"/>
      <c r="L233" s="232"/>
      <c r="M233" s="232"/>
      <c r="N233" s="232"/>
      <c r="O233" s="232"/>
      <c r="P233" s="232"/>
    </row>
    <row r="234" spans="1:16" s="107" customFormat="1">
      <c r="A234" s="26"/>
      <c r="B234" s="119"/>
      <c r="C234" s="232"/>
      <c r="D234" s="232"/>
      <c r="E234" s="232"/>
      <c r="F234" s="232"/>
      <c r="G234" s="232"/>
      <c r="H234" s="232"/>
      <c r="I234" s="232"/>
      <c r="J234" s="232"/>
      <c r="K234" s="232"/>
      <c r="L234" s="232"/>
      <c r="M234" s="232"/>
      <c r="N234" s="232"/>
      <c r="O234" s="232"/>
      <c r="P234" s="232"/>
    </row>
    <row r="235" spans="1:16" s="107" customFormat="1">
      <c r="A235" s="26"/>
      <c r="B235" s="119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</row>
    <row r="236" spans="1:16" s="107" customFormat="1">
      <c r="A236" s="26"/>
      <c r="B236" s="119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2"/>
      <c r="N236" s="232"/>
      <c r="O236" s="232"/>
      <c r="P236" s="232"/>
    </row>
    <row r="237" spans="1:16" s="107" customFormat="1">
      <c r="A237" s="26"/>
      <c r="B237" s="119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2"/>
      <c r="N237" s="232"/>
      <c r="O237" s="232"/>
      <c r="P237" s="232"/>
    </row>
    <row r="238" spans="1:16" s="107" customFormat="1">
      <c r="A238" s="26"/>
      <c r="B238" s="119"/>
      <c r="C238" s="232"/>
      <c r="D238" s="232"/>
      <c r="E238" s="232"/>
      <c r="F238" s="232"/>
      <c r="G238" s="232"/>
      <c r="H238" s="232"/>
      <c r="I238" s="232"/>
      <c r="J238" s="232"/>
      <c r="K238" s="232"/>
      <c r="L238" s="232"/>
      <c r="M238" s="232"/>
      <c r="N238" s="232"/>
      <c r="O238" s="232"/>
      <c r="P238" s="232"/>
    </row>
    <row r="239" spans="1:16" s="107" customFormat="1">
      <c r="A239" s="26"/>
      <c r="B239" s="119"/>
      <c r="C239" s="232"/>
      <c r="D239" s="232"/>
      <c r="E239" s="232"/>
      <c r="F239" s="232"/>
      <c r="G239" s="232"/>
      <c r="H239" s="232"/>
      <c r="I239" s="232"/>
      <c r="J239" s="232"/>
      <c r="K239" s="232"/>
      <c r="L239" s="232"/>
      <c r="M239" s="232"/>
      <c r="N239" s="232"/>
      <c r="O239" s="232"/>
      <c r="P239" s="232"/>
    </row>
    <row r="240" spans="1:16" s="107" customFormat="1">
      <c r="A240" s="26"/>
      <c r="B240" s="119"/>
      <c r="C240" s="232"/>
      <c r="D240" s="232"/>
      <c r="E240" s="232"/>
      <c r="F240" s="232"/>
      <c r="G240" s="232"/>
      <c r="H240" s="232"/>
      <c r="I240" s="232"/>
      <c r="J240" s="232"/>
      <c r="K240" s="232"/>
      <c r="L240" s="232"/>
      <c r="M240" s="232"/>
      <c r="N240" s="232"/>
      <c r="O240" s="232"/>
      <c r="P240" s="232"/>
    </row>
    <row r="241" spans="1:16" s="107" customFormat="1">
      <c r="A241" s="26"/>
      <c r="B241" s="119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</row>
    <row r="242" spans="1:16" s="107" customFormat="1">
      <c r="A242" s="26"/>
      <c r="B242" s="119"/>
      <c r="C242" s="232"/>
      <c r="D242" s="232"/>
      <c r="E242" s="232"/>
      <c r="F242" s="232"/>
      <c r="G242" s="232"/>
      <c r="H242" s="232"/>
      <c r="I242" s="232"/>
      <c r="J242" s="232"/>
      <c r="K242" s="232"/>
      <c r="L242" s="232"/>
      <c r="M242" s="232"/>
      <c r="N242" s="232"/>
      <c r="O242" s="232"/>
      <c r="P242" s="232"/>
    </row>
    <row r="243" spans="1:16" s="107" customFormat="1">
      <c r="A243" s="26"/>
      <c r="B243" s="119"/>
      <c r="C243" s="232"/>
      <c r="D243" s="232"/>
      <c r="E243" s="232"/>
      <c r="F243" s="232"/>
      <c r="G243" s="232"/>
      <c r="H243" s="232"/>
      <c r="I243" s="232"/>
      <c r="J243" s="232"/>
      <c r="K243" s="232"/>
      <c r="L243" s="232"/>
      <c r="M243" s="232"/>
      <c r="N243" s="232"/>
      <c r="O243" s="232"/>
      <c r="P243" s="232"/>
    </row>
    <row r="244" spans="1:16" s="107" customFormat="1">
      <c r="A244" s="26"/>
      <c r="B244" s="119"/>
      <c r="C244" s="232"/>
      <c r="D244" s="232"/>
      <c r="E244" s="232"/>
      <c r="F244" s="232"/>
      <c r="G244" s="232"/>
      <c r="H244" s="232"/>
      <c r="I244" s="232"/>
      <c r="J244" s="232"/>
      <c r="K244" s="232"/>
      <c r="L244" s="232"/>
      <c r="M244" s="232"/>
      <c r="N244" s="232"/>
      <c r="O244" s="232"/>
      <c r="P244" s="232"/>
    </row>
    <row r="245" spans="1:16" s="107" customFormat="1">
      <c r="A245" s="26"/>
      <c r="B245" s="119"/>
      <c r="C245" s="232"/>
      <c r="D245" s="232"/>
      <c r="E245" s="232"/>
      <c r="F245" s="232"/>
      <c r="G245" s="232"/>
      <c r="H245" s="232"/>
      <c r="I245" s="232"/>
      <c r="J245" s="232"/>
      <c r="K245" s="232"/>
      <c r="L245" s="232"/>
      <c r="M245" s="232"/>
      <c r="N245" s="232"/>
      <c r="O245" s="232"/>
      <c r="P245" s="232"/>
    </row>
    <row r="246" spans="1:16" s="107" customFormat="1">
      <c r="A246" s="26"/>
      <c r="B246" s="119"/>
      <c r="C246" s="232"/>
      <c r="D246" s="232"/>
      <c r="E246" s="232"/>
      <c r="F246" s="232"/>
      <c r="G246" s="232"/>
      <c r="H246" s="232"/>
      <c r="I246" s="232"/>
      <c r="J246" s="232"/>
      <c r="K246" s="232"/>
      <c r="L246" s="232"/>
      <c r="M246" s="232"/>
      <c r="N246" s="232"/>
      <c r="O246" s="232"/>
      <c r="P246" s="232"/>
    </row>
    <row r="247" spans="1:16" s="107" customFormat="1">
      <c r="A247" s="26"/>
      <c r="B247" s="119"/>
      <c r="C247" s="232"/>
      <c r="D247" s="232"/>
      <c r="E247" s="232"/>
      <c r="F247" s="232"/>
      <c r="G247" s="232"/>
      <c r="H247" s="232"/>
      <c r="I247" s="232"/>
      <c r="J247" s="232"/>
      <c r="K247" s="232"/>
      <c r="L247" s="232"/>
      <c r="M247" s="232"/>
      <c r="N247" s="232"/>
      <c r="O247" s="232"/>
      <c r="P247" s="232"/>
    </row>
    <row r="248" spans="1:16" s="107" customFormat="1">
      <c r="A248" s="26"/>
      <c r="B248" s="119"/>
      <c r="C248" s="232"/>
      <c r="D248" s="232"/>
      <c r="E248" s="232"/>
      <c r="F248" s="232"/>
      <c r="G248" s="232"/>
      <c r="H248" s="232"/>
      <c r="I248" s="232"/>
      <c r="J248" s="232"/>
      <c r="K248" s="232"/>
      <c r="L248" s="232"/>
      <c r="M248" s="232"/>
      <c r="N248" s="232"/>
      <c r="O248" s="232"/>
      <c r="P248" s="232"/>
    </row>
    <row r="249" spans="1:16" s="107" customFormat="1">
      <c r="A249" s="26"/>
      <c r="B249" s="119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2"/>
      <c r="N249" s="232"/>
      <c r="O249" s="232"/>
      <c r="P249" s="232"/>
    </row>
    <row r="250" spans="1:16" s="107" customFormat="1">
      <c r="A250" s="26"/>
      <c r="B250" s="119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2"/>
      <c r="N250" s="232"/>
      <c r="O250" s="232"/>
      <c r="P250" s="232"/>
    </row>
    <row r="251" spans="1:16" s="107" customFormat="1">
      <c r="A251" s="26"/>
      <c r="B251" s="119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232"/>
      <c r="N251" s="232"/>
      <c r="O251" s="232"/>
      <c r="P251" s="232"/>
    </row>
    <row r="252" spans="1:16" s="107" customFormat="1">
      <c r="A252" s="26"/>
      <c r="B252" s="119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232"/>
      <c r="N252" s="232"/>
      <c r="O252" s="232"/>
      <c r="P252" s="232"/>
    </row>
    <row r="253" spans="1:16" s="107" customFormat="1">
      <c r="A253" s="26"/>
      <c r="B253" s="119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232"/>
      <c r="N253" s="232"/>
      <c r="O253" s="232"/>
      <c r="P253" s="232"/>
    </row>
    <row r="254" spans="1:16" s="107" customFormat="1">
      <c r="A254" s="26"/>
      <c r="B254" s="119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232"/>
      <c r="N254" s="232"/>
      <c r="O254" s="232"/>
      <c r="P254" s="232"/>
    </row>
    <row r="255" spans="1:16" s="107" customFormat="1">
      <c r="A255" s="26"/>
      <c r="B255" s="119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232"/>
      <c r="N255" s="232"/>
      <c r="O255" s="232"/>
      <c r="P255" s="232"/>
    </row>
    <row r="256" spans="1:16" s="107" customFormat="1">
      <c r="A256" s="26"/>
      <c r="B256" s="119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232"/>
      <c r="N256" s="232"/>
      <c r="O256" s="232"/>
      <c r="P256" s="232"/>
    </row>
    <row r="257" spans="1:16" s="107" customFormat="1">
      <c r="A257" s="26"/>
      <c r="B257" s="119"/>
      <c r="C257" s="232"/>
      <c r="D257" s="232"/>
      <c r="E257" s="232"/>
      <c r="F257" s="232"/>
      <c r="G257" s="232"/>
      <c r="H257" s="232"/>
      <c r="I257" s="232"/>
      <c r="J257" s="232"/>
      <c r="K257" s="232"/>
      <c r="L257" s="232"/>
      <c r="M257" s="232"/>
      <c r="N257" s="232"/>
      <c r="O257" s="232"/>
      <c r="P257" s="232"/>
    </row>
    <row r="258" spans="1:16" s="107" customFormat="1">
      <c r="A258" s="26"/>
      <c r="B258" s="119"/>
      <c r="C258" s="232"/>
      <c r="D258" s="232"/>
      <c r="E258" s="232"/>
      <c r="F258" s="232"/>
      <c r="G258" s="232"/>
      <c r="H258" s="232"/>
      <c r="I258" s="232"/>
      <c r="J258" s="232"/>
      <c r="K258" s="232"/>
      <c r="L258" s="232"/>
      <c r="M258" s="232"/>
      <c r="N258" s="232"/>
      <c r="O258" s="232"/>
      <c r="P258" s="232"/>
    </row>
    <row r="259" spans="1:16" s="107" customFormat="1">
      <c r="A259" s="26"/>
      <c r="B259" s="119"/>
      <c r="C259" s="232"/>
      <c r="D259" s="232"/>
      <c r="E259" s="232"/>
      <c r="F259" s="232"/>
      <c r="G259" s="232"/>
      <c r="H259" s="232"/>
      <c r="I259" s="232"/>
      <c r="J259" s="232"/>
      <c r="K259" s="232"/>
      <c r="L259" s="232"/>
      <c r="M259" s="232"/>
      <c r="N259" s="232"/>
      <c r="O259" s="232"/>
      <c r="P259" s="232"/>
    </row>
    <row r="260" spans="1:16" s="107" customFormat="1">
      <c r="A260" s="26"/>
      <c r="B260" s="119"/>
      <c r="C260" s="232"/>
      <c r="D260" s="232"/>
      <c r="E260" s="232"/>
      <c r="F260" s="232"/>
      <c r="G260" s="232"/>
      <c r="H260" s="232"/>
      <c r="I260" s="232"/>
      <c r="J260" s="232"/>
      <c r="K260" s="232"/>
      <c r="L260" s="232"/>
      <c r="M260" s="232"/>
      <c r="N260" s="232"/>
      <c r="O260" s="232"/>
      <c r="P260" s="232"/>
    </row>
    <row r="261" spans="1:16" s="107" customFormat="1">
      <c r="A261" s="26"/>
      <c r="B261" s="119"/>
      <c r="C261" s="232"/>
      <c r="D261" s="232"/>
      <c r="E261" s="232"/>
      <c r="F261" s="232"/>
      <c r="G261" s="232"/>
      <c r="H261" s="232"/>
      <c r="I261" s="232"/>
      <c r="J261" s="232"/>
      <c r="K261" s="232"/>
      <c r="L261" s="232"/>
      <c r="M261" s="232"/>
      <c r="N261" s="232"/>
      <c r="O261" s="232"/>
      <c r="P261" s="232"/>
    </row>
    <row r="262" spans="1:16" s="107" customFormat="1">
      <c r="A262" s="26"/>
      <c r="B262" s="119"/>
      <c r="C262" s="232"/>
      <c r="D262" s="232"/>
      <c r="E262" s="232"/>
      <c r="F262" s="232"/>
      <c r="G262" s="232"/>
      <c r="H262" s="232"/>
      <c r="I262" s="232"/>
      <c r="J262" s="232"/>
      <c r="K262" s="232"/>
      <c r="L262" s="232"/>
      <c r="M262" s="232"/>
      <c r="N262" s="232"/>
      <c r="O262" s="232"/>
      <c r="P262" s="232"/>
    </row>
    <row r="263" spans="1:16" s="107" customFormat="1">
      <c r="A263" s="26"/>
      <c r="B263" s="119"/>
      <c r="C263" s="232"/>
      <c r="D263" s="232"/>
      <c r="E263" s="232"/>
      <c r="F263" s="232"/>
      <c r="G263" s="232"/>
      <c r="H263" s="232"/>
      <c r="I263" s="232"/>
      <c r="J263" s="232"/>
      <c r="K263" s="232"/>
      <c r="L263" s="232"/>
      <c r="M263" s="232"/>
      <c r="N263" s="232"/>
      <c r="O263" s="232"/>
      <c r="P263" s="232"/>
    </row>
    <row r="264" spans="1:16" s="107" customFormat="1">
      <c r="A264" s="26"/>
      <c r="B264" s="119"/>
      <c r="C264" s="232"/>
      <c r="D264" s="232"/>
      <c r="E264" s="232"/>
      <c r="F264" s="232"/>
      <c r="G264" s="232"/>
      <c r="H264" s="232"/>
      <c r="I264" s="232"/>
      <c r="J264" s="232"/>
      <c r="K264" s="232"/>
      <c r="L264" s="232"/>
      <c r="M264" s="232"/>
      <c r="N264" s="232"/>
      <c r="O264" s="232"/>
      <c r="P264" s="232"/>
    </row>
    <row r="265" spans="1:16" s="107" customFormat="1">
      <c r="A265" s="26"/>
      <c r="B265" s="119"/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</row>
    <row r="266" spans="1:16" s="107" customFormat="1">
      <c r="A266" s="26"/>
      <c r="B266" s="119"/>
      <c r="C266" s="232"/>
      <c r="D266" s="232"/>
      <c r="E266" s="232"/>
      <c r="F266" s="232"/>
      <c r="G266" s="232"/>
      <c r="H266" s="232"/>
      <c r="I266" s="232"/>
      <c r="J266" s="232"/>
      <c r="K266" s="232"/>
      <c r="L266" s="232"/>
      <c r="M266" s="232"/>
      <c r="N266" s="232"/>
      <c r="O266" s="232"/>
      <c r="P266" s="232"/>
    </row>
    <row r="267" spans="1:16" s="107" customFormat="1">
      <c r="A267" s="26"/>
      <c r="B267" s="119"/>
      <c r="C267" s="232"/>
      <c r="D267" s="232"/>
      <c r="E267" s="232"/>
      <c r="F267" s="232"/>
      <c r="G267" s="232"/>
      <c r="H267" s="232"/>
      <c r="I267" s="232"/>
      <c r="J267" s="232"/>
      <c r="K267" s="232"/>
      <c r="L267" s="232"/>
      <c r="M267" s="232"/>
      <c r="N267" s="232"/>
      <c r="O267" s="232"/>
      <c r="P267" s="232"/>
    </row>
    <row r="268" spans="1:16" s="107" customFormat="1">
      <c r="A268" s="26"/>
      <c r="B268" s="119"/>
      <c r="C268" s="232"/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2"/>
    </row>
    <row r="269" spans="1:16" s="107" customFormat="1">
      <c r="A269" s="26"/>
      <c r="B269" s="119"/>
      <c r="C269" s="232"/>
      <c r="D269" s="232"/>
      <c r="E269" s="232"/>
      <c r="F269" s="232"/>
      <c r="G269" s="232"/>
      <c r="H269" s="232"/>
      <c r="I269" s="232"/>
      <c r="J269" s="232"/>
      <c r="K269" s="232"/>
      <c r="L269" s="232"/>
      <c r="M269" s="232"/>
      <c r="N269" s="232"/>
      <c r="O269" s="232"/>
      <c r="P269" s="232"/>
    </row>
    <row r="270" spans="1:16" s="107" customFormat="1">
      <c r="A270" s="26"/>
      <c r="B270" s="119"/>
      <c r="C270" s="232"/>
      <c r="D270" s="232"/>
      <c r="E270" s="232"/>
      <c r="F270" s="232"/>
      <c r="G270" s="232"/>
      <c r="H270" s="232"/>
      <c r="I270" s="232"/>
      <c r="J270" s="232"/>
      <c r="K270" s="232"/>
      <c r="L270" s="232"/>
      <c r="M270" s="232"/>
      <c r="N270" s="232"/>
      <c r="O270" s="232"/>
      <c r="P270" s="232"/>
    </row>
    <row r="271" spans="1:16" s="107" customFormat="1">
      <c r="A271" s="26"/>
      <c r="B271" s="119"/>
      <c r="C271" s="232"/>
      <c r="D271" s="232"/>
      <c r="E271" s="232"/>
      <c r="F271" s="232"/>
      <c r="G271" s="232"/>
      <c r="H271" s="232"/>
      <c r="I271" s="232"/>
      <c r="J271" s="232"/>
      <c r="K271" s="232"/>
      <c r="L271" s="232"/>
      <c r="M271" s="232"/>
      <c r="N271" s="232"/>
      <c r="O271" s="232"/>
      <c r="P271" s="232"/>
    </row>
    <row r="272" spans="1:16" s="107" customFormat="1">
      <c r="A272" s="26"/>
      <c r="B272" s="119"/>
      <c r="C272" s="232"/>
      <c r="D272" s="232"/>
      <c r="E272" s="232"/>
      <c r="F272" s="232"/>
      <c r="G272" s="232"/>
      <c r="H272" s="232"/>
      <c r="I272" s="232"/>
      <c r="J272" s="232"/>
      <c r="K272" s="232"/>
      <c r="L272" s="232"/>
      <c r="M272" s="232"/>
      <c r="N272" s="232"/>
      <c r="O272" s="232"/>
      <c r="P272" s="232"/>
    </row>
    <row r="273" spans="1:16" s="107" customFormat="1">
      <c r="A273" s="26"/>
      <c r="B273" s="119"/>
      <c r="C273" s="232"/>
      <c r="D273" s="232"/>
      <c r="E273" s="232"/>
      <c r="F273" s="232"/>
      <c r="G273" s="232"/>
      <c r="H273" s="232"/>
      <c r="I273" s="232"/>
      <c r="J273" s="232"/>
      <c r="K273" s="232"/>
      <c r="L273" s="232"/>
      <c r="M273" s="232"/>
      <c r="N273" s="232"/>
      <c r="O273" s="232"/>
      <c r="P273" s="232"/>
    </row>
    <row r="274" spans="1:16" s="107" customFormat="1">
      <c r="A274" s="26"/>
      <c r="B274" s="119"/>
      <c r="C274" s="232"/>
      <c r="D274" s="232"/>
      <c r="E274" s="232"/>
      <c r="F274" s="232"/>
      <c r="G274" s="232"/>
      <c r="H274" s="232"/>
      <c r="I274" s="232"/>
      <c r="J274" s="232"/>
      <c r="K274" s="232"/>
      <c r="L274" s="232"/>
      <c r="M274" s="232"/>
      <c r="N274" s="232"/>
      <c r="O274" s="232"/>
      <c r="P274" s="232"/>
    </row>
    <row r="275" spans="1:16" s="107" customFormat="1">
      <c r="A275" s="26"/>
      <c r="B275" s="119"/>
      <c r="C275" s="232"/>
      <c r="D275" s="232"/>
      <c r="E275" s="232"/>
      <c r="F275" s="232"/>
      <c r="G275" s="232"/>
      <c r="H275" s="232"/>
      <c r="I275" s="232"/>
      <c r="J275" s="232"/>
      <c r="K275" s="232"/>
      <c r="L275" s="232"/>
      <c r="M275" s="232"/>
      <c r="N275" s="232"/>
      <c r="O275" s="232"/>
      <c r="P275" s="232"/>
    </row>
    <row r="276" spans="1:16" s="107" customFormat="1">
      <c r="A276" s="26"/>
      <c r="B276" s="119"/>
      <c r="C276" s="232"/>
      <c r="D276" s="232"/>
      <c r="E276" s="232"/>
      <c r="F276" s="232"/>
      <c r="G276" s="232"/>
      <c r="H276" s="232"/>
      <c r="I276" s="232"/>
      <c r="J276" s="232"/>
      <c r="K276" s="232"/>
      <c r="L276" s="232"/>
      <c r="M276" s="232"/>
      <c r="N276" s="232"/>
      <c r="O276" s="232"/>
      <c r="P276" s="232"/>
    </row>
    <row r="277" spans="1:16" s="107" customFormat="1">
      <c r="A277" s="26"/>
      <c r="B277" s="119"/>
      <c r="C277" s="232"/>
      <c r="D277" s="232"/>
      <c r="E277" s="232"/>
      <c r="F277" s="232"/>
      <c r="G277" s="232"/>
      <c r="H277" s="232"/>
      <c r="I277" s="232"/>
      <c r="J277" s="232"/>
      <c r="K277" s="232"/>
      <c r="L277" s="232"/>
      <c r="M277" s="232"/>
      <c r="N277" s="232"/>
      <c r="O277" s="232"/>
      <c r="P277" s="232"/>
    </row>
    <row r="278" spans="1:16" s="107" customFormat="1">
      <c r="A278" s="26"/>
      <c r="B278" s="119"/>
      <c r="C278" s="232"/>
      <c r="D278" s="232"/>
      <c r="E278" s="232"/>
      <c r="F278" s="232"/>
      <c r="G278" s="232"/>
      <c r="H278" s="232"/>
      <c r="I278" s="232"/>
      <c r="J278" s="232"/>
      <c r="K278" s="232"/>
      <c r="L278" s="232"/>
      <c r="M278" s="232"/>
      <c r="N278" s="232"/>
      <c r="O278" s="232"/>
      <c r="P278" s="232"/>
    </row>
    <row r="279" spans="1:16" s="107" customFormat="1">
      <c r="A279" s="26"/>
      <c r="B279" s="119"/>
      <c r="C279" s="232"/>
      <c r="D279" s="232"/>
      <c r="E279" s="232"/>
      <c r="F279" s="232"/>
      <c r="G279" s="232"/>
      <c r="H279" s="232"/>
      <c r="I279" s="232"/>
      <c r="J279" s="232"/>
      <c r="K279" s="232"/>
      <c r="L279" s="232"/>
      <c r="M279" s="232"/>
      <c r="N279" s="232"/>
      <c r="O279" s="232"/>
      <c r="P279" s="232"/>
    </row>
    <row r="280" spans="1:16" s="107" customFormat="1">
      <c r="A280" s="26"/>
      <c r="B280" s="119"/>
      <c r="C280" s="232"/>
      <c r="D280" s="232"/>
      <c r="E280" s="232"/>
      <c r="F280" s="232"/>
      <c r="G280" s="232"/>
      <c r="H280" s="232"/>
      <c r="I280" s="232"/>
      <c r="J280" s="232"/>
      <c r="K280" s="232"/>
      <c r="L280" s="232"/>
      <c r="M280" s="232"/>
      <c r="N280" s="232"/>
      <c r="O280" s="232"/>
      <c r="P280" s="232"/>
    </row>
    <row r="281" spans="1:16" s="107" customFormat="1">
      <c r="A281" s="26"/>
      <c r="B281" s="119"/>
      <c r="C281" s="232"/>
      <c r="D281" s="232"/>
      <c r="E281" s="232"/>
      <c r="F281" s="232"/>
      <c r="G281" s="232"/>
      <c r="H281" s="232"/>
      <c r="I281" s="232"/>
      <c r="J281" s="232"/>
      <c r="K281" s="232"/>
      <c r="L281" s="232"/>
      <c r="M281" s="232"/>
      <c r="N281" s="232"/>
      <c r="O281" s="232"/>
      <c r="P281" s="232"/>
    </row>
    <row r="282" spans="1:16" s="107" customFormat="1">
      <c r="A282" s="26"/>
      <c r="B282" s="119"/>
      <c r="C282" s="232"/>
      <c r="D282" s="232"/>
      <c r="E282" s="232"/>
      <c r="F282" s="232"/>
      <c r="G282" s="232"/>
      <c r="H282" s="232"/>
      <c r="I282" s="232"/>
      <c r="J282" s="232"/>
      <c r="K282" s="232"/>
      <c r="L282" s="232"/>
      <c r="M282" s="232"/>
      <c r="N282" s="232"/>
      <c r="O282" s="232"/>
      <c r="P282" s="232"/>
    </row>
    <row r="283" spans="1:16" s="107" customFormat="1">
      <c r="A283" s="26"/>
      <c r="B283" s="119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2"/>
      <c r="O283" s="232"/>
      <c r="P283" s="232"/>
    </row>
    <row r="284" spans="1:16" s="107" customFormat="1">
      <c r="A284" s="26"/>
      <c r="B284" s="119"/>
      <c r="C284" s="232"/>
      <c r="D284" s="232"/>
      <c r="E284" s="232"/>
      <c r="F284" s="232"/>
      <c r="G284" s="232"/>
      <c r="H284" s="232"/>
      <c r="I284" s="232"/>
      <c r="J284" s="232"/>
      <c r="K284" s="232"/>
      <c r="L284" s="232"/>
      <c r="M284" s="232"/>
      <c r="N284" s="232"/>
      <c r="O284" s="232"/>
      <c r="P284" s="232"/>
    </row>
    <row r="285" spans="1:16" s="107" customFormat="1">
      <c r="A285" s="26"/>
      <c r="B285" s="119"/>
      <c r="C285" s="232"/>
      <c r="D285" s="232"/>
      <c r="E285" s="232"/>
      <c r="F285" s="232"/>
      <c r="G285" s="232"/>
      <c r="H285" s="232"/>
      <c r="I285" s="232"/>
      <c r="J285" s="232"/>
      <c r="K285" s="232"/>
      <c r="L285" s="232"/>
      <c r="M285" s="232"/>
      <c r="N285" s="232"/>
      <c r="O285" s="232"/>
      <c r="P285" s="232"/>
    </row>
    <row r="286" spans="1:16" s="107" customFormat="1">
      <c r="A286" s="26"/>
      <c r="B286" s="119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2"/>
      <c r="O286" s="232"/>
      <c r="P286" s="232"/>
    </row>
    <row r="287" spans="1:16" s="107" customFormat="1">
      <c r="A287" s="26"/>
      <c r="B287" s="119"/>
      <c r="C287" s="232"/>
      <c r="D287" s="232"/>
      <c r="E287" s="232"/>
      <c r="F287" s="232"/>
      <c r="G287" s="232"/>
      <c r="H287" s="232"/>
      <c r="I287" s="232"/>
      <c r="J287" s="232"/>
      <c r="K287" s="232"/>
      <c r="L287" s="232"/>
      <c r="M287" s="232"/>
      <c r="N287" s="232"/>
      <c r="O287" s="232"/>
      <c r="P287" s="232"/>
    </row>
    <row r="288" spans="1:16" s="107" customFormat="1">
      <c r="A288" s="26"/>
      <c r="B288" s="119"/>
      <c r="C288" s="232"/>
      <c r="D288" s="232"/>
      <c r="E288" s="232"/>
      <c r="F288" s="232"/>
      <c r="G288" s="232"/>
      <c r="H288" s="232"/>
      <c r="I288" s="232"/>
      <c r="J288" s="232"/>
      <c r="K288" s="232"/>
      <c r="L288" s="232"/>
      <c r="M288" s="232"/>
      <c r="N288" s="232"/>
      <c r="O288" s="232"/>
      <c r="P288" s="232"/>
    </row>
    <row r="289" spans="1:16" s="107" customFormat="1">
      <c r="A289" s="26"/>
      <c r="B289" s="119"/>
      <c r="C289" s="232"/>
      <c r="D289" s="232"/>
      <c r="E289" s="232"/>
      <c r="F289" s="232"/>
      <c r="G289" s="232"/>
      <c r="H289" s="232"/>
      <c r="I289" s="232"/>
      <c r="J289" s="232"/>
      <c r="K289" s="232"/>
      <c r="L289" s="232"/>
      <c r="M289" s="232"/>
      <c r="N289" s="232"/>
      <c r="O289" s="232"/>
      <c r="P289" s="232"/>
    </row>
    <row r="290" spans="1:16" s="107" customFormat="1">
      <c r="A290" s="26"/>
      <c r="B290" s="119"/>
      <c r="C290" s="232"/>
      <c r="D290" s="232"/>
      <c r="E290" s="232"/>
      <c r="F290" s="232"/>
      <c r="G290" s="232"/>
      <c r="H290" s="232"/>
      <c r="I290" s="232"/>
      <c r="J290" s="232"/>
      <c r="K290" s="232"/>
      <c r="L290" s="232"/>
      <c r="M290" s="232"/>
      <c r="N290" s="232"/>
      <c r="O290" s="232"/>
      <c r="P290" s="232"/>
    </row>
    <row r="291" spans="1:16" s="107" customFormat="1">
      <c r="A291" s="26"/>
      <c r="B291" s="119"/>
      <c r="C291" s="232"/>
      <c r="D291" s="232"/>
      <c r="E291" s="232"/>
      <c r="F291" s="232"/>
      <c r="G291" s="232"/>
      <c r="H291" s="232"/>
      <c r="I291" s="232"/>
      <c r="J291" s="232"/>
      <c r="K291" s="232"/>
      <c r="L291" s="232"/>
      <c r="M291" s="232"/>
      <c r="N291" s="232"/>
      <c r="O291" s="232"/>
      <c r="P291" s="232"/>
    </row>
    <row r="292" spans="1:16" s="107" customFormat="1">
      <c r="A292" s="26"/>
      <c r="B292" s="119"/>
      <c r="C292" s="232"/>
      <c r="D292" s="232"/>
      <c r="E292" s="232"/>
      <c r="F292" s="232"/>
      <c r="G292" s="232"/>
      <c r="H292" s="232"/>
      <c r="I292" s="232"/>
      <c r="J292" s="232"/>
      <c r="K292" s="232"/>
      <c r="L292" s="232"/>
      <c r="M292" s="232"/>
      <c r="N292" s="232"/>
      <c r="O292" s="232"/>
      <c r="P292" s="232"/>
    </row>
    <row r="293" spans="1:16" s="107" customFormat="1">
      <c r="A293" s="26"/>
      <c r="B293" s="119"/>
      <c r="C293" s="232"/>
      <c r="D293" s="232"/>
      <c r="E293" s="232"/>
      <c r="F293" s="232"/>
      <c r="G293" s="232"/>
      <c r="H293" s="232"/>
      <c r="I293" s="232"/>
      <c r="J293" s="232"/>
      <c r="K293" s="232"/>
      <c r="L293" s="232"/>
      <c r="M293" s="232"/>
      <c r="N293" s="232"/>
      <c r="O293" s="232"/>
      <c r="P293" s="232"/>
    </row>
    <row r="294" spans="1:16" s="107" customFormat="1">
      <c r="A294" s="26"/>
      <c r="B294" s="119"/>
      <c r="C294" s="232"/>
      <c r="D294" s="232"/>
      <c r="E294" s="232"/>
      <c r="F294" s="232"/>
      <c r="G294" s="232"/>
      <c r="H294" s="232"/>
      <c r="I294" s="232"/>
      <c r="J294" s="232"/>
      <c r="K294" s="232"/>
      <c r="L294" s="232"/>
      <c r="M294" s="232"/>
      <c r="N294" s="232"/>
      <c r="O294" s="232"/>
      <c r="P294" s="232"/>
    </row>
    <row r="295" spans="1:16" s="107" customFormat="1">
      <c r="A295" s="26"/>
      <c r="B295" s="119"/>
      <c r="C295" s="232"/>
      <c r="D295" s="232"/>
      <c r="E295" s="232"/>
      <c r="F295" s="232"/>
      <c r="G295" s="232"/>
      <c r="H295" s="232"/>
      <c r="I295" s="232"/>
      <c r="J295" s="232"/>
      <c r="K295" s="232"/>
      <c r="L295" s="232"/>
      <c r="M295" s="232"/>
      <c r="N295" s="232"/>
      <c r="O295" s="232"/>
      <c r="P295" s="232"/>
    </row>
    <row r="296" spans="1:16" s="107" customFormat="1">
      <c r="A296" s="26"/>
      <c r="B296" s="119"/>
      <c r="C296" s="232"/>
      <c r="D296" s="232"/>
      <c r="E296" s="232"/>
      <c r="F296" s="232"/>
      <c r="G296" s="232"/>
      <c r="H296" s="232"/>
      <c r="I296" s="232"/>
      <c r="J296" s="232"/>
      <c r="K296" s="232"/>
      <c r="L296" s="232"/>
      <c r="M296" s="232"/>
      <c r="N296" s="232"/>
      <c r="O296" s="232"/>
      <c r="P296" s="232"/>
    </row>
    <row r="297" spans="1:16" s="107" customFormat="1">
      <c r="A297" s="26"/>
      <c r="B297" s="119"/>
      <c r="C297" s="232"/>
      <c r="D297" s="232"/>
      <c r="E297" s="232"/>
      <c r="F297" s="232"/>
      <c r="G297" s="232"/>
      <c r="H297" s="232"/>
      <c r="I297" s="232"/>
      <c r="J297" s="232"/>
      <c r="K297" s="232"/>
      <c r="L297" s="232"/>
      <c r="M297" s="232"/>
      <c r="N297" s="232"/>
      <c r="O297" s="232"/>
      <c r="P297" s="232"/>
    </row>
    <row r="298" spans="1:16" s="107" customFormat="1">
      <c r="A298" s="26"/>
      <c r="B298" s="119"/>
      <c r="C298" s="232"/>
      <c r="D298" s="232"/>
      <c r="E298" s="232"/>
      <c r="F298" s="232"/>
      <c r="G298" s="232"/>
      <c r="H298" s="232"/>
      <c r="I298" s="232"/>
      <c r="J298" s="232"/>
      <c r="K298" s="232"/>
      <c r="L298" s="232"/>
      <c r="M298" s="232"/>
      <c r="N298" s="232"/>
      <c r="O298" s="232"/>
      <c r="P298" s="232"/>
    </row>
    <row r="299" spans="1:16" s="107" customFormat="1">
      <c r="A299" s="26"/>
      <c r="B299" s="119"/>
      <c r="C299" s="232"/>
      <c r="D299" s="232"/>
      <c r="E299" s="232"/>
      <c r="F299" s="232"/>
      <c r="G299" s="232"/>
      <c r="H299" s="232"/>
      <c r="I299" s="232"/>
      <c r="J299" s="232"/>
      <c r="K299" s="232"/>
      <c r="L299" s="232"/>
      <c r="M299" s="232"/>
      <c r="N299" s="232"/>
      <c r="O299" s="232"/>
      <c r="P299" s="232"/>
    </row>
  </sheetData>
  <mergeCells count="4">
    <mergeCell ref="E2:G2"/>
    <mergeCell ref="H2:J2"/>
    <mergeCell ref="K2:M2"/>
    <mergeCell ref="N2:P2"/>
  </mergeCells>
  <pageMargins left="0.7" right="0.7" top="0.75" bottom="0.75" header="0.3" footer="0.3"/>
  <pageSetup paperSize="9" scale="29" fitToHeight="0" orientation="landscape" r:id="rId1"/>
  <ignoredErrors>
    <ignoredError sqref="F1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J164"/>
  <sheetViews>
    <sheetView topLeftCell="A91" zoomScaleNormal="100" workbookViewId="0">
      <selection activeCell="W100" sqref="W100:X100"/>
    </sheetView>
  </sheetViews>
  <sheetFormatPr defaultColWidth="11.42578125" defaultRowHeight="15"/>
  <cols>
    <col min="1" max="1" width="27.140625" style="336" customWidth="1"/>
    <col min="2" max="2" width="16.28515625" style="337" customWidth="1"/>
    <col min="3" max="3" width="30" style="336" customWidth="1"/>
    <col min="4" max="4" width="25" style="337" customWidth="1"/>
    <col min="5" max="5" width="12.85546875" style="337" customWidth="1"/>
    <col min="6" max="6" width="11.140625" style="337" customWidth="1"/>
    <col min="7" max="7" width="13.5703125" style="358" customWidth="1"/>
    <col min="8" max="8" width="15.42578125" style="358" customWidth="1"/>
    <col min="9" max="9" width="10.85546875" style="350" hidden="1" customWidth="1"/>
    <col min="10" max="10" width="10.85546875" style="379" customWidth="1"/>
    <col min="11" max="11" width="14.5703125" style="350" customWidth="1"/>
    <col min="12" max="12" width="16.42578125" style="350" customWidth="1"/>
    <col min="13" max="15" width="10.85546875" style="350" hidden="1" customWidth="1"/>
    <col min="16" max="16" width="10.85546875" style="378" customWidth="1"/>
    <col min="17" max="17" width="10.85546875" style="350" customWidth="1"/>
    <col min="18" max="18" width="13.85546875" style="350" customWidth="1"/>
    <col min="19" max="21" width="10.85546875" style="350" hidden="1" customWidth="1"/>
    <col min="22" max="22" width="10.85546875" style="378" customWidth="1"/>
    <col min="23" max="23" width="13.140625" style="350" customWidth="1"/>
    <col min="24" max="24" width="13.5703125" style="350" customWidth="1"/>
    <col min="25" max="27" width="10.85546875" style="350" hidden="1" customWidth="1"/>
    <col min="28" max="28" width="11.42578125" style="378"/>
    <col min="29" max="36" width="11.42578125" style="308"/>
    <col min="37" max="16384" width="11.42578125" style="309"/>
  </cols>
  <sheetData>
    <row r="1" spans="1:30" ht="30">
      <c r="A1" s="310" t="s">
        <v>0</v>
      </c>
      <c r="B1" s="311" t="s">
        <v>1</v>
      </c>
      <c r="C1" s="310" t="s">
        <v>2</v>
      </c>
      <c r="D1" s="311" t="s">
        <v>3</v>
      </c>
      <c r="E1" s="312" t="s">
        <v>4</v>
      </c>
      <c r="F1" s="312" t="s">
        <v>347</v>
      </c>
      <c r="G1" s="406" t="s">
        <v>348</v>
      </c>
      <c r="H1" s="406"/>
      <c r="I1" s="406"/>
      <c r="J1" s="349" t="s">
        <v>742</v>
      </c>
      <c r="K1" s="407" t="s">
        <v>722</v>
      </c>
      <c r="L1" s="407"/>
      <c r="M1" s="315"/>
      <c r="N1" s="315"/>
      <c r="O1" s="315"/>
      <c r="P1" s="349" t="s">
        <v>742</v>
      </c>
      <c r="R1" s="337" t="s">
        <v>723</v>
      </c>
      <c r="S1" s="315"/>
      <c r="T1" s="315"/>
      <c r="U1" s="337"/>
      <c r="V1" s="349" t="s">
        <v>742</v>
      </c>
      <c r="W1" s="407" t="s">
        <v>724</v>
      </c>
      <c r="X1" s="407"/>
      <c r="Y1" s="315"/>
      <c r="Z1" s="315"/>
      <c r="AA1" s="315"/>
      <c r="AB1" s="349" t="s">
        <v>742</v>
      </c>
    </row>
    <row r="2" spans="1:30">
      <c r="A2" s="310" t="s">
        <v>350</v>
      </c>
      <c r="B2" s="311"/>
      <c r="C2" s="310"/>
      <c r="D2" s="311"/>
      <c r="E2" s="312"/>
      <c r="F2" s="312"/>
      <c r="G2" s="337" t="s">
        <v>743</v>
      </c>
      <c r="H2" s="337" t="s">
        <v>720</v>
      </c>
      <c r="I2" s="313"/>
      <c r="J2" s="351" t="s">
        <v>350</v>
      </c>
      <c r="K2" s="337" t="s">
        <v>743</v>
      </c>
      <c r="L2" s="337" t="s">
        <v>720</v>
      </c>
      <c r="M2" s="337" t="s">
        <v>353</v>
      </c>
      <c r="N2" s="337" t="s">
        <v>354</v>
      </c>
      <c r="O2" s="313"/>
      <c r="P2" s="351" t="s">
        <v>350</v>
      </c>
      <c r="Q2" s="337" t="s">
        <v>743</v>
      </c>
      <c r="R2" s="337" t="s">
        <v>720</v>
      </c>
      <c r="S2" s="337" t="s">
        <v>353</v>
      </c>
      <c r="T2" s="337" t="s">
        <v>354</v>
      </c>
      <c r="U2" s="313" t="s">
        <v>744</v>
      </c>
      <c r="V2" s="351" t="s">
        <v>350</v>
      </c>
      <c r="W2" s="337" t="s">
        <v>743</v>
      </c>
      <c r="X2" s="337" t="s">
        <v>720</v>
      </c>
      <c r="Y2" s="337" t="s">
        <v>353</v>
      </c>
      <c r="Z2" s="337" t="s">
        <v>354</v>
      </c>
      <c r="AA2" s="313" t="s">
        <v>744</v>
      </c>
      <c r="AB2" s="351" t="s">
        <v>350</v>
      </c>
    </row>
    <row r="3" spans="1:30" s="339" customFormat="1">
      <c r="A3" s="338" t="s">
        <v>327</v>
      </c>
      <c r="B3" s="311"/>
      <c r="C3" s="310"/>
      <c r="D3" s="311"/>
      <c r="E3" s="311"/>
      <c r="F3" s="311"/>
      <c r="G3" s="352">
        <v>8</v>
      </c>
      <c r="H3" s="352">
        <v>10</v>
      </c>
      <c r="I3" s="352"/>
      <c r="J3" s="352">
        <v>9</v>
      </c>
      <c r="K3" s="352">
        <v>9</v>
      </c>
      <c r="L3" s="352">
        <v>11</v>
      </c>
      <c r="M3" s="352"/>
      <c r="N3" s="352"/>
      <c r="O3" s="352"/>
      <c r="P3" s="352">
        <v>10</v>
      </c>
      <c r="Q3" s="353">
        <v>7</v>
      </c>
      <c r="R3" s="353">
        <v>9</v>
      </c>
      <c r="S3" s="353"/>
      <c r="T3" s="353"/>
      <c r="U3" s="352"/>
      <c r="V3" s="354">
        <v>8</v>
      </c>
      <c r="W3" s="353">
        <v>11</v>
      </c>
      <c r="X3" s="353">
        <v>13</v>
      </c>
      <c r="Y3" s="353"/>
      <c r="Z3" s="353"/>
      <c r="AA3" s="352"/>
      <c r="AB3" s="354">
        <v>12</v>
      </c>
    </row>
    <row r="4" spans="1:30">
      <c r="A4" s="314" t="s">
        <v>7</v>
      </c>
      <c r="B4" s="315">
        <v>1</v>
      </c>
      <c r="C4" s="316" t="s">
        <v>8</v>
      </c>
      <c r="D4" s="317" t="s">
        <v>9</v>
      </c>
      <c r="E4" s="318">
        <v>1</v>
      </c>
      <c r="F4" s="345">
        <v>120</v>
      </c>
      <c r="G4" s="355">
        <v>60</v>
      </c>
      <c r="H4" s="355">
        <f>F4*G3</f>
        <v>960</v>
      </c>
      <c r="I4" s="356"/>
      <c r="J4" s="357"/>
      <c r="K4" s="355">
        <v>60</v>
      </c>
      <c r="L4" s="355">
        <f>F4*9</f>
        <v>1080</v>
      </c>
      <c r="M4" s="358">
        <f>K4/7</f>
        <v>8.5714285714285712</v>
      </c>
      <c r="N4" s="358">
        <f>L4/7</f>
        <v>154.28571428571428</v>
      </c>
      <c r="O4" s="356"/>
      <c r="P4" s="359"/>
      <c r="Q4" s="355">
        <v>60</v>
      </c>
      <c r="R4" s="355">
        <f>F4*7</f>
        <v>840</v>
      </c>
      <c r="S4" s="358">
        <f>Q4/7</f>
        <v>8.5714285714285712</v>
      </c>
      <c r="T4" s="358">
        <f>R4/7</f>
        <v>120</v>
      </c>
      <c r="U4" s="360"/>
      <c r="V4" s="359"/>
      <c r="W4" s="355">
        <v>60</v>
      </c>
      <c r="X4" s="355">
        <f>F4*11</f>
        <v>1320</v>
      </c>
      <c r="Y4" s="358">
        <f>W4/7</f>
        <v>8.5714285714285712</v>
      </c>
      <c r="Z4" s="358">
        <f>X4/7</f>
        <v>188.57142857142858</v>
      </c>
      <c r="AA4" s="360"/>
      <c r="AB4" s="359"/>
    </row>
    <row r="5" spans="1:30">
      <c r="A5" s="314" t="s">
        <v>7</v>
      </c>
      <c r="B5" s="315">
        <v>1</v>
      </c>
      <c r="C5" s="316" t="s">
        <v>12</v>
      </c>
      <c r="D5" s="317" t="s">
        <v>13</v>
      </c>
      <c r="E5" s="318">
        <v>1</v>
      </c>
      <c r="F5" s="345">
        <v>120</v>
      </c>
      <c r="G5" s="355">
        <v>60</v>
      </c>
      <c r="H5" s="355">
        <v>960</v>
      </c>
      <c r="I5" s="356"/>
      <c r="J5" s="357"/>
      <c r="K5" s="355">
        <v>60</v>
      </c>
      <c r="L5" s="355">
        <v>1080</v>
      </c>
      <c r="M5" s="358">
        <f t="shared" ref="M5:N9" si="0">K5/7</f>
        <v>8.5714285714285712</v>
      </c>
      <c r="N5" s="358">
        <f t="shared" si="0"/>
        <v>154.28571428571428</v>
      </c>
      <c r="O5" s="356"/>
      <c r="P5" s="359"/>
      <c r="Q5" s="355">
        <v>60</v>
      </c>
      <c r="R5" s="355">
        <v>840</v>
      </c>
      <c r="S5" s="358">
        <f t="shared" ref="S5:T9" si="1">Q5/7</f>
        <v>8.5714285714285712</v>
      </c>
      <c r="T5" s="358">
        <f t="shared" si="1"/>
        <v>120</v>
      </c>
      <c r="U5" s="360"/>
      <c r="V5" s="359"/>
      <c r="W5" s="355">
        <v>60</v>
      </c>
      <c r="X5" s="355">
        <v>1320</v>
      </c>
      <c r="Y5" s="358">
        <f t="shared" ref="Y5:Z10" si="2">W5/7</f>
        <v>8.5714285714285712</v>
      </c>
      <c r="Z5" s="358">
        <f t="shared" si="2"/>
        <v>188.57142857142858</v>
      </c>
      <c r="AA5" s="360"/>
      <c r="AB5" s="359"/>
    </row>
    <row r="6" spans="1:30">
      <c r="A6" s="314" t="s">
        <v>7</v>
      </c>
      <c r="B6" s="315">
        <v>1</v>
      </c>
      <c r="C6" s="316" t="s">
        <v>16</v>
      </c>
      <c r="D6" s="317" t="s">
        <v>17</v>
      </c>
      <c r="E6" s="318">
        <v>2</v>
      </c>
      <c r="F6" s="345">
        <v>120</v>
      </c>
      <c r="G6" s="355">
        <v>60</v>
      </c>
      <c r="H6" s="355">
        <f>F6*4</f>
        <v>480</v>
      </c>
      <c r="I6" s="356"/>
      <c r="J6" s="357"/>
      <c r="K6" s="355">
        <v>60</v>
      </c>
      <c r="L6" s="355">
        <f>L5/2</f>
        <v>540</v>
      </c>
      <c r="M6" s="358">
        <f t="shared" si="0"/>
        <v>8.5714285714285712</v>
      </c>
      <c r="N6" s="358">
        <f t="shared" si="0"/>
        <v>77.142857142857139</v>
      </c>
      <c r="O6" s="361"/>
      <c r="P6" s="359"/>
      <c r="Q6" s="355">
        <v>60</v>
      </c>
      <c r="R6" s="355">
        <f>F6*7/2</f>
        <v>420</v>
      </c>
      <c r="S6" s="358">
        <f t="shared" si="1"/>
        <v>8.5714285714285712</v>
      </c>
      <c r="T6" s="358">
        <f t="shared" si="1"/>
        <v>60</v>
      </c>
      <c r="U6" s="360"/>
      <c r="V6" s="359"/>
      <c r="W6" s="355">
        <v>60</v>
      </c>
      <c r="X6" s="355">
        <f>X4/2</f>
        <v>660</v>
      </c>
      <c r="Y6" s="358">
        <f t="shared" si="2"/>
        <v>8.5714285714285712</v>
      </c>
      <c r="Z6" s="358">
        <f t="shared" si="2"/>
        <v>94.285714285714292</v>
      </c>
      <c r="AA6" s="360"/>
      <c r="AB6" s="359"/>
    </row>
    <row r="7" spans="1:30">
      <c r="A7" s="314" t="s">
        <v>7</v>
      </c>
      <c r="B7" s="315">
        <v>1</v>
      </c>
      <c r="C7" s="316" t="s">
        <v>18</v>
      </c>
      <c r="D7" s="317" t="s">
        <v>19</v>
      </c>
      <c r="E7" s="318">
        <v>2</v>
      </c>
      <c r="F7" s="345">
        <v>120</v>
      </c>
      <c r="G7" s="355">
        <v>60</v>
      </c>
      <c r="H7" s="355">
        <v>480</v>
      </c>
      <c r="I7" s="356"/>
      <c r="J7" s="357"/>
      <c r="K7" s="355">
        <v>60</v>
      </c>
      <c r="L7" s="355">
        <v>540</v>
      </c>
      <c r="M7" s="358">
        <f t="shared" si="0"/>
        <v>8.5714285714285712</v>
      </c>
      <c r="N7" s="358">
        <f t="shared" si="0"/>
        <v>77.142857142857139</v>
      </c>
      <c r="O7" s="356"/>
      <c r="P7" s="359"/>
      <c r="Q7" s="355">
        <v>60</v>
      </c>
      <c r="R7" s="355">
        <v>420</v>
      </c>
      <c r="S7" s="358">
        <f t="shared" si="1"/>
        <v>8.5714285714285712</v>
      </c>
      <c r="T7" s="358">
        <f t="shared" si="1"/>
        <v>60</v>
      </c>
      <c r="U7" s="360"/>
      <c r="V7" s="359"/>
      <c r="W7" s="355">
        <v>60</v>
      </c>
      <c r="X7" s="355">
        <v>660</v>
      </c>
      <c r="Y7" s="358">
        <f t="shared" si="2"/>
        <v>8.5714285714285712</v>
      </c>
      <c r="Z7" s="358">
        <f t="shared" si="2"/>
        <v>94.285714285714292</v>
      </c>
      <c r="AA7" s="360"/>
      <c r="AB7" s="359"/>
    </row>
    <row r="8" spans="1:30">
      <c r="A8" s="314" t="s">
        <v>7</v>
      </c>
      <c r="B8" s="315">
        <v>1</v>
      </c>
      <c r="C8" s="316" t="s">
        <v>23</v>
      </c>
      <c r="D8" s="317" t="s">
        <v>24</v>
      </c>
      <c r="E8" s="318">
        <v>1</v>
      </c>
      <c r="F8" s="345">
        <v>120</v>
      </c>
      <c r="G8" s="355">
        <v>60</v>
      </c>
      <c r="H8" s="355">
        <v>960</v>
      </c>
      <c r="I8" s="356"/>
      <c r="J8" s="357"/>
      <c r="K8" s="355">
        <v>60</v>
      </c>
      <c r="L8" s="355">
        <v>1080</v>
      </c>
      <c r="M8" s="358">
        <f t="shared" si="0"/>
        <v>8.5714285714285712</v>
      </c>
      <c r="N8" s="358">
        <f t="shared" si="0"/>
        <v>154.28571428571428</v>
      </c>
      <c r="P8" s="359"/>
      <c r="Q8" s="355">
        <v>60</v>
      </c>
      <c r="R8" s="355">
        <v>840</v>
      </c>
      <c r="S8" s="358">
        <f t="shared" si="1"/>
        <v>8.5714285714285712</v>
      </c>
      <c r="T8" s="358">
        <f t="shared" si="1"/>
        <v>120</v>
      </c>
      <c r="U8" s="360"/>
      <c r="V8" s="359"/>
      <c r="W8" s="355">
        <v>60</v>
      </c>
      <c r="X8" s="355">
        <v>1320</v>
      </c>
      <c r="Y8" s="358">
        <f t="shared" si="2"/>
        <v>8.5714285714285712</v>
      </c>
      <c r="Z8" s="358">
        <f t="shared" si="2"/>
        <v>188.57142857142858</v>
      </c>
      <c r="AA8" s="360"/>
      <c r="AB8" s="359"/>
    </row>
    <row r="9" spans="1:30">
      <c r="A9" s="314" t="s">
        <v>7</v>
      </c>
      <c r="B9" s="315">
        <v>1</v>
      </c>
      <c r="C9" s="316" t="s">
        <v>27</v>
      </c>
      <c r="D9" s="317" t="s">
        <v>26</v>
      </c>
      <c r="E9" s="318">
        <v>2</v>
      </c>
      <c r="F9" s="345">
        <v>120</v>
      </c>
      <c r="G9" s="355">
        <v>60</v>
      </c>
      <c r="H9" s="355">
        <v>480</v>
      </c>
      <c r="I9" s="356"/>
      <c r="J9" s="357"/>
      <c r="K9" s="355">
        <v>60</v>
      </c>
      <c r="L9" s="355">
        <v>540</v>
      </c>
      <c r="M9" s="358">
        <f t="shared" si="0"/>
        <v>8.5714285714285712</v>
      </c>
      <c r="N9" s="358">
        <f t="shared" si="0"/>
        <v>77.142857142857139</v>
      </c>
      <c r="O9" s="356"/>
      <c r="P9" s="359"/>
      <c r="Q9" s="355">
        <v>60</v>
      </c>
      <c r="R9" s="355">
        <v>420</v>
      </c>
      <c r="S9" s="358">
        <f t="shared" si="1"/>
        <v>8.5714285714285712</v>
      </c>
      <c r="T9" s="358">
        <f t="shared" si="1"/>
        <v>60</v>
      </c>
      <c r="U9" s="360"/>
      <c r="V9" s="359"/>
      <c r="W9" s="355">
        <v>60</v>
      </c>
      <c r="X9" s="355">
        <v>660</v>
      </c>
      <c r="Y9" s="358">
        <f t="shared" si="2"/>
        <v>8.5714285714285712</v>
      </c>
      <c r="Z9" s="358">
        <f t="shared" si="2"/>
        <v>94.285714285714292</v>
      </c>
      <c r="AA9" s="360"/>
      <c r="AB9" s="359"/>
    </row>
    <row r="10" spans="1:30" s="322" customFormat="1">
      <c r="A10" s="319" t="s">
        <v>7</v>
      </c>
      <c r="B10" s="320">
        <v>1</v>
      </c>
      <c r="C10" s="316" t="s">
        <v>754</v>
      </c>
      <c r="D10" s="317" t="s">
        <v>425</v>
      </c>
      <c r="E10" s="321">
        <v>2</v>
      </c>
      <c r="F10" s="346">
        <v>120</v>
      </c>
      <c r="G10" s="355">
        <v>60</v>
      </c>
      <c r="H10" s="362">
        <v>480</v>
      </c>
      <c r="I10" s="333"/>
      <c r="J10" s="333"/>
      <c r="K10" s="362">
        <v>60</v>
      </c>
      <c r="L10" s="362">
        <v>540</v>
      </c>
      <c r="M10" s="333"/>
      <c r="N10" s="321">
        <f>$F10/2/3</f>
        <v>20</v>
      </c>
      <c r="O10" s="321">
        <f>$F10*14/3</f>
        <v>560</v>
      </c>
      <c r="P10" s="346"/>
      <c r="Q10" s="355">
        <v>60</v>
      </c>
      <c r="R10" s="362">
        <v>420</v>
      </c>
      <c r="S10" s="333"/>
      <c r="T10" s="320"/>
      <c r="U10" s="320"/>
      <c r="V10" s="333"/>
      <c r="W10" s="362">
        <v>60</v>
      </c>
      <c r="X10" s="362">
        <v>660</v>
      </c>
      <c r="Y10" s="320">
        <f t="shared" si="2"/>
        <v>8.5714285714285712</v>
      </c>
      <c r="Z10" s="320"/>
      <c r="AA10" s="320"/>
      <c r="AB10" s="333"/>
      <c r="AC10" s="319"/>
      <c r="AD10" s="319"/>
    </row>
    <row r="11" spans="1:30" s="339" customFormat="1">
      <c r="A11" s="338" t="s">
        <v>359</v>
      </c>
      <c r="B11" s="311"/>
      <c r="C11" s="340"/>
      <c r="D11" s="341"/>
      <c r="E11" s="312"/>
      <c r="F11" s="311"/>
      <c r="G11" s="353">
        <v>23</v>
      </c>
      <c r="H11" s="353">
        <v>27</v>
      </c>
      <c r="I11" s="352"/>
      <c r="J11" s="354">
        <v>25</v>
      </c>
      <c r="K11" s="353">
        <v>24</v>
      </c>
      <c r="L11" s="353">
        <v>28</v>
      </c>
      <c r="M11" s="353"/>
      <c r="N11" s="353"/>
      <c r="O11" s="352"/>
      <c r="P11" s="354">
        <v>26</v>
      </c>
      <c r="Q11" s="353">
        <v>19</v>
      </c>
      <c r="R11" s="353">
        <v>23</v>
      </c>
      <c r="S11" s="353"/>
      <c r="T11" s="353"/>
      <c r="U11" s="363"/>
      <c r="V11" s="354">
        <v>21</v>
      </c>
      <c r="W11" s="353">
        <v>15</v>
      </c>
      <c r="X11" s="353">
        <v>19</v>
      </c>
      <c r="Y11" s="353"/>
      <c r="Z11" s="353"/>
      <c r="AA11" s="352"/>
      <c r="AB11" s="354">
        <v>17</v>
      </c>
    </row>
    <row r="12" spans="1:30">
      <c r="A12" s="314" t="s">
        <v>31</v>
      </c>
      <c r="B12" s="315">
        <v>2</v>
      </c>
      <c r="C12" s="319" t="s">
        <v>34</v>
      </c>
      <c r="D12" s="324" t="s">
        <v>35</v>
      </c>
      <c r="E12" s="318">
        <v>1</v>
      </c>
      <c r="F12" s="313">
        <v>75</v>
      </c>
      <c r="G12" s="355">
        <v>38</v>
      </c>
      <c r="H12" s="355">
        <f>F12*23</f>
        <v>1725</v>
      </c>
      <c r="I12" s="356"/>
      <c r="J12" s="357"/>
      <c r="K12" s="355">
        <v>38</v>
      </c>
      <c r="L12" s="355">
        <f>F12*24</f>
        <v>1800</v>
      </c>
      <c r="M12" s="358">
        <f t="shared" ref="M12:N30" si="3">K12/7</f>
        <v>5.4285714285714288</v>
      </c>
      <c r="N12" s="358">
        <f t="shared" si="3"/>
        <v>257.14285714285717</v>
      </c>
      <c r="O12" s="356"/>
      <c r="P12" s="359"/>
      <c r="Q12" s="355">
        <f t="shared" ref="Q12:Q21" si="4">$F12/3</f>
        <v>25</v>
      </c>
      <c r="R12" s="355">
        <f>F12*Q11</f>
        <v>1425</v>
      </c>
      <c r="S12" s="358">
        <f t="shared" ref="S12:T30" si="5">Q12/7</f>
        <v>3.5714285714285716</v>
      </c>
      <c r="T12" s="358">
        <f t="shared" si="5"/>
        <v>203.57142857142858</v>
      </c>
      <c r="U12" s="360"/>
      <c r="V12" s="359"/>
      <c r="W12" s="355">
        <f t="shared" ref="W12:W30" si="6">$F12/3</f>
        <v>25</v>
      </c>
      <c r="X12" s="355">
        <f>F12*15</f>
        <v>1125</v>
      </c>
      <c r="Y12" s="358">
        <f t="shared" ref="Y12:Z30" si="7">W12/7</f>
        <v>3.5714285714285716</v>
      </c>
      <c r="Z12" s="358">
        <f t="shared" si="7"/>
        <v>160.71428571428572</v>
      </c>
      <c r="AA12" s="360"/>
      <c r="AB12" s="359"/>
    </row>
    <row r="13" spans="1:30" s="308" customFormat="1">
      <c r="A13" s="314" t="s">
        <v>31</v>
      </c>
      <c r="B13" s="315">
        <v>2</v>
      </c>
      <c r="C13" s="319" t="s">
        <v>36</v>
      </c>
      <c r="D13" s="317" t="s">
        <v>37</v>
      </c>
      <c r="E13" s="318">
        <v>2</v>
      </c>
      <c r="F13" s="313">
        <v>75</v>
      </c>
      <c r="G13" s="355">
        <v>38</v>
      </c>
      <c r="H13" s="355">
        <f>H12/2</f>
        <v>862.5</v>
      </c>
      <c r="I13" s="356"/>
      <c r="J13" s="357"/>
      <c r="K13" s="355">
        <v>38</v>
      </c>
      <c r="L13" s="355">
        <f>L12/2</f>
        <v>900</v>
      </c>
      <c r="M13" s="358">
        <f t="shared" si="3"/>
        <v>5.4285714285714288</v>
      </c>
      <c r="N13" s="358">
        <f t="shared" si="3"/>
        <v>128.57142857142858</v>
      </c>
      <c r="O13" s="361"/>
      <c r="P13" s="359"/>
      <c r="Q13" s="355">
        <f t="shared" si="4"/>
        <v>25</v>
      </c>
      <c r="R13" s="355">
        <f>R12/2</f>
        <v>712.5</v>
      </c>
      <c r="S13" s="358">
        <f t="shared" si="5"/>
        <v>3.5714285714285716</v>
      </c>
      <c r="T13" s="358">
        <f t="shared" si="5"/>
        <v>101.78571428571429</v>
      </c>
      <c r="U13" s="360"/>
      <c r="V13" s="359"/>
      <c r="W13" s="355">
        <f t="shared" si="6"/>
        <v>25</v>
      </c>
      <c r="X13" s="355">
        <f>X12/2</f>
        <v>562.5</v>
      </c>
      <c r="Y13" s="358">
        <f t="shared" si="7"/>
        <v>3.5714285714285716</v>
      </c>
      <c r="Z13" s="358">
        <f t="shared" si="7"/>
        <v>80.357142857142861</v>
      </c>
      <c r="AA13" s="360"/>
      <c r="AB13" s="359"/>
    </row>
    <row r="14" spans="1:30" s="308" customFormat="1">
      <c r="A14" s="314" t="s">
        <v>31</v>
      </c>
      <c r="B14" s="315">
        <v>2</v>
      </c>
      <c r="C14" s="319" t="s">
        <v>40</v>
      </c>
      <c r="D14" s="317" t="s">
        <v>41</v>
      </c>
      <c r="E14" s="318">
        <v>1</v>
      </c>
      <c r="F14" s="313">
        <v>75</v>
      </c>
      <c r="G14" s="355">
        <v>38</v>
      </c>
      <c r="H14" s="355">
        <f t="shared" ref="H14:H19" si="8">F14*23</f>
        <v>1725</v>
      </c>
      <c r="I14" s="356"/>
      <c r="J14" s="357"/>
      <c r="K14" s="355">
        <v>38</v>
      </c>
      <c r="L14" s="355">
        <v>1800</v>
      </c>
      <c r="M14" s="358">
        <f t="shared" si="3"/>
        <v>5.4285714285714288</v>
      </c>
      <c r="N14" s="358">
        <f t="shared" si="3"/>
        <v>257.14285714285717</v>
      </c>
      <c r="O14" s="350"/>
      <c r="P14" s="359"/>
      <c r="Q14" s="355">
        <f t="shared" si="4"/>
        <v>25</v>
      </c>
      <c r="R14" s="355">
        <v>1425</v>
      </c>
      <c r="S14" s="358">
        <f t="shared" si="5"/>
        <v>3.5714285714285716</v>
      </c>
      <c r="T14" s="358">
        <f t="shared" si="5"/>
        <v>203.57142857142858</v>
      </c>
      <c r="U14" s="360"/>
      <c r="V14" s="359"/>
      <c r="W14" s="355">
        <f t="shared" si="6"/>
        <v>25</v>
      </c>
      <c r="X14" s="355">
        <v>1125</v>
      </c>
      <c r="Y14" s="358">
        <f t="shared" si="7"/>
        <v>3.5714285714285716</v>
      </c>
      <c r="Z14" s="358">
        <f t="shared" si="7"/>
        <v>160.71428571428572</v>
      </c>
      <c r="AA14" s="360"/>
      <c r="AB14" s="359"/>
    </row>
    <row r="15" spans="1:30" s="308" customFormat="1">
      <c r="A15" s="314" t="s">
        <v>31</v>
      </c>
      <c r="B15" s="315">
        <v>2</v>
      </c>
      <c r="C15" s="319" t="s">
        <v>42</v>
      </c>
      <c r="D15" s="324" t="s">
        <v>43</v>
      </c>
      <c r="E15" s="318">
        <v>2</v>
      </c>
      <c r="F15" s="313">
        <v>75</v>
      </c>
      <c r="G15" s="355">
        <v>38</v>
      </c>
      <c r="H15" s="355">
        <v>863</v>
      </c>
      <c r="I15" s="356"/>
      <c r="J15" s="357"/>
      <c r="K15" s="355">
        <v>38</v>
      </c>
      <c r="L15" s="355">
        <v>900</v>
      </c>
      <c r="M15" s="358">
        <f t="shared" si="3"/>
        <v>5.4285714285714288</v>
      </c>
      <c r="N15" s="358">
        <f t="shared" si="3"/>
        <v>128.57142857142858</v>
      </c>
      <c r="O15" s="361"/>
      <c r="P15" s="359"/>
      <c r="Q15" s="355">
        <f t="shared" si="4"/>
        <v>25</v>
      </c>
      <c r="R15" s="355">
        <v>713</v>
      </c>
      <c r="S15" s="358">
        <f t="shared" si="5"/>
        <v>3.5714285714285716</v>
      </c>
      <c r="T15" s="358">
        <f t="shared" si="5"/>
        <v>101.85714285714286</v>
      </c>
      <c r="U15" s="360"/>
      <c r="V15" s="359"/>
      <c r="W15" s="355">
        <f t="shared" si="6"/>
        <v>25</v>
      </c>
      <c r="X15" s="355">
        <v>563</v>
      </c>
      <c r="Y15" s="358">
        <f t="shared" si="7"/>
        <v>3.5714285714285716</v>
      </c>
      <c r="Z15" s="358">
        <f t="shared" si="7"/>
        <v>80.428571428571431</v>
      </c>
      <c r="AA15" s="360"/>
      <c r="AB15" s="359"/>
    </row>
    <row r="16" spans="1:30" s="308" customFormat="1">
      <c r="A16" s="314" t="s">
        <v>31</v>
      </c>
      <c r="B16" s="315">
        <v>2</v>
      </c>
      <c r="C16" s="319" t="s">
        <v>49</v>
      </c>
      <c r="D16" s="317" t="s">
        <v>50</v>
      </c>
      <c r="E16" s="318">
        <v>2</v>
      </c>
      <c r="F16" s="313">
        <v>75</v>
      </c>
      <c r="G16" s="355">
        <v>38</v>
      </c>
      <c r="H16" s="355">
        <v>863</v>
      </c>
      <c r="I16" s="356"/>
      <c r="J16" s="357"/>
      <c r="K16" s="355">
        <v>38</v>
      </c>
      <c r="L16" s="355">
        <v>900</v>
      </c>
      <c r="M16" s="358">
        <f t="shared" si="3"/>
        <v>5.4285714285714288</v>
      </c>
      <c r="N16" s="358">
        <f t="shared" si="3"/>
        <v>128.57142857142858</v>
      </c>
      <c r="O16" s="356"/>
      <c r="P16" s="359"/>
      <c r="Q16" s="355">
        <f t="shared" si="4"/>
        <v>25</v>
      </c>
      <c r="R16" s="355">
        <v>713</v>
      </c>
      <c r="S16" s="358">
        <f t="shared" si="5"/>
        <v>3.5714285714285716</v>
      </c>
      <c r="T16" s="358">
        <f t="shared" si="5"/>
        <v>101.85714285714286</v>
      </c>
      <c r="U16" s="360"/>
      <c r="V16" s="359"/>
      <c r="W16" s="355">
        <f t="shared" si="6"/>
        <v>25</v>
      </c>
      <c r="X16" s="355">
        <v>563</v>
      </c>
      <c r="Y16" s="358">
        <f t="shared" si="7"/>
        <v>3.5714285714285716</v>
      </c>
      <c r="Z16" s="358">
        <f t="shared" si="7"/>
        <v>80.428571428571431</v>
      </c>
      <c r="AA16" s="360"/>
      <c r="AB16" s="359"/>
    </row>
    <row r="17" spans="1:62" s="308" customFormat="1">
      <c r="A17" s="314" t="s">
        <v>31</v>
      </c>
      <c r="B17" s="315">
        <v>2</v>
      </c>
      <c r="C17" s="319" t="s">
        <v>51</v>
      </c>
      <c r="D17" s="317" t="s">
        <v>52</v>
      </c>
      <c r="E17" s="318">
        <v>1</v>
      </c>
      <c r="F17" s="313">
        <v>75</v>
      </c>
      <c r="G17" s="355">
        <v>38</v>
      </c>
      <c r="H17" s="355">
        <f t="shared" si="8"/>
        <v>1725</v>
      </c>
      <c r="I17" s="356"/>
      <c r="J17" s="357"/>
      <c r="K17" s="355">
        <v>38</v>
      </c>
      <c r="L17" s="355">
        <v>1800</v>
      </c>
      <c r="M17" s="358">
        <f t="shared" si="3"/>
        <v>5.4285714285714288</v>
      </c>
      <c r="N17" s="358">
        <f t="shared" si="3"/>
        <v>257.14285714285717</v>
      </c>
      <c r="O17" s="361"/>
      <c r="P17" s="359"/>
      <c r="Q17" s="355">
        <f t="shared" si="4"/>
        <v>25</v>
      </c>
      <c r="R17" s="355">
        <v>1425</v>
      </c>
      <c r="S17" s="358">
        <f t="shared" si="5"/>
        <v>3.5714285714285716</v>
      </c>
      <c r="T17" s="358">
        <f t="shared" si="5"/>
        <v>203.57142857142858</v>
      </c>
      <c r="U17" s="364"/>
      <c r="V17" s="359"/>
      <c r="W17" s="355">
        <f t="shared" si="6"/>
        <v>25</v>
      </c>
      <c r="X17" s="355">
        <v>1125</v>
      </c>
      <c r="Y17" s="358">
        <f t="shared" si="7"/>
        <v>3.5714285714285716</v>
      </c>
      <c r="Z17" s="358">
        <f t="shared" si="7"/>
        <v>160.71428571428572</v>
      </c>
      <c r="AA17" s="360"/>
      <c r="AB17" s="359"/>
    </row>
    <row r="18" spans="1:62" s="308" customFormat="1">
      <c r="A18" s="314" t="s">
        <v>31</v>
      </c>
      <c r="B18" s="315">
        <v>2</v>
      </c>
      <c r="C18" s="319" t="s">
        <v>53</v>
      </c>
      <c r="D18" s="324" t="s">
        <v>54</v>
      </c>
      <c r="E18" s="318">
        <v>2</v>
      </c>
      <c r="F18" s="313">
        <v>75</v>
      </c>
      <c r="G18" s="355">
        <v>38</v>
      </c>
      <c r="H18" s="355">
        <v>863</v>
      </c>
      <c r="I18" s="356"/>
      <c r="J18" s="357"/>
      <c r="K18" s="355">
        <v>38</v>
      </c>
      <c r="L18" s="355">
        <v>900</v>
      </c>
      <c r="M18" s="358">
        <f t="shared" si="3"/>
        <v>5.4285714285714288</v>
      </c>
      <c r="N18" s="358">
        <f t="shared" si="3"/>
        <v>128.57142857142858</v>
      </c>
      <c r="O18" s="356"/>
      <c r="P18" s="359"/>
      <c r="Q18" s="355">
        <f t="shared" si="4"/>
        <v>25</v>
      </c>
      <c r="R18" s="355">
        <v>713</v>
      </c>
      <c r="S18" s="358">
        <f t="shared" si="5"/>
        <v>3.5714285714285716</v>
      </c>
      <c r="T18" s="358">
        <f t="shared" si="5"/>
        <v>101.85714285714286</v>
      </c>
      <c r="U18" s="356"/>
      <c r="V18" s="359"/>
      <c r="W18" s="355">
        <f t="shared" si="6"/>
        <v>25</v>
      </c>
      <c r="X18" s="355">
        <v>563</v>
      </c>
      <c r="Y18" s="358">
        <f t="shared" si="7"/>
        <v>3.5714285714285716</v>
      </c>
      <c r="Z18" s="358">
        <f t="shared" si="7"/>
        <v>80.428571428571431</v>
      </c>
      <c r="AA18" s="360"/>
      <c r="AB18" s="359"/>
    </row>
    <row r="19" spans="1:62" s="308" customFormat="1">
      <c r="A19" s="314" t="s">
        <v>31</v>
      </c>
      <c r="B19" s="315">
        <v>2</v>
      </c>
      <c r="C19" s="319" t="s">
        <v>57</v>
      </c>
      <c r="D19" s="324" t="s">
        <v>58</v>
      </c>
      <c r="E19" s="318">
        <v>1</v>
      </c>
      <c r="F19" s="313">
        <v>75</v>
      </c>
      <c r="G19" s="355">
        <v>38</v>
      </c>
      <c r="H19" s="355">
        <f t="shared" si="8"/>
        <v>1725</v>
      </c>
      <c r="I19" s="356"/>
      <c r="J19" s="357"/>
      <c r="K19" s="355">
        <v>38</v>
      </c>
      <c r="L19" s="355">
        <v>1800</v>
      </c>
      <c r="M19" s="358">
        <f t="shared" si="3"/>
        <v>5.4285714285714288</v>
      </c>
      <c r="N19" s="358">
        <f t="shared" si="3"/>
        <v>257.14285714285717</v>
      </c>
      <c r="O19" s="361"/>
      <c r="P19" s="359"/>
      <c r="Q19" s="355">
        <f t="shared" si="4"/>
        <v>25</v>
      </c>
      <c r="R19" s="355">
        <v>1425</v>
      </c>
      <c r="S19" s="358">
        <f t="shared" si="5"/>
        <v>3.5714285714285716</v>
      </c>
      <c r="T19" s="358">
        <f t="shared" si="5"/>
        <v>203.57142857142858</v>
      </c>
      <c r="U19" s="361"/>
      <c r="V19" s="359"/>
      <c r="W19" s="355">
        <f t="shared" si="6"/>
        <v>25</v>
      </c>
      <c r="X19" s="355">
        <v>1125</v>
      </c>
      <c r="Y19" s="358">
        <f t="shared" si="7"/>
        <v>3.5714285714285716</v>
      </c>
      <c r="Z19" s="358">
        <f t="shared" si="7"/>
        <v>160.71428571428572</v>
      </c>
      <c r="AA19" s="361"/>
      <c r="AB19" s="359"/>
    </row>
    <row r="20" spans="1:62" s="308" customFormat="1">
      <c r="A20" s="314" t="s">
        <v>31</v>
      </c>
      <c r="B20" s="315">
        <v>2</v>
      </c>
      <c r="C20" s="319" t="s">
        <v>61</v>
      </c>
      <c r="D20" s="317" t="s">
        <v>62</v>
      </c>
      <c r="E20" s="318">
        <v>2</v>
      </c>
      <c r="F20" s="313">
        <v>75</v>
      </c>
      <c r="G20" s="355">
        <v>38</v>
      </c>
      <c r="H20" s="355">
        <v>863</v>
      </c>
      <c r="I20" s="356"/>
      <c r="J20" s="357"/>
      <c r="K20" s="355">
        <v>38</v>
      </c>
      <c r="L20" s="355">
        <v>900</v>
      </c>
      <c r="M20" s="358">
        <f t="shared" si="3"/>
        <v>5.4285714285714288</v>
      </c>
      <c r="N20" s="358">
        <f t="shared" si="3"/>
        <v>128.57142857142858</v>
      </c>
      <c r="O20" s="356"/>
      <c r="P20" s="359"/>
      <c r="Q20" s="355">
        <f t="shared" si="4"/>
        <v>25</v>
      </c>
      <c r="R20" s="355">
        <v>713</v>
      </c>
      <c r="S20" s="358">
        <f t="shared" si="5"/>
        <v>3.5714285714285716</v>
      </c>
      <c r="T20" s="358">
        <f t="shared" si="5"/>
        <v>101.85714285714286</v>
      </c>
      <c r="U20" s="356"/>
      <c r="V20" s="359"/>
      <c r="W20" s="355">
        <f t="shared" si="6"/>
        <v>25</v>
      </c>
      <c r="X20" s="355">
        <v>563</v>
      </c>
      <c r="Y20" s="358">
        <f t="shared" si="7"/>
        <v>3.5714285714285716</v>
      </c>
      <c r="Z20" s="358">
        <f t="shared" si="7"/>
        <v>80.428571428571431</v>
      </c>
      <c r="AA20" s="361"/>
      <c r="AB20" s="359"/>
    </row>
    <row r="21" spans="1:62" s="308" customFormat="1">
      <c r="A21" s="314" t="s">
        <v>31</v>
      </c>
      <c r="B21" s="315">
        <v>2</v>
      </c>
      <c r="C21" s="319" t="s">
        <v>63</v>
      </c>
      <c r="D21" s="324" t="s">
        <v>64</v>
      </c>
      <c r="E21" s="318">
        <v>2</v>
      </c>
      <c r="F21" s="313">
        <v>75</v>
      </c>
      <c r="G21" s="355">
        <v>38</v>
      </c>
      <c r="H21" s="355">
        <v>863</v>
      </c>
      <c r="I21" s="356"/>
      <c r="J21" s="357"/>
      <c r="K21" s="355">
        <v>38</v>
      </c>
      <c r="L21" s="355">
        <v>900</v>
      </c>
      <c r="M21" s="358">
        <f t="shared" si="3"/>
        <v>5.4285714285714288</v>
      </c>
      <c r="N21" s="358">
        <f t="shared" si="3"/>
        <v>128.57142857142858</v>
      </c>
      <c r="O21" s="356"/>
      <c r="P21" s="359"/>
      <c r="Q21" s="355">
        <f t="shared" si="4"/>
        <v>25</v>
      </c>
      <c r="R21" s="355">
        <v>713</v>
      </c>
      <c r="S21" s="358">
        <f t="shared" si="5"/>
        <v>3.5714285714285716</v>
      </c>
      <c r="T21" s="358">
        <f t="shared" si="5"/>
        <v>101.85714285714286</v>
      </c>
      <c r="U21" s="356"/>
      <c r="V21" s="359"/>
      <c r="W21" s="355">
        <f t="shared" si="6"/>
        <v>25</v>
      </c>
      <c r="X21" s="355">
        <v>563</v>
      </c>
      <c r="Y21" s="358">
        <f t="shared" si="7"/>
        <v>3.5714285714285716</v>
      </c>
      <c r="Z21" s="358">
        <f t="shared" si="7"/>
        <v>80.428571428571431</v>
      </c>
      <c r="AA21" s="356"/>
      <c r="AB21" s="359"/>
    </row>
    <row r="22" spans="1:62">
      <c r="A22" s="314" t="s">
        <v>31</v>
      </c>
      <c r="B22" s="315">
        <v>2</v>
      </c>
      <c r="C22" s="316" t="s">
        <v>212</v>
      </c>
      <c r="D22" s="317" t="s">
        <v>213</v>
      </c>
      <c r="E22" s="325">
        <v>2</v>
      </c>
      <c r="F22" s="334">
        <v>250</v>
      </c>
      <c r="G22" s="355">
        <f>$F22/2</f>
        <v>125</v>
      </c>
      <c r="H22" s="355">
        <f>F22*23/2</f>
        <v>2875</v>
      </c>
      <c r="I22" s="361"/>
      <c r="J22" s="357"/>
      <c r="K22" s="355">
        <f>$F22/2</f>
        <v>125</v>
      </c>
      <c r="L22" s="355">
        <f>F22*12</f>
        <v>3000</v>
      </c>
      <c r="M22" s="358">
        <f>K22/7</f>
        <v>17.857142857142858</v>
      </c>
      <c r="N22" s="358">
        <f>L22/7</f>
        <v>428.57142857142856</v>
      </c>
      <c r="P22" s="359"/>
      <c r="Q22" s="355">
        <f>F22/3</f>
        <v>83.333333333333329</v>
      </c>
      <c r="R22" s="355">
        <f>F22*19/2</f>
        <v>2375</v>
      </c>
      <c r="S22" s="358">
        <f>Q22/7</f>
        <v>11.904761904761903</v>
      </c>
      <c r="T22" s="358">
        <f>R22/7</f>
        <v>339.28571428571428</v>
      </c>
      <c r="V22" s="359"/>
      <c r="W22" s="355">
        <v>83</v>
      </c>
      <c r="X22" s="355">
        <f>F22*15/2</f>
        <v>1875</v>
      </c>
      <c r="Y22" s="358">
        <f>W22/7</f>
        <v>11.857142857142858</v>
      </c>
      <c r="Z22" s="358">
        <f>X22/7</f>
        <v>267.85714285714283</v>
      </c>
      <c r="AB22" s="359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  <c r="BI22" s="308"/>
      <c r="BJ22" s="308"/>
    </row>
    <row r="23" spans="1:62">
      <c r="A23" s="314" t="s">
        <v>31</v>
      </c>
      <c r="B23" s="380">
        <v>2</v>
      </c>
      <c r="C23" s="316" t="s">
        <v>755</v>
      </c>
      <c r="D23" s="317" t="s">
        <v>432</v>
      </c>
      <c r="E23" s="325">
        <v>2</v>
      </c>
      <c r="F23" s="334">
        <v>5</v>
      </c>
      <c r="G23" s="355">
        <v>2.5</v>
      </c>
      <c r="H23" s="355">
        <v>70</v>
      </c>
      <c r="I23" s="361"/>
      <c r="J23" s="357"/>
      <c r="K23" s="355">
        <v>2.5</v>
      </c>
      <c r="L23" s="355">
        <v>70</v>
      </c>
      <c r="M23" s="358"/>
      <c r="N23" s="358"/>
      <c r="P23" s="359"/>
      <c r="Q23" s="355">
        <v>2.5</v>
      </c>
      <c r="R23" s="355">
        <v>70</v>
      </c>
      <c r="S23" s="358"/>
      <c r="T23" s="358"/>
      <c r="V23" s="359"/>
      <c r="W23" s="355">
        <v>2.5</v>
      </c>
      <c r="X23" s="355">
        <v>70</v>
      </c>
      <c r="Y23" s="358"/>
      <c r="Z23" s="358"/>
      <c r="AB23" s="359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</row>
    <row r="24" spans="1:62">
      <c r="A24" s="314" t="s">
        <v>31</v>
      </c>
      <c r="B24" s="380">
        <v>2</v>
      </c>
      <c r="C24" s="316" t="s">
        <v>480</v>
      </c>
      <c r="D24" s="317" t="s">
        <v>431</v>
      </c>
      <c r="E24" s="325">
        <v>2</v>
      </c>
      <c r="F24" s="334">
        <v>75</v>
      </c>
      <c r="G24" s="355">
        <v>38</v>
      </c>
      <c r="H24" s="355">
        <v>863</v>
      </c>
      <c r="I24" s="361"/>
      <c r="J24" s="357"/>
      <c r="K24" s="355">
        <v>38</v>
      </c>
      <c r="L24" s="355">
        <v>900</v>
      </c>
      <c r="M24" s="358"/>
      <c r="N24" s="358"/>
      <c r="P24" s="359"/>
      <c r="Q24" s="355">
        <v>38</v>
      </c>
      <c r="R24" s="355">
        <v>713</v>
      </c>
      <c r="S24" s="358"/>
      <c r="T24" s="358"/>
      <c r="V24" s="359"/>
      <c r="W24" s="355">
        <v>38</v>
      </c>
      <c r="X24" s="355">
        <v>563</v>
      </c>
      <c r="Y24" s="358"/>
      <c r="Z24" s="358"/>
      <c r="AB24" s="359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  <c r="BI24" s="308"/>
      <c r="BJ24" s="308"/>
    </row>
    <row r="25" spans="1:62" s="339" customFormat="1">
      <c r="A25" s="310" t="s">
        <v>737</v>
      </c>
      <c r="B25" s="311"/>
      <c r="C25" s="338"/>
      <c r="D25" s="341"/>
      <c r="E25" s="312"/>
      <c r="F25" s="311"/>
      <c r="G25" s="353"/>
      <c r="H25" s="353"/>
      <c r="I25" s="365"/>
      <c r="J25" s="354"/>
      <c r="K25" s="353"/>
      <c r="L25" s="353"/>
      <c r="M25" s="353"/>
      <c r="N25" s="353"/>
      <c r="O25" s="365"/>
      <c r="P25" s="366"/>
      <c r="Q25" s="353"/>
      <c r="R25" s="353"/>
      <c r="S25" s="353"/>
      <c r="T25" s="353"/>
      <c r="U25" s="365"/>
      <c r="V25" s="366"/>
      <c r="W25" s="353"/>
      <c r="X25" s="353"/>
      <c r="Y25" s="353"/>
      <c r="Z25" s="353"/>
      <c r="AA25" s="365"/>
      <c r="AB25" s="366"/>
    </row>
    <row r="26" spans="1:62" s="308" customFormat="1">
      <c r="A26" s="314" t="s">
        <v>31</v>
      </c>
      <c r="B26" s="315">
        <v>2</v>
      </c>
      <c r="C26" s="319" t="s">
        <v>67</v>
      </c>
      <c r="D26" s="324" t="s">
        <v>68</v>
      </c>
      <c r="E26" s="318">
        <v>2</v>
      </c>
      <c r="F26" s="313">
        <v>135</v>
      </c>
      <c r="G26" s="355">
        <f>F26/2</f>
        <v>67.5</v>
      </c>
      <c r="H26" s="355">
        <f t="shared" ref="H26:H32" si="9">$F26*4</f>
        <v>540</v>
      </c>
      <c r="I26" s="356"/>
      <c r="J26" s="357"/>
      <c r="K26" s="355">
        <v>68</v>
      </c>
      <c r="L26" s="355">
        <f t="shared" ref="L26:L30" si="10">$F26*4</f>
        <v>540</v>
      </c>
      <c r="M26" s="358">
        <f t="shared" si="3"/>
        <v>9.7142857142857135</v>
      </c>
      <c r="N26" s="358">
        <f t="shared" si="3"/>
        <v>77.142857142857139</v>
      </c>
      <c r="O26" s="356"/>
      <c r="P26" s="359"/>
      <c r="Q26" s="355">
        <f>F26/3</f>
        <v>45</v>
      </c>
      <c r="R26" s="355">
        <f t="shared" ref="R26:R30" si="11">$F26*4</f>
        <v>540</v>
      </c>
      <c r="S26" s="358">
        <f t="shared" si="5"/>
        <v>6.4285714285714288</v>
      </c>
      <c r="T26" s="358">
        <f t="shared" si="5"/>
        <v>77.142857142857139</v>
      </c>
      <c r="U26" s="356"/>
      <c r="V26" s="359"/>
      <c r="W26" s="355">
        <f t="shared" si="6"/>
        <v>45</v>
      </c>
      <c r="X26" s="355">
        <v>540</v>
      </c>
      <c r="Y26" s="358">
        <f t="shared" si="7"/>
        <v>6.4285714285714288</v>
      </c>
      <c r="Z26" s="358">
        <f t="shared" si="7"/>
        <v>77.142857142857139</v>
      </c>
      <c r="AA26" s="356"/>
      <c r="AB26" s="359"/>
    </row>
    <row r="27" spans="1:62">
      <c r="A27" s="314" t="s">
        <v>31</v>
      </c>
      <c r="B27" s="315">
        <v>2</v>
      </c>
      <c r="C27" s="319" t="s">
        <v>69</v>
      </c>
      <c r="D27" s="324" t="s">
        <v>70</v>
      </c>
      <c r="E27" s="318">
        <v>1</v>
      </c>
      <c r="F27" s="313">
        <v>135</v>
      </c>
      <c r="G27" s="355">
        <v>68</v>
      </c>
      <c r="H27" s="355">
        <f t="shared" si="9"/>
        <v>540</v>
      </c>
      <c r="I27" s="356"/>
      <c r="J27" s="357"/>
      <c r="K27" s="355">
        <v>68</v>
      </c>
      <c r="L27" s="355">
        <f t="shared" si="10"/>
        <v>540</v>
      </c>
      <c r="M27" s="358">
        <f t="shared" si="3"/>
        <v>9.7142857142857135</v>
      </c>
      <c r="N27" s="358">
        <f t="shared" si="3"/>
        <v>77.142857142857139</v>
      </c>
      <c r="O27" s="356"/>
      <c r="P27" s="359"/>
      <c r="Q27" s="355">
        <v>45</v>
      </c>
      <c r="R27" s="355">
        <f t="shared" si="11"/>
        <v>540</v>
      </c>
      <c r="S27" s="358">
        <f t="shared" si="5"/>
        <v>6.4285714285714288</v>
      </c>
      <c r="T27" s="358">
        <f t="shared" si="5"/>
        <v>77.142857142857139</v>
      </c>
      <c r="U27" s="356"/>
      <c r="V27" s="359"/>
      <c r="W27" s="355">
        <f t="shared" si="6"/>
        <v>45</v>
      </c>
      <c r="X27" s="355">
        <v>540</v>
      </c>
      <c r="Y27" s="358">
        <f t="shared" si="7"/>
        <v>6.4285714285714288</v>
      </c>
      <c r="Z27" s="358">
        <f t="shared" si="7"/>
        <v>77.142857142857139</v>
      </c>
      <c r="AA27" s="356"/>
      <c r="AB27" s="359"/>
    </row>
    <row r="28" spans="1:62">
      <c r="A28" s="314" t="s">
        <v>31</v>
      </c>
      <c r="B28" s="315">
        <v>2</v>
      </c>
      <c r="C28" s="319" t="s">
        <v>71</v>
      </c>
      <c r="D28" s="317" t="s">
        <v>72</v>
      </c>
      <c r="E28" s="318">
        <v>1</v>
      </c>
      <c r="F28" s="313">
        <v>135</v>
      </c>
      <c r="G28" s="355">
        <v>68</v>
      </c>
      <c r="H28" s="355">
        <f>$F28*4</f>
        <v>540</v>
      </c>
      <c r="I28" s="356"/>
      <c r="J28" s="357"/>
      <c r="K28" s="355">
        <v>68</v>
      </c>
      <c r="L28" s="355">
        <f t="shared" si="10"/>
        <v>540</v>
      </c>
      <c r="M28" s="358">
        <f t="shared" si="3"/>
        <v>9.7142857142857135</v>
      </c>
      <c r="N28" s="358">
        <f t="shared" si="3"/>
        <v>77.142857142857139</v>
      </c>
      <c r="O28" s="356"/>
      <c r="P28" s="359"/>
      <c r="Q28" s="355">
        <v>45</v>
      </c>
      <c r="R28" s="355">
        <f t="shared" si="11"/>
        <v>540</v>
      </c>
      <c r="S28" s="358">
        <f t="shared" si="5"/>
        <v>6.4285714285714288</v>
      </c>
      <c r="T28" s="358">
        <f t="shared" si="5"/>
        <v>77.142857142857139</v>
      </c>
      <c r="U28" s="356"/>
      <c r="V28" s="359"/>
      <c r="W28" s="355">
        <f t="shared" si="6"/>
        <v>45</v>
      </c>
      <c r="X28" s="355">
        <v>540</v>
      </c>
      <c r="Y28" s="358">
        <f t="shared" si="7"/>
        <v>6.4285714285714288</v>
      </c>
      <c r="Z28" s="358">
        <f t="shared" si="7"/>
        <v>77.142857142857139</v>
      </c>
      <c r="AA28" s="356"/>
      <c r="AB28" s="359"/>
    </row>
    <row r="29" spans="1:62">
      <c r="A29" s="314" t="s">
        <v>31</v>
      </c>
      <c r="B29" s="315">
        <v>2</v>
      </c>
      <c r="C29" s="319" t="s">
        <v>73</v>
      </c>
      <c r="D29" s="324" t="s">
        <v>74</v>
      </c>
      <c r="E29" s="318">
        <v>2</v>
      </c>
      <c r="F29" s="313">
        <v>135</v>
      </c>
      <c r="G29" s="355">
        <v>68</v>
      </c>
      <c r="H29" s="355">
        <f t="shared" si="9"/>
        <v>540</v>
      </c>
      <c r="I29" s="356"/>
      <c r="J29" s="357"/>
      <c r="K29" s="355">
        <v>68</v>
      </c>
      <c r="L29" s="355">
        <f t="shared" si="10"/>
        <v>540</v>
      </c>
      <c r="M29" s="358">
        <f t="shared" si="3"/>
        <v>9.7142857142857135</v>
      </c>
      <c r="N29" s="358">
        <f t="shared" si="3"/>
        <v>77.142857142857139</v>
      </c>
      <c r="O29" s="356"/>
      <c r="P29" s="359"/>
      <c r="Q29" s="355">
        <v>45</v>
      </c>
      <c r="R29" s="355">
        <f t="shared" si="11"/>
        <v>540</v>
      </c>
      <c r="S29" s="358">
        <f t="shared" si="5"/>
        <v>6.4285714285714288</v>
      </c>
      <c r="T29" s="358">
        <f t="shared" si="5"/>
        <v>77.142857142857139</v>
      </c>
      <c r="U29" s="356"/>
      <c r="V29" s="359"/>
      <c r="W29" s="355">
        <f t="shared" si="6"/>
        <v>45</v>
      </c>
      <c r="X29" s="355">
        <v>540</v>
      </c>
      <c r="Y29" s="358">
        <f t="shared" si="7"/>
        <v>6.4285714285714288</v>
      </c>
      <c r="Z29" s="358">
        <f t="shared" si="7"/>
        <v>77.142857142857139</v>
      </c>
      <c r="AA29" s="356"/>
      <c r="AB29" s="359"/>
    </row>
    <row r="30" spans="1:62">
      <c r="A30" s="403" t="s">
        <v>31</v>
      </c>
      <c r="B30" s="387">
        <v>2</v>
      </c>
      <c r="C30" s="319" t="s">
        <v>766</v>
      </c>
      <c r="D30" s="324" t="s">
        <v>429</v>
      </c>
      <c r="E30" s="318">
        <v>2</v>
      </c>
      <c r="F30" s="313">
        <v>135</v>
      </c>
      <c r="G30" s="355">
        <v>68</v>
      </c>
      <c r="H30" s="355">
        <f t="shared" si="9"/>
        <v>540</v>
      </c>
      <c r="I30" s="375"/>
      <c r="J30" s="357"/>
      <c r="K30" s="355">
        <v>68</v>
      </c>
      <c r="L30" s="355">
        <f t="shared" si="10"/>
        <v>540</v>
      </c>
      <c r="M30" s="358">
        <f t="shared" si="3"/>
        <v>9.7142857142857135</v>
      </c>
      <c r="N30" s="358">
        <f t="shared" si="3"/>
        <v>77.142857142857139</v>
      </c>
      <c r="O30" s="375"/>
      <c r="P30" s="359"/>
      <c r="Q30" s="355">
        <v>68</v>
      </c>
      <c r="R30" s="355">
        <f t="shared" si="11"/>
        <v>540</v>
      </c>
      <c r="S30" s="358">
        <f t="shared" si="5"/>
        <v>9.7142857142857135</v>
      </c>
      <c r="T30" s="358">
        <f t="shared" si="5"/>
        <v>77.142857142857139</v>
      </c>
      <c r="U30" s="375"/>
      <c r="V30" s="359"/>
      <c r="W30" s="355">
        <f t="shared" si="6"/>
        <v>45</v>
      </c>
      <c r="X30" s="355">
        <v>540</v>
      </c>
      <c r="Y30" s="358">
        <f t="shared" si="7"/>
        <v>6.4285714285714288</v>
      </c>
      <c r="Z30" s="358">
        <f t="shared" si="7"/>
        <v>77.142857142857139</v>
      </c>
      <c r="AA30" s="375"/>
      <c r="AB30" s="359"/>
    </row>
    <row r="31" spans="1:62">
      <c r="A31" s="314" t="s">
        <v>31</v>
      </c>
      <c r="B31" s="380">
        <v>2</v>
      </c>
      <c r="C31" s="319" t="s">
        <v>506</v>
      </c>
      <c r="D31" s="324" t="s">
        <v>430</v>
      </c>
      <c r="E31" s="318">
        <v>1</v>
      </c>
      <c r="F31" s="313">
        <v>135</v>
      </c>
      <c r="G31" s="355">
        <v>68</v>
      </c>
      <c r="H31" s="355">
        <f>$F31*4</f>
        <v>540</v>
      </c>
      <c r="I31" s="375"/>
      <c r="J31" s="357"/>
      <c r="K31" s="355">
        <v>68</v>
      </c>
      <c r="L31" s="355">
        <v>540</v>
      </c>
      <c r="M31" s="358"/>
      <c r="N31" s="358"/>
      <c r="O31" s="375"/>
      <c r="P31" s="359"/>
      <c r="Q31" s="355">
        <v>68</v>
      </c>
      <c r="R31" s="355">
        <v>540</v>
      </c>
      <c r="S31" s="358"/>
      <c r="T31" s="358"/>
      <c r="U31" s="375"/>
      <c r="V31" s="359"/>
      <c r="W31" s="355">
        <v>68</v>
      </c>
      <c r="X31" s="355">
        <v>540</v>
      </c>
      <c r="Y31" s="358"/>
      <c r="Z31" s="358"/>
      <c r="AA31" s="375"/>
      <c r="AB31" s="359"/>
    </row>
    <row r="32" spans="1:62">
      <c r="A32" s="314" t="s">
        <v>31</v>
      </c>
      <c r="B32" s="380">
        <v>2</v>
      </c>
      <c r="C32" s="319" t="s">
        <v>477</v>
      </c>
      <c r="D32" s="324" t="s">
        <v>478</v>
      </c>
      <c r="E32" s="318">
        <v>2</v>
      </c>
      <c r="F32" s="313">
        <v>135</v>
      </c>
      <c r="G32" s="355">
        <v>68</v>
      </c>
      <c r="H32" s="355">
        <f t="shared" si="9"/>
        <v>540</v>
      </c>
      <c r="I32" s="375"/>
      <c r="J32" s="357"/>
      <c r="K32" s="355">
        <v>68</v>
      </c>
      <c r="L32" s="355">
        <v>540</v>
      </c>
      <c r="M32" s="358"/>
      <c r="N32" s="358"/>
      <c r="O32" s="375"/>
      <c r="P32" s="359"/>
      <c r="Q32" s="355">
        <v>68</v>
      </c>
      <c r="R32" s="355">
        <v>540</v>
      </c>
      <c r="S32" s="358"/>
      <c r="T32" s="358"/>
      <c r="U32" s="375"/>
      <c r="V32" s="359"/>
      <c r="W32" s="355">
        <v>68</v>
      </c>
      <c r="X32" s="355">
        <v>540</v>
      </c>
      <c r="Y32" s="358"/>
      <c r="Z32" s="358"/>
      <c r="AA32" s="375"/>
      <c r="AB32" s="359"/>
    </row>
    <row r="33" spans="1:62" s="339" customFormat="1">
      <c r="A33" s="310" t="s">
        <v>745</v>
      </c>
      <c r="B33" s="311"/>
      <c r="C33" s="338"/>
      <c r="D33" s="342"/>
      <c r="E33" s="312"/>
      <c r="F33" s="312"/>
      <c r="G33" s="352">
        <v>39</v>
      </c>
      <c r="H33" s="352">
        <v>47</v>
      </c>
      <c r="I33" s="352"/>
      <c r="J33" s="352">
        <v>43</v>
      </c>
      <c r="K33" s="352">
        <v>29</v>
      </c>
      <c r="L33" s="352">
        <v>39</v>
      </c>
      <c r="M33" s="352"/>
      <c r="N33" s="352"/>
      <c r="O33" s="352"/>
      <c r="P33" s="352">
        <v>35</v>
      </c>
      <c r="Q33" s="353">
        <v>40</v>
      </c>
      <c r="R33" s="353">
        <v>48</v>
      </c>
      <c r="S33" s="353"/>
      <c r="T33" s="353"/>
      <c r="U33" s="352"/>
      <c r="V33" s="354">
        <v>44</v>
      </c>
      <c r="W33" s="353">
        <v>20</v>
      </c>
      <c r="X33" s="353">
        <v>28</v>
      </c>
      <c r="Y33" s="353"/>
      <c r="Z33" s="353"/>
      <c r="AA33" s="352"/>
      <c r="AB33" s="354">
        <v>24</v>
      </c>
    </row>
    <row r="34" spans="1:62">
      <c r="A34" s="314" t="s">
        <v>75</v>
      </c>
      <c r="B34" s="315">
        <v>3</v>
      </c>
      <c r="C34" s="316" t="s">
        <v>76</v>
      </c>
      <c r="D34" s="317" t="s">
        <v>77</v>
      </c>
      <c r="E34" s="318">
        <v>1</v>
      </c>
      <c r="F34" s="313">
        <v>65</v>
      </c>
      <c r="G34" s="355">
        <f>F34/2</f>
        <v>32.5</v>
      </c>
      <c r="H34" s="355">
        <f>F34*39/2</f>
        <v>1267.5</v>
      </c>
      <c r="I34" s="361"/>
      <c r="J34" s="357"/>
      <c r="K34" s="355">
        <v>32.5</v>
      </c>
      <c r="L34" s="355">
        <f>F34*29/2</f>
        <v>942.5</v>
      </c>
      <c r="M34" s="358">
        <f t="shared" ref="M34:N43" si="12">K34/7</f>
        <v>4.6428571428571432</v>
      </c>
      <c r="N34" s="358">
        <f t="shared" si="12"/>
        <v>134.64285714285714</v>
      </c>
      <c r="O34" s="361"/>
      <c r="P34" s="359"/>
      <c r="Q34" s="355">
        <v>32.5</v>
      </c>
      <c r="R34" s="355">
        <f>F34*40/2</f>
        <v>1300</v>
      </c>
      <c r="S34" s="358">
        <f t="shared" ref="S34:T43" si="13">Q34/7</f>
        <v>4.6428571428571432</v>
      </c>
      <c r="T34" s="358">
        <f t="shared" si="13"/>
        <v>185.71428571428572</v>
      </c>
      <c r="U34" s="361"/>
      <c r="V34" s="359"/>
      <c r="W34" s="355">
        <v>32.5</v>
      </c>
      <c r="X34" s="355">
        <f>F34*20/2</f>
        <v>650</v>
      </c>
      <c r="Y34" s="358">
        <f t="shared" ref="Y34:Z43" si="14">W34/7</f>
        <v>4.6428571428571432</v>
      </c>
      <c r="Z34" s="358">
        <f t="shared" si="14"/>
        <v>92.857142857142861</v>
      </c>
      <c r="AA34" s="361"/>
      <c r="AB34" s="359"/>
    </row>
    <row r="35" spans="1:62">
      <c r="A35" s="314" t="s">
        <v>75</v>
      </c>
      <c r="B35" s="315">
        <v>3</v>
      </c>
      <c r="C35" s="316" t="s">
        <v>78</v>
      </c>
      <c r="D35" s="317" t="s">
        <v>79</v>
      </c>
      <c r="E35" s="318">
        <v>1</v>
      </c>
      <c r="F35" s="313">
        <v>65</v>
      </c>
      <c r="G35" s="355">
        <v>33</v>
      </c>
      <c r="H35" s="355">
        <v>1268</v>
      </c>
      <c r="I35" s="361"/>
      <c r="J35" s="357"/>
      <c r="K35" s="355">
        <v>33</v>
      </c>
      <c r="L35" s="355">
        <f t="shared" ref="L35:L36" si="15">F35*29/2</f>
        <v>942.5</v>
      </c>
      <c r="M35" s="358">
        <f t="shared" si="12"/>
        <v>4.7142857142857144</v>
      </c>
      <c r="N35" s="358">
        <f t="shared" si="12"/>
        <v>134.64285714285714</v>
      </c>
      <c r="O35" s="356"/>
      <c r="P35" s="359"/>
      <c r="Q35" s="355">
        <v>33</v>
      </c>
      <c r="R35" s="355">
        <v>1300</v>
      </c>
      <c r="S35" s="358">
        <f t="shared" si="13"/>
        <v>4.7142857142857144</v>
      </c>
      <c r="T35" s="358">
        <f t="shared" si="13"/>
        <v>185.71428571428572</v>
      </c>
      <c r="U35" s="361"/>
      <c r="V35" s="359"/>
      <c r="W35" s="355">
        <v>33</v>
      </c>
      <c r="X35" s="355">
        <v>650</v>
      </c>
      <c r="Y35" s="358">
        <f t="shared" si="14"/>
        <v>4.7142857142857144</v>
      </c>
      <c r="Z35" s="358">
        <f t="shared" si="14"/>
        <v>92.857142857142861</v>
      </c>
      <c r="AA35" s="361"/>
      <c r="AB35" s="359"/>
    </row>
    <row r="36" spans="1:62">
      <c r="A36" s="314" t="s">
        <v>75</v>
      </c>
      <c r="B36" s="315">
        <v>3</v>
      </c>
      <c r="C36" s="316" t="s">
        <v>80</v>
      </c>
      <c r="D36" s="317" t="s">
        <v>81</v>
      </c>
      <c r="E36" s="318">
        <v>2</v>
      </c>
      <c r="F36" s="313">
        <v>65</v>
      </c>
      <c r="G36" s="355">
        <f>F36/2</f>
        <v>32.5</v>
      </c>
      <c r="H36" s="355">
        <v>1268</v>
      </c>
      <c r="I36" s="361"/>
      <c r="J36" s="357"/>
      <c r="K36" s="355">
        <v>32.5</v>
      </c>
      <c r="L36" s="355">
        <f t="shared" si="15"/>
        <v>942.5</v>
      </c>
      <c r="M36" s="358">
        <f t="shared" si="12"/>
        <v>4.6428571428571432</v>
      </c>
      <c r="N36" s="358">
        <f t="shared" si="12"/>
        <v>134.64285714285714</v>
      </c>
      <c r="O36" s="356"/>
      <c r="P36" s="359"/>
      <c r="Q36" s="355">
        <v>32.5</v>
      </c>
      <c r="R36" s="355">
        <f t="shared" ref="R36" si="16">F36*40/2</f>
        <v>1300</v>
      </c>
      <c r="S36" s="358">
        <f t="shared" si="13"/>
        <v>4.6428571428571432</v>
      </c>
      <c r="T36" s="358">
        <f t="shared" si="13"/>
        <v>185.71428571428572</v>
      </c>
      <c r="V36" s="359"/>
      <c r="W36" s="355">
        <v>32.5</v>
      </c>
      <c r="X36" s="355">
        <v>650</v>
      </c>
      <c r="Y36" s="358">
        <f t="shared" si="14"/>
        <v>4.6428571428571432</v>
      </c>
      <c r="Z36" s="358">
        <f t="shared" si="14"/>
        <v>92.857142857142861</v>
      </c>
      <c r="AA36" s="361"/>
      <c r="AB36" s="359"/>
    </row>
    <row r="37" spans="1:62">
      <c r="A37" s="314" t="s">
        <v>75</v>
      </c>
      <c r="B37" s="315">
        <v>3</v>
      </c>
      <c r="C37" s="316" t="s">
        <v>86</v>
      </c>
      <c r="D37" s="317" t="s">
        <v>87</v>
      </c>
      <c r="E37" s="318">
        <v>1</v>
      </c>
      <c r="F37" s="313">
        <v>65</v>
      </c>
      <c r="G37" s="367">
        <v>0</v>
      </c>
      <c r="H37" s="367">
        <v>0</v>
      </c>
      <c r="I37" s="361"/>
      <c r="J37" s="357"/>
      <c r="K37" s="367">
        <v>0</v>
      </c>
      <c r="L37" s="367">
        <v>0</v>
      </c>
      <c r="M37" s="358">
        <f t="shared" si="12"/>
        <v>0</v>
      </c>
      <c r="N37" s="358">
        <f t="shared" si="12"/>
        <v>0</v>
      </c>
      <c r="O37" s="361"/>
      <c r="P37" s="359"/>
      <c r="Q37" s="355">
        <v>33</v>
      </c>
      <c r="R37" s="355">
        <f t="shared" ref="R37" si="17">F37*40/2</f>
        <v>1300</v>
      </c>
      <c r="S37" s="358">
        <f t="shared" si="13"/>
        <v>4.7142857142857144</v>
      </c>
      <c r="T37" s="358">
        <f t="shared" si="13"/>
        <v>185.71428571428572</v>
      </c>
      <c r="V37" s="359"/>
      <c r="W37" s="355">
        <v>33</v>
      </c>
      <c r="X37" s="355">
        <v>650</v>
      </c>
      <c r="Y37" s="358">
        <f t="shared" si="14"/>
        <v>4.7142857142857144</v>
      </c>
      <c r="Z37" s="358">
        <f t="shared" si="14"/>
        <v>92.857142857142861</v>
      </c>
      <c r="AA37" s="361"/>
      <c r="AB37" s="359"/>
    </row>
    <row r="38" spans="1:62">
      <c r="A38" s="314" t="s">
        <v>75</v>
      </c>
      <c r="B38" s="315">
        <v>3</v>
      </c>
      <c r="C38" s="316" t="s">
        <v>757</v>
      </c>
      <c r="D38" s="317" t="s">
        <v>437</v>
      </c>
      <c r="E38" s="318">
        <v>2</v>
      </c>
      <c r="F38" s="313">
        <v>65</v>
      </c>
      <c r="G38" s="355">
        <v>33</v>
      </c>
      <c r="H38" s="355">
        <v>1268</v>
      </c>
      <c r="I38" s="361"/>
      <c r="J38" s="357"/>
      <c r="K38" s="355">
        <v>33</v>
      </c>
      <c r="L38" s="355">
        <v>943</v>
      </c>
      <c r="M38" s="358">
        <f t="shared" si="12"/>
        <v>4.7142857142857144</v>
      </c>
      <c r="N38" s="358">
        <f t="shared" si="12"/>
        <v>134.71428571428572</v>
      </c>
      <c r="O38" s="361"/>
      <c r="P38" s="359"/>
      <c r="Q38" s="355">
        <v>33</v>
      </c>
      <c r="R38" s="355">
        <v>1302</v>
      </c>
      <c r="S38" s="358">
        <f t="shared" si="13"/>
        <v>4.7142857142857144</v>
      </c>
      <c r="T38" s="358">
        <f t="shared" si="13"/>
        <v>186</v>
      </c>
      <c r="V38" s="359"/>
      <c r="W38" s="355">
        <v>33</v>
      </c>
      <c r="X38" s="355">
        <v>650</v>
      </c>
      <c r="Y38" s="358">
        <f t="shared" si="14"/>
        <v>4.7142857142857144</v>
      </c>
      <c r="Z38" s="358">
        <f t="shared" si="14"/>
        <v>92.857142857142861</v>
      </c>
      <c r="AA38" s="361"/>
      <c r="AB38" s="359"/>
    </row>
    <row r="39" spans="1:62">
      <c r="A39" s="314" t="s">
        <v>75</v>
      </c>
      <c r="B39" s="315">
        <v>3</v>
      </c>
      <c r="C39" s="316" t="s">
        <v>90</v>
      </c>
      <c r="D39" s="317" t="s">
        <v>91</v>
      </c>
      <c r="E39" s="318">
        <v>1</v>
      </c>
      <c r="F39" s="313">
        <v>65</v>
      </c>
      <c r="G39" s="355">
        <v>33</v>
      </c>
      <c r="H39" s="355">
        <v>1268</v>
      </c>
      <c r="I39" s="361"/>
      <c r="J39" s="357"/>
      <c r="K39" s="355">
        <v>33</v>
      </c>
      <c r="L39" s="355">
        <v>943</v>
      </c>
      <c r="M39" s="358">
        <f t="shared" si="12"/>
        <v>4.7142857142857144</v>
      </c>
      <c r="N39" s="358">
        <f t="shared" si="12"/>
        <v>134.71428571428572</v>
      </c>
      <c r="O39" s="361"/>
      <c r="P39" s="359"/>
      <c r="Q39" s="355">
        <v>33</v>
      </c>
      <c r="R39" s="355">
        <f t="shared" ref="R39" si="18">F39*40/2</f>
        <v>1300</v>
      </c>
      <c r="S39" s="358">
        <f t="shared" si="13"/>
        <v>4.7142857142857144</v>
      </c>
      <c r="T39" s="358">
        <f t="shared" si="13"/>
        <v>185.71428571428572</v>
      </c>
      <c r="V39" s="359"/>
      <c r="W39" s="355">
        <v>33</v>
      </c>
      <c r="X39" s="355">
        <v>650</v>
      </c>
      <c r="Y39" s="358">
        <f t="shared" si="14"/>
        <v>4.7142857142857144</v>
      </c>
      <c r="Z39" s="358">
        <f t="shared" si="14"/>
        <v>92.857142857142861</v>
      </c>
      <c r="AA39" s="361"/>
      <c r="AB39" s="359"/>
    </row>
    <row r="40" spans="1:62">
      <c r="A40" s="314" t="s">
        <v>75</v>
      </c>
      <c r="B40" s="315">
        <v>3</v>
      </c>
      <c r="C40" s="316" t="s">
        <v>92</v>
      </c>
      <c r="D40" s="317" t="s">
        <v>93</v>
      </c>
      <c r="E40" s="318">
        <v>1</v>
      </c>
      <c r="F40" s="313">
        <v>65</v>
      </c>
      <c r="G40" s="355">
        <v>33</v>
      </c>
      <c r="H40" s="355">
        <v>1268</v>
      </c>
      <c r="I40" s="361"/>
      <c r="J40" s="357"/>
      <c r="K40" s="355">
        <v>33</v>
      </c>
      <c r="L40" s="355">
        <v>943</v>
      </c>
      <c r="M40" s="358">
        <f t="shared" si="12"/>
        <v>4.7142857142857144</v>
      </c>
      <c r="N40" s="358">
        <f t="shared" si="12"/>
        <v>134.71428571428572</v>
      </c>
      <c r="O40" s="361"/>
      <c r="P40" s="359"/>
      <c r="Q40" s="355">
        <v>33</v>
      </c>
      <c r="R40" s="355">
        <v>1303</v>
      </c>
      <c r="S40" s="358">
        <f t="shared" si="13"/>
        <v>4.7142857142857144</v>
      </c>
      <c r="T40" s="358">
        <f t="shared" si="13"/>
        <v>186.14285714285714</v>
      </c>
      <c r="V40" s="359"/>
      <c r="W40" s="355">
        <v>33</v>
      </c>
      <c r="X40" s="355">
        <v>650</v>
      </c>
      <c r="Y40" s="358">
        <f t="shared" si="14"/>
        <v>4.7142857142857144</v>
      </c>
      <c r="Z40" s="358">
        <f t="shared" si="14"/>
        <v>92.857142857142861</v>
      </c>
      <c r="AA40" s="361"/>
      <c r="AB40" s="359"/>
    </row>
    <row r="41" spans="1:62">
      <c r="A41" s="314" t="s">
        <v>75</v>
      </c>
      <c r="B41" s="315">
        <v>3</v>
      </c>
      <c r="C41" s="316" t="s">
        <v>96</v>
      </c>
      <c r="D41" s="317" t="s">
        <v>97</v>
      </c>
      <c r="E41" s="318">
        <v>1</v>
      </c>
      <c r="F41" s="313">
        <v>65</v>
      </c>
      <c r="G41" s="355">
        <v>33</v>
      </c>
      <c r="H41" s="355">
        <v>1268</v>
      </c>
      <c r="I41" s="361"/>
      <c r="J41" s="357"/>
      <c r="K41" s="355">
        <v>33</v>
      </c>
      <c r="L41" s="355">
        <v>943</v>
      </c>
      <c r="M41" s="358">
        <f t="shared" si="12"/>
        <v>4.7142857142857144</v>
      </c>
      <c r="N41" s="358">
        <f t="shared" si="12"/>
        <v>134.71428571428572</v>
      </c>
      <c r="O41" s="356"/>
      <c r="P41" s="359"/>
      <c r="Q41" s="355">
        <v>33</v>
      </c>
      <c r="R41" s="355">
        <v>1304</v>
      </c>
      <c r="S41" s="358">
        <f t="shared" si="13"/>
        <v>4.7142857142857144</v>
      </c>
      <c r="T41" s="358">
        <f t="shared" si="13"/>
        <v>186.28571428571428</v>
      </c>
      <c r="U41" s="356"/>
      <c r="V41" s="359"/>
      <c r="W41" s="355">
        <v>33</v>
      </c>
      <c r="X41" s="355">
        <v>650</v>
      </c>
      <c r="Y41" s="358">
        <f t="shared" si="14"/>
        <v>4.7142857142857144</v>
      </c>
      <c r="Z41" s="358">
        <f t="shared" si="14"/>
        <v>92.857142857142861</v>
      </c>
      <c r="AA41" s="356"/>
      <c r="AB41" s="359"/>
    </row>
    <row r="42" spans="1:62">
      <c r="A42" s="314" t="s">
        <v>75</v>
      </c>
      <c r="B42" s="315">
        <v>3</v>
      </c>
      <c r="C42" s="316" t="s">
        <v>100</v>
      </c>
      <c r="D42" s="317" t="s">
        <v>101</v>
      </c>
      <c r="E42" s="318">
        <v>2</v>
      </c>
      <c r="F42" s="313">
        <v>65</v>
      </c>
      <c r="G42" s="355">
        <v>33</v>
      </c>
      <c r="H42" s="355">
        <v>1268</v>
      </c>
      <c r="I42" s="361"/>
      <c r="J42" s="357"/>
      <c r="K42" s="355">
        <v>33</v>
      </c>
      <c r="L42" s="355">
        <v>943</v>
      </c>
      <c r="M42" s="358">
        <f t="shared" si="12"/>
        <v>4.7142857142857144</v>
      </c>
      <c r="N42" s="358">
        <f t="shared" si="12"/>
        <v>134.71428571428572</v>
      </c>
      <c r="O42" s="361"/>
      <c r="P42" s="359"/>
      <c r="Q42" s="355">
        <v>33</v>
      </c>
      <c r="R42" s="355">
        <f t="shared" ref="R42" si="19">F42*40/2</f>
        <v>1300</v>
      </c>
      <c r="S42" s="358">
        <f t="shared" si="13"/>
        <v>4.7142857142857144</v>
      </c>
      <c r="T42" s="358">
        <f t="shared" si="13"/>
        <v>185.71428571428572</v>
      </c>
      <c r="U42" s="361"/>
      <c r="V42" s="359"/>
      <c r="W42" s="355">
        <v>33</v>
      </c>
      <c r="X42" s="355">
        <v>650</v>
      </c>
      <c r="Y42" s="358">
        <f t="shared" si="14"/>
        <v>4.7142857142857144</v>
      </c>
      <c r="Z42" s="358">
        <f t="shared" si="14"/>
        <v>92.857142857142861</v>
      </c>
      <c r="AA42" s="361"/>
      <c r="AB42" s="359"/>
    </row>
    <row r="43" spans="1:62">
      <c r="A43" s="314" t="s">
        <v>75</v>
      </c>
      <c r="B43" s="315">
        <v>3</v>
      </c>
      <c r="C43" s="316" t="s">
        <v>104</v>
      </c>
      <c r="D43" s="317" t="s">
        <v>105</v>
      </c>
      <c r="E43" s="318">
        <v>2</v>
      </c>
      <c r="F43" s="313">
        <v>65</v>
      </c>
      <c r="G43" s="355">
        <v>33</v>
      </c>
      <c r="H43" s="355">
        <v>1268</v>
      </c>
      <c r="I43" s="361"/>
      <c r="J43" s="357"/>
      <c r="K43" s="355">
        <v>33</v>
      </c>
      <c r="L43" s="355">
        <v>943</v>
      </c>
      <c r="M43" s="358">
        <f t="shared" si="12"/>
        <v>4.7142857142857144</v>
      </c>
      <c r="N43" s="358">
        <f t="shared" si="12"/>
        <v>134.71428571428572</v>
      </c>
      <c r="O43" s="356"/>
      <c r="P43" s="359"/>
      <c r="Q43" s="355">
        <v>33</v>
      </c>
      <c r="R43" s="355">
        <v>1305</v>
      </c>
      <c r="S43" s="358">
        <f t="shared" si="13"/>
        <v>4.7142857142857144</v>
      </c>
      <c r="T43" s="358">
        <f t="shared" si="13"/>
        <v>186.42857142857142</v>
      </c>
      <c r="U43" s="368"/>
      <c r="V43" s="359"/>
      <c r="W43" s="355">
        <v>33</v>
      </c>
      <c r="X43" s="355">
        <v>650</v>
      </c>
      <c r="Y43" s="358">
        <f t="shared" si="14"/>
        <v>4.7142857142857144</v>
      </c>
      <c r="Z43" s="358">
        <f t="shared" si="14"/>
        <v>92.857142857142861</v>
      </c>
      <c r="AA43" s="356"/>
      <c r="AB43" s="359"/>
    </row>
    <row r="44" spans="1:62">
      <c r="A44" s="314" t="s">
        <v>75</v>
      </c>
      <c r="B44" s="380">
        <v>3</v>
      </c>
      <c r="C44" s="316" t="s">
        <v>756</v>
      </c>
      <c r="D44" s="317" t="s">
        <v>435</v>
      </c>
      <c r="E44" s="318">
        <v>2</v>
      </c>
      <c r="F44" s="313">
        <v>65</v>
      </c>
      <c r="G44" s="355">
        <v>33</v>
      </c>
      <c r="H44" s="355">
        <v>1268</v>
      </c>
      <c r="I44" s="361"/>
      <c r="J44" s="357"/>
      <c r="K44" s="355">
        <v>33</v>
      </c>
      <c r="L44" s="355">
        <v>943</v>
      </c>
      <c r="M44" s="358"/>
      <c r="N44" s="358"/>
      <c r="O44" s="375"/>
      <c r="P44" s="359"/>
      <c r="Q44" s="355">
        <v>33</v>
      </c>
      <c r="R44" s="355">
        <v>1305</v>
      </c>
      <c r="S44" s="358"/>
      <c r="T44" s="358"/>
      <c r="U44" s="385"/>
      <c r="V44" s="359"/>
      <c r="W44" s="355">
        <v>33</v>
      </c>
      <c r="X44" s="355">
        <v>650</v>
      </c>
      <c r="Y44" s="358"/>
      <c r="Z44" s="358"/>
      <c r="AA44" s="375"/>
      <c r="AB44" s="359"/>
    </row>
    <row r="45" spans="1:62">
      <c r="A45" s="314" t="s">
        <v>75</v>
      </c>
      <c r="B45" s="380">
        <v>3</v>
      </c>
      <c r="C45" s="316" t="s">
        <v>485</v>
      </c>
      <c r="D45" s="317" t="s">
        <v>436</v>
      </c>
      <c r="E45" s="318">
        <v>2</v>
      </c>
      <c r="F45" s="313">
        <v>65</v>
      </c>
      <c r="G45" s="355">
        <v>33</v>
      </c>
      <c r="H45" s="355">
        <v>1268</v>
      </c>
      <c r="I45" s="361"/>
      <c r="J45" s="357"/>
      <c r="K45" s="355">
        <v>33</v>
      </c>
      <c r="L45" s="355">
        <v>943</v>
      </c>
      <c r="M45" s="358"/>
      <c r="N45" s="358"/>
      <c r="O45" s="375"/>
      <c r="P45" s="359"/>
      <c r="Q45" s="355">
        <v>33</v>
      </c>
      <c r="R45" s="355">
        <v>1305</v>
      </c>
      <c r="S45" s="358"/>
      <c r="T45" s="358"/>
      <c r="U45" s="385"/>
      <c r="V45" s="359"/>
      <c r="W45" s="355">
        <v>33</v>
      </c>
      <c r="X45" s="355">
        <v>650</v>
      </c>
      <c r="Y45" s="358"/>
      <c r="Z45" s="358"/>
      <c r="AA45" s="375"/>
      <c r="AB45" s="359"/>
    </row>
    <row r="46" spans="1:62">
      <c r="A46" s="319" t="s">
        <v>175</v>
      </c>
      <c r="B46" s="315">
        <v>7</v>
      </c>
      <c r="C46" s="326" t="s">
        <v>483</v>
      </c>
      <c r="D46" s="329" t="s">
        <v>434</v>
      </c>
      <c r="E46" s="328">
        <v>1</v>
      </c>
      <c r="F46" s="347">
        <v>30</v>
      </c>
      <c r="G46" s="355">
        <f t="shared" ref="G46:G48" si="20">$F46/2</f>
        <v>15</v>
      </c>
      <c r="H46" s="355">
        <v>585</v>
      </c>
      <c r="I46" s="328"/>
      <c r="J46" s="369"/>
      <c r="K46" s="355">
        <v>15</v>
      </c>
      <c r="L46" s="355">
        <v>435</v>
      </c>
      <c r="M46" s="370">
        <v>3</v>
      </c>
      <c r="N46" s="370">
        <v>11</v>
      </c>
      <c r="O46" s="371"/>
      <c r="P46" s="347"/>
      <c r="Q46" s="355">
        <v>15</v>
      </c>
      <c r="R46" s="355">
        <v>600</v>
      </c>
      <c r="S46" s="370">
        <v>4</v>
      </c>
      <c r="T46" s="370">
        <v>17</v>
      </c>
      <c r="U46" s="328"/>
      <c r="V46" s="347"/>
      <c r="W46" s="355">
        <v>15</v>
      </c>
      <c r="X46" s="355">
        <v>300</v>
      </c>
      <c r="Y46" s="370">
        <v>5</v>
      </c>
      <c r="Z46" s="370">
        <v>21</v>
      </c>
      <c r="AA46" s="328"/>
      <c r="AB46" s="372"/>
      <c r="AC46" s="87"/>
      <c r="AD46" s="87"/>
      <c r="AE46" s="87"/>
      <c r="AF46" s="87"/>
      <c r="AG46" s="87"/>
      <c r="AH46" s="87"/>
      <c r="AI46" s="87"/>
      <c r="AJ46" s="87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</row>
    <row r="47" spans="1:62">
      <c r="A47" s="319" t="s">
        <v>175</v>
      </c>
      <c r="B47" s="315">
        <v>7</v>
      </c>
      <c r="C47" s="326" t="s">
        <v>410</v>
      </c>
      <c r="D47" s="329" t="s">
        <v>470</v>
      </c>
      <c r="E47" s="328">
        <v>1</v>
      </c>
      <c r="F47" s="347">
        <v>30</v>
      </c>
      <c r="G47" s="355">
        <f t="shared" si="20"/>
        <v>15</v>
      </c>
      <c r="H47" s="355">
        <v>585</v>
      </c>
      <c r="I47" s="328"/>
      <c r="J47" s="369"/>
      <c r="K47" s="355">
        <v>15</v>
      </c>
      <c r="L47" s="355">
        <v>435</v>
      </c>
      <c r="M47" s="370"/>
      <c r="N47" s="370"/>
      <c r="O47" s="374"/>
      <c r="P47" s="347"/>
      <c r="Q47" s="355">
        <v>15</v>
      </c>
      <c r="R47" s="355">
        <v>600</v>
      </c>
      <c r="S47" s="370"/>
      <c r="T47" s="370"/>
      <c r="U47" s="328"/>
      <c r="V47" s="347"/>
      <c r="W47" s="355">
        <v>15</v>
      </c>
      <c r="X47" s="355">
        <v>300</v>
      </c>
      <c r="Y47" s="370"/>
      <c r="Z47" s="370"/>
      <c r="AA47" s="328"/>
      <c r="AB47" s="372"/>
      <c r="AC47" s="87"/>
      <c r="AD47" s="87"/>
      <c r="AE47" s="87"/>
      <c r="AF47" s="87"/>
      <c r="AG47" s="87"/>
      <c r="AH47" s="87"/>
      <c r="AI47" s="87"/>
      <c r="AJ47" s="87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</row>
    <row r="48" spans="1:62">
      <c r="A48" s="319" t="s">
        <v>175</v>
      </c>
      <c r="B48" s="315">
        <v>7</v>
      </c>
      <c r="C48" s="316" t="s">
        <v>205</v>
      </c>
      <c r="D48" s="330" t="s">
        <v>206</v>
      </c>
      <c r="E48" s="318">
        <v>1</v>
      </c>
      <c r="F48" s="313">
        <v>65</v>
      </c>
      <c r="G48" s="355">
        <f t="shared" si="20"/>
        <v>32.5</v>
      </c>
      <c r="H48" s="355">
        <v>1268</v>
      </c>
      <c r="I48" s="361"/>
      <c r="J48" s="357"/>
      <c r="K48" s="355">
        <v>32.5</v>
      </c>
      <c r="L48" s="355">
        <v>943</v>
      </c>
      <c r="M48" s="358">
        <f>K48/7</f>
        <v>4.6428571428571432</v>
      </c>
      <c r="N48" s="358">
        <f>L48/7</f>
        <v>134.71428571428572</v>
      </c>
      <c r="O48" s="356"/>
      <c r="P48" s="359"/>
      <c r="Q48" s="355">
        <v>32.5</v>
      </c>
      <c r="R48" s="355">
        <v>1300</v>
      </c>
      <c r="S48" s="358">
        <f>Q48/7</f>
        <v>4.6428571428571432</v>
      </c>
      <c r="T48" s="358">
        <f>R48/7</f>
        <v>185.71428571428572</v>
      </c>
      <c r="U48" s="356"/>
      <c r="V48" s="359"/>
      <c r="W48" s="355">
        <v>32.5</v>
      </c>
      <c r="X48" s="355">
        <v>650</v>
      </c>
      <c r="Y48" s="358">
        <f>W48/7</f>
        <v>4.6428571428571432</v>
      </c>
      <c r="Z48" s="358">
        <f>X48/7</f>
        <v>92.857142857142861</v>
      </c>
      <c r="AA48" s="356"/>
      <c r="AB48" s="359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</row>
    <row r="49" spans="1:62">
      <c r="A49" s="319" t="s">
        <v>175</v>
      </c>
      <c r="B49" s="380">
        <v>7</v>
      </c>
      <c r="C49" s="316" t="s">
        <v>758</v>
      </c>
      <c r="D49" s="330" t="s">
        <v>494</v>
      </c>
      <c r="E49" s="318">
        <v>3</v>
      </c>
      <c r="F49" s="313">
        <v>65</v>
      </c>
      <c r="G49" s="355">
        <v>33</v>
      </c>
      <c r="H49" s="355">
        <v>1268</v>
      </c>
      <c r="I49" s="361"/>
      <c r="J49" s="357"/>
      <c r="K49" s="355">
        <v>33</v>
      </c>
      <c r="L49" s="355">
        <v>943</v>
      </c>
      <c r="M49" s="358"/>
      <c r="N49" s="358"/>
      <c r="O49" s="375"/>
      <c r="P49" s="359"/>
      <c r="Q49" s="355">
        <v>33</v>
      </c>
      <c r="R49" s="355">
        <v>600</v>
      </c>
      <c r="S49" s="358"/>
      <c r="T49" s="358"/>
      <c r="U49" s="375"/>
      <c r="V49" s="359"/>
      <c r="W49" s="355">
        <v>33</v>
      </c>
      <c r="X49" s="355">
        <v>600</v>
      </c>
      <c r="Y49" s="358"/>
      <c r="Z49" s="358"/>
      <c r="AA49" s="375"/>
      <c r="AB49" s="359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</row>
    <row r="50" spans="1:62">
      <c r="A50" s="319" t="s">
        <v>175</v>
      </c>
      <c r="B50" s="380">
        <v>7</v>
      </c>
      <c r="C50" s="316" t="s">
        <v>411</v>
      </c>
      <c r="D50" s="330" t="s">
        <v>471</v>
      </c>
      <c r="E50" s="318">
        <v>1</v>
      </c>
      <c r="F50" s="313">
        <v>30</v>
      </c>
      <c r="G50" s="355">
        <v>15</v>
      </c>
      <c r="H50" s="355">
        <v>585</v>
      </c>
      <c r="I50" s="361"/>
      <c r="J50" s="357"/>
      <c r="K50" s="355">
        <v>15</v>
      </c>
      <c r="L50" s="355">
        <v>435</v>
      </c>
      <c r="M50" s="358"/>
      <c r="N50" s="358"/>
      <c r="O50" s="375"/>
      <c r="P50" s="359"/>
      <c r="Q50" s="355">
        <v>15</v>
      </c>
      <c r="R50" s="355">
        <v>600</v>
      </c>
      <c r="S50" s="358"/>
      <c r="T50" s="358"/>
      <c r="U50" s="375"/>
      <c r="V50" s="359"/>
      <c r="W50" s="355">
        <v>15</v>
      </c>
      <c r="X50" s="355">
        <v>600</v>
      </c>
      <c r="Y50" s="358"/>
      <c r="Z50" s="358"/>
      <c r="AA50" s="375"/>
      <c r="AB50" s="359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</row>
    <row r="51" spans="1:62">
      <c r="A51" s="319" t="s">
        <v>421</v>
      </c>
      <c r="B51" s="387">
        <v>7</v>
      </c>
      <c r="C51" s="316" t="s">
        <v>770</v>
      </c>
      <c r="D51" s="330" t="s">
        <v>493</v>
      </c>
      <c r="E51" s="318">
        <v>1</v>
      </c>
      <c r="F51" s="313">
        <v>65</v>
      </c>
      <c r="G51" s="355">
        <v>33</v>
      </c>
      <c r="H51" s="355">
        <v>1268</v>
      </c>
      <c r="I51" s="361"/>
      <c r="J51" s="357"/>
      <c r="K51" s="355">
        <v>33</v>
      </c>
      <c r="L51" s="355">
        <v>1268</v>
      </c>
      <c r="M51" s="358"/>
      <c r="N51" s="358"/>
      <c r="O51" s="375"/>
      <c r="P51" s="359"/>
      <c r="Q51" s="355">
        <v>33</v>
      </c>
      <c r="R51" s="355">
        <v>1268</v>
      </c>
      <c r="S51" s="358"/>
      <c r="T51" s="358"/>
      <c r="U51" s="375"/>
      <c r="V51" s="359"/>
      <c r="W51" s="355">
        <v>33</v>
      </c>
      <c r="X51" s="355">
        <v>1268</v>
      </c>
      <c r="Y51" s="358"/>
      <c r="Z51" s="358"/>
      <c r="AA51" s="375"/>
      <c r="AB51" s="359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</row>
    <row r="52" spans="1:62">
      <c r="A52" s="319" t="s">
        <v>175</v>
      </c>
      <c r="B52" s="380">
        <v>7</v>
      </c>
      <c r="C52" s="316" t="s">
        <v>412</v>
      </c>
      <c r="D52" s="330" t="s">
        <v>472</v>
      </c>
      <c r="E52" s="318">
        <v>1</v>
      </c>
      <c r="F52" s="313">
        <v>65</v>
      </c>
      <c r="G52" s="355">
        <v>33</v>
      </c>
      <c r="H52" s="355">
        <v>1268</v>
      </c>
      <c r="I52" s="361"/>
      <c r="J52" s="357"/>
      <c r="K52" s="355">
        <v>33</v>
      </c>
      <c r="L52" s="355">
        <v>943</v>
      </c>
      <c r="M52" s="358"/>
      <c r="N52" s="358"/>
      <c r="O52" s="375"/>
      <c r="P52" s="359"/>
      <c r="Q52" s="355">
        <v>33</v>
      </c>
      <c r="R52" s="355">
        <v>600</v>
      </c>
      <c r="S52" s="358"/>
      <c r="T52" s="358"/>
      <c r="U52" s="375"/>
      <c r="V52" s="359"/>
      <c r="W52" s="355">
        <v>33</v>
      </c>
      <c r="X52" s="355">
        <v>600</v>
      </c>
      <c r="Y52" s="358"/>
      <c r="Z52" s="358"/>
      <c r="AA52" s="375"/>
      <c r="AB52" s="359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</row>
    <row r="53" spans="1:62" s="339" customFormat="1">
      <c r="A53" s="310" t="s">
        <v>746</v>
      </c>
      <c r="B53" s="311"/>
      <c r="C53" s="340"/>
      <c r="D53" s="341"/>
      <c r="E53" s="312"/>
      <c r="F53" s="311"/>
      <c r="G53" s="353">
        <v>8</v>
      </c>
      <c r="H53" s="353">
        <v>10</v>
      </c>
      <c r="I53" s="352"/>
      <c r="J53" s="354">
        <v>9</v>
      </c>
      <c r="K53" s="353">
        <v>8</v>
      </c>
      <c r="L53" s="353">
        <v>10</v>
      </c>
      <c r="M53" s="353"/>
      <c r="N53" s="353"/>
      <c r="O53" s="352"/>
      <c r="P53" s="354">
        <v>9</v>
      </c>
      <c r="Q53" s="353">
        <v>10</v>
      </c>
      <c r="R53" s="353">
        <v>12</v>
      </c>
      <c r="S53" s="353"/>
      <c r="T53" s="353"/>
      <c r="U53" s="352"/>
      <c r="V53" s="354">
        <v>11</v>
      </c>
      <c r="W53" s="353">
        <v>10</v>
      </c>
      <c r="X53" s="353">
        <v>12</v>
      </c>
      <c r="Y53" s="353"/>
      <c r="Z53" s="353"/>
      <c r="AA53" s="352"/>
      <c r="AB53" s="354">
        <v>11</v>
      </c>
    </row>
    <row r="54" spans="1:62">
      <c r="A54" s="314" t="s">
        <v>106</v>
      </c>
      <c r="B54" s="315">
        <v>4</v>
      </c>
      <c r="C54" s="331" t="s">
        <v>107</v>
      </c>
      <c r="D54" s="332" t="s">
        <v>108</v>
      </c>
      <c r="E54" s="318">
        <v>1</v>
      </c>
      <c r="F54" s="313">
        <v>40</v>
      </c>
      <c r="G54" s="355">
        <v>20</v>
      </c>
      <c r="H54" s="355">
        <f>40*8</f>
        <v>320</v>
      </c>
      <c r="I54" s="356"/>
      <c r="J54" s="357"/>
      <c r="K54" s="355">
        <v>20</v>
      </c>
      <c r="L54" s="355">
        <v>320</v>
      </c>
      <c r="M54" s="358">
        <f t="shared" ref="M54:N58" si="21">K54/7</f>
        <v>2.8571428571428572</v>
      </c>
      <c r="N54" s="358">
        <f t="shared" si="21"/>
        <v>45.714285714285715</v>
      </c>
      <c r="O54" s="356"/>
      <c r="P54" s="359"/>
      <c r="Q54" s="355">
        <v>20</v>
      </c>
      <c r="R54" s="355">
        <v>400</v>
      </c>
      <c r="S54" s="358">
        <f t="shared" ref="S54:T58" si="22">Q54/7</f>
        <v>2.8571428571428572</v>
      </c>
      <c r="T54" s="358">
        <f t="shared" si="22"/>
        <v>57.142857142857146</v>
      </c>
      <c r="U54" s="356"/>
      <c r="V54" s="359"/>
      <c r="W54" s="355">
        <v>20</v>
      </c>
      <c r="X54" s="355">
        <v>400</v>
      </c>
      <c r="Y54" s="358">
        <f t="shared" ref="Y54:Z58" si="23">W54/7</f>
        <v>2.8571428571428572</v>
      </c>
      <c r="Z54" s="358">
        <f t="shared" si="23"/>
        <v>57.142857142857146</v>
      </c>
      <c r="AA54" s="356"/>
      <c r="AB54" s="359"/>
    </row>
    <row r="55" spans="1:62">
      <c r="A55" s="314" t="s">
        <v>106</v>
      </c>
      <c r="B55" s="315">
        <v>4</v>
      </c>
      <c r="C55" s="316" t="s">
        <v>109</v>
      </c>
      <c r="D55" s="317" t="s">
        <v>110</v>
      </c>
      <c r="E55" s="318">
        <v>2</v>
      </c>
      <c r="F55" s="313">
        <v>40</v>
      </c>
      <c r="G55" s="355">
        <v>20</v>
      </c>
      <c r="H55" s="355">
        <v>160</v>
      </c>
      <c r="I55" s="356"/>
      <c r="J55" s="357"/>
      <c r="K55" s="355">
        <v>20</v>
      </c>
      <c r="L55" s="355">
        <v>160</v>
      </c>
      <c r="M55" s="358">
        <f t="shared" si="21"/>
        <v>2.8571428571428572</v>
      </c>
      <c r="N55" s="358">
        <f t="shared" si="21"/>
        <v>22.857142857142858</v>
      </c>
      <c r="O55" s="356"/>
      <c r="P55" s="359"/>
      <c r="Q55" s="367">
        <v>0</v>
      </c>
      <c r="R55" s="367">
        <v>0</v>
      </c>
      <c r="S55" s="358">
        <f t="shared" si="22"/>
        <v>0</v>
      </c>
      <c r="T55" s="358">
        <f t="shared" si="22"/>
        <v>0</v>
      </c>
      <c r="U55" s="356"/>
      <c r="V55" s="359"/>
      <c r="W55" s="367">
        <v>0</v>
      </c>
      <c r="X55" s="367">
        <v>0</v>
      </c>
      <c r="Y55" s="358">
        <f t="shared" si="23"/>
        <v>0</v>
      </c>
      <c r="Z55" s="358">
        <f t="shared" si="23"/>
        <v>0</v>
      </c>
      <c r="AA55" s="356"/>
      <c r="AB55" s="359"/>
    </row>
    <row r="56" spans="1:62">
      <c r="A56" s="314" t="s">
        <v>106</v>
      </c>
      <c r="B56" s="315">
        <v>4</v>
      </c>
      <c r="C56" s="316" t="s">
        <v>111</v>
      </c>
      <c r="D56" s="332" t="s">
        <v>112</v>
      </c>
      <c r="E56" s="318">
        <v>1</v>
      </c>
      <c r="F56" s="313">
        <v>250</v>
      </c>
      <c r="G56" s="355">
        <v>125</v>
      </c>
      <c r="H56" s="355">
        <v>2000</v>
      </c>
      <c r="I56" s="356"/>
      <c r="J56" s="357"/>
      <c r="K56" s="355">
        <v>125</v>
      </c>
      <c r="L56" s="355">
        <v>2000</v>
      </c>
      <c r="M56" s="358">
        <f t="shared" si="21"/>
        <v>17.857142857142858</v>
      </c>
      <c r="N56" s="358">
        <f t="shared" si="21"/>
        <v>285.71428571428572</v>
      </c>
      <c r="O56" s="356"/>
      <c r="P56" s="359"/>
      <c r="Q56" s="355">
        <v>125</v>
      </c>
      <c r="R56" s="355">
        <v>2500</v>
      </c>
      <c r="S56" s="358">
        <f t="shared" si="22"/>
        <v>17.857142857142858</v>
      </c>
      <c r="T56" s="358">
        <f t="shared" si="22"/>
        <v>357.14285714285717</v>
      </c>
      <c r="U56" s="356"/>
      <c r="V56" s="359"/>
      <c r="W56" s="355">
        <v>125</v>
      </c>
      <c r="X56" s="355">
        <v>2500</v>
      </c>
      <c r="Y56" s="358">
        <f t="shared" si="23"/>
        <v>17.857142857142858</v>
      </c>
      <c r="Z56" s="358">
        <f t="shared" si="23"/>
        <v>357.14285714285717</v>
      </c>
      <c r="AA56" s="356"/>
      <c r="AB56" s="359"/>
    </row>
    <row r="57" spans="1:62">
      <c r="A57" s="314" t="s">
        <v>106</v>
      </c>
      <c r="B57" s="315">
        <v>4</v>
      </c>
      <c r="C57" s="316" t="s">
        <v>113</v>
      </c>
      <c r="D57" s="317" t="s">
        <v>114</v>
      </c>
      <c r="E57" s="318">
        <v>2</v>
      </c>
      <c r="F57" s="323">
        <v>250</v>
      </c>
      <c r="G57" s="355">
        <v>125</v>
      </c>
      <c r="H57" s="355">
        <f t="shared" ref="H57" si="24">$F57*4</f>
        <v>1000</v>
      </c>
      <c r="I57" s="356"/>
      <c r="J57" s="357"/>
      <c r="K57" s="355">
        <v>125</v>
      </c>
      <c r="L57" s="355">
        <v>1000</v>
      </c>
      <c r="M57" s="358">
        <f t="shared" si="21"/>
        <v>17.857142857142858</v>
      </c>
      <c r="N57" s="358">
        <f t="shared" si="21"/>
        <v>142.85714285714286</v>
      </c>
      <c r="O57" s="356"/>
      <c r="P57" s="359"/>
      <c r="Q57" s="355">
        <v>125</v>
      </c>
      <c r="R57" s="355">
        <v>1250</v>
      </c>
      <c r="S57" s="358">
        <f t="shared" si="22"/>
        <v>17.857142857142858</v>
      </c>
      <c r="T57" s="358">
        <f t="shared" si="22"/>
        <v>178.57142857142858</v>
      </c>
      <c r="U57" s="356"/>
      <c r="V57" s="359"/>
      <c r="W57" s="355">
        <v>125</v>
      </c>
      <c r="X57" s="355">
        <v>1250</v>
      </c>
      <c r="Y57" s="358">
        <f t="shared" si="23"/>
        <v>17.857142857142858</v>
      </c>
      <c r="Z57" s="358">
        <f t="shared" si="23"/>
        <v>178.57142857142858</v>
      </c>
      <c r="AA57" s="356"/>
      <c r="AB57" s="359"/>
    </row>
    <row r="58" spans="1:62">
      <c r="A58" s="314" t="s">
        <v>106</v>
      </c>
      <c r="B58" s="315">
        <v>4</v>
      </c>
      <c r="C58" s="316" t="s">
        <v>115</v>
      </c>
      <c r="D58" s="332" t="s">
        <v>116</v>
      </c>
      <c r="E58" s="318">
        <v>1</v>
      </c>
      <c r="F58" s="323">
        <v>150</v>
      </c>
      <c r="G58" s="355">
        <v>75</v>
      </c>
      <c r="H58" s="355">
        <v>1000</v>
      </c>
      <c r="I58" s="356"/>
      <c r="J58" s="357"/>
      <c r="K58" s="355">
        <v>75</v>
      </c>
      <c r="L58" s="355">
        <v>1000</v>
      </c>
      <c r="M58" s="358">
        <f t="shared" si="21"/>
        <v>10.714285714285714</v>
      </c>
      <c r="N58" s="358">
        <f t="shared" si="21"/>
        <v>142.85714285714286</v>
      </c>
      <c r="O58" s="361"/>
      <c r="P58" s="359"/>
      <c r="Q58" s="355">
        <v>75</v>
      </c>
      <c r="R58" s="355">
        <v>1500</v>
      </c>
      <c r="S58" s="358">
        <f t="shared" si="22"/>
        <v>10.714285714285714</v>
      </c>
      <c r="T58" s="358">
        <f t="shared" si="22"/>
        <v>214.28571428571428</v>
      </c>
      <c r="U58" s="356"/>
      <c r="V58" s="359"/>
      <c r="W58" s="355">
        <v>75</v>
      </c>
      <c r="X58" s="355">
        <v>1500</v>
      </c>
      <c r="Y58" s="358">
        <f t="shared" si="23"/>
        <v>10.714285714285714</v>
      </c>
      <c r="Z58" s="358">
        <f t="shared" si="23"/>
        <v>214.28571428571428</v>
      </c>
      <c r="AA58" s="356"/>
      <c r="AB58" s="359"/>
    </row>
    <row r="59" spans="1:62" s="339" customFormat="1">
      <c r="A59" s="310" t="s">
        <v>121</v>
      </c>
      <c r="B59" s="311"/>
      <c r="C59" s="340"/>
      <c r="D59" s="341"/>
      <c r="E59" s="312"/>
      <c r="F59" s="312"/>
      <c r="G59" s="353">
        <v>18</v>
      </c>
      <c r="H59" s="353">
        <v>22</v>
      </c>
      <c r="I59" s="352"/>
      <c r="J59" s="354">
        <v>20</v>
      </c>
      <c r="K59" s="353">
        <v>10</v>
      </c>
      <c r="L59" s="353">
        <f>P59+(P59*0.2)</f>
        <v>14.4</v>
      </c>
      <c r="M59" s="353"/>
      <c r="N59" s="353"/>
      <c r="O59" s="352"/>
      <c r="P59" s="354">
        <v>12</v>
      </c>
      <c r="Q59" s="353">
        <v>12</v>
      </c>
      <c r="R59" s="353">
        <v>16</v>
      </c>
      <c r="S59" s="353"/>
      <c r="T59" s="353"/>
      <c r="U59" s="352"/>
      <c r="V59" s="354">
        <v>14</v>
      </c>
      <c r="W59" s="353">
        <v>7</v>
      </c>
      <c r="X59" s="353">
        <v>11</v>
      </c>
      <c r="Y59" s="353"/>
      <c r="Z59" s="353"/>
      <c r="AA59" s="352"/>
      <c r="AB59" s="354">
        <v>5</v>
      </c>
    </row>
    <row r="60" spans="1:62">
      <c r="A60" s="314" t="s">
        <v>121</v>
      </c>
      <c r="B60" s="315">
        <v>5</v>
      </c>
      <c r="C60" s="319" t="s">
        <v>122</v>
      </c>
      <c r="D60" s="324" t="s">
        <v>123</v>
      </c>
      <c r="E60" s="318">
        <v>3</v>
      </c>
      <c r="F60" s="313">
        <v>50</v>
      </c>
      <c r="G60" s="355">
        <v>25</v>
      </c>
      <c r="H60" s="355">
        <f>F60*9</f>
        <v>450</v>
      </c>
      <c r="I60" s="361"/>
      <c r="J60" s="357"/>
      <c r="K60" s="355">
        <v>25</v>
      </c>
      <c r="L60" s="355">
        <v>250</v>
      </c>
      <c r="M60" s="358">
        <f t="shared" ref="M60:N73" si="25">K60/7</f>
        <v>3.5714285714285716</v>
      </c>
      <c r="N60" s="358">
        <f t="shared" si="25"/>
        <v>35.714285714285715</v>
      </c>
      <c r="O60" s="356"/>
      <c r="P60" s="359"/>
      <c r="Q60" s="355">
        <v>25</v>
      </c>
      <c r="R60" s="355">
        <f>F60*6</f>
        <v>300</v>
      </c>
      <c r="S60" s="358">
        <f t="shared" ref="S60:T73" si="26">Q60/7</f>
        <v>3.5714285714285716</v>
      </c>
      <c r="T60" s="358">
        <f t="shared" si="26"/>
        <v>42.857142857142854</v>
      </c>
      <c r="U60" s="356"/>
      <c r="V60" s="359"/>
      <c r="W60" s="355">
        <f t="shared" ref="W60:W73" si="27">$F60/3</f>
        <v>16.666666666666668</v>
      </c>
      <c r="X60" s="355">
        <f>F60*7/2</f>
        <v>175</v>
      </c>
      <c r="Y60" s="358">
        <f t="shared" ref="Y60:Z73" si="28">W60/7</f>
        <v>2.3809523809523809</v>
      </c>
      <c r="Z60" s="358">
        <f t="shared" si="28"/>
        <v>25</v>
      </c>
      <c r="AA60" s="358"/>
      <c r="AB60" s="359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  <c r="AZ60" s="308"/>
      <c r="BA60" s="308"/>
      <c r="BB60" s="308"/>
      <c r="BC60" s="308"/>
      <c r="BD60" s="308"/>
      <c r="BE60" s="308"/>
      <c r="BF60" s="308"/>
      <c r="BG60" s="308"/>
      <c r="BH60" s="308"/>
      <c r="BI60" s="308"/>
      <c r="BJ60" s="308"/>
    </row>
    <row r="61" spans="1:62">
      <c r="A61" s="314" t="s">
        <v>121</v>
      </c>
      <c r="B61" s="315">
        <v>5</v>
      </c>
      <c r="C61" s="319" t="s">
        <v>124</v>
      </c>
      <c r="D61" s="324" t="s">
        <v>125</v>
      </c>
      <c r="E61" s="318">
        <v>2</v>
      </c>
      <c r="F61" s="313">
        <v>100</v>
      </c>
      <c r="G61" s="355">
        <v>50</v>
      </c>
      <c r="H61" s="355">
        <v>900</v>
      </c>
      <c r="I61" s="361"/>
      <c r="J61" s="357"/>
      <c r="K61" s="355">
        <v>50</v>
      </c>
      <c r="L61" s="355">
        <v>500</v>
      </c>
      <c r="M61" s="358">
        <f t="shared" si="25"/>
        <v>7.1428571428571432</v>
      </c>
      <c r="N61" s="358">
        <f t="shared" si="25"/>
        <v>71.428571428571431</v>
      </c>
      <c r="O61" s="356"/>
      <c r="P61" s="359"/>
      <c r="Q61" s="355">
        <v>50</v>
      </c>
      <c r="R61" s="355">
        <v>600</v>
      </c>
      <c r="S61" s="358">
        <f t="shared" si="26"/>
        <v>7.1428571428571432</v>
      </c>
      <c r="T61" s="358">
        <f t="shared" si="26"/>
        <v>85.714285714285708</v>
      </c>
      <c r="U61" s="356"/>
      <c r="V61" s="359"/>
      <c r="W61" s="355">
        <f t="shared" si="27"/>
        <v>33.333333333333336</v>
      </c>
      <c r="X61" s="355">
        <v>350</v>
      </c>
      <c r="Y61" s="358">
        <f t="shared" si="28"/>
        <v>4.7619047619047619</v>
      </c>
      <c r="Z61" s="358">
        <f t="shared" si="28"/>
        <v>50</v>
      </c>
      <c r="AA61" s="358"/>
      <c r="AB61" s="359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  <c r="AZ61" s="308"/>
      <c r="BA61" s="308"/>
      <c r="BB61" s="308"/>
      <c r="BC61" s="308"/>
      <c r="BD61" s="308"/>
      <c r="BE61" s="308"/>
      <c r="BF61" s="308"/>
      <c r="BG61" s="308"/>
      <c r="BH61" s="308"/>
      <c r="BI61" s="308"/>
      <c r="BJ61" s="308"/>
    </row>
    <row r="62" spans="1:62" s="308" customFormat="1">
      <c r="A62" s="314" t="s">
        <v>121</v>
      </c>
      <c r="B62" s="315">
        <v>5</v>
      </c>
      <c r="C62" s="319" t="s">
        <v>126</v>
      </c>
      <c r="D62" s="324" t="s">
        <v>127</v>
      </c>
      <c r="E62" s="318">
        <v>2</v>
      </c>
      <c r="F62" s="313">
        <v>100</v>
      </c>
      <c r="G62" s="355">
        <v>50</v>
      </c>
      <c r="H62" s="355">
        <v>900</v>
      </c>
      <c r="I62" s="361"/>
      <c r="J62" s="357"/>
      <c r="K62" s="355">
        <v>50</v>
      </c>
      <c r="L62" s="355">
        <v>500</v>
      </c>
      <c r="M62" s="358">
        <f t="shared" si="25"/>
        <v>7.1428571428571432</v>
      </c>
      <c r="N62" s="358">
        <f t="shared" si="25"/>
        <v>71.428571428571431</v>
      </c>
      <c r="O62" s="356"/>
      <c r="P62" s="359"/>
      <c r="Q62" s="355">
        <v>50</v>
      </c>
      <c r="R62" s="355">
        <v>600</v>
      </c>
      <c r="S62" s="358">
        <f t="shared" si="26"/>
        <v>7.1428571428571432</v>
      </c>
      <c r="T62" s="358">
        <f t="shared" si="26"/>
        <v>85.714285714285708</v>
      </c>
      <c r="U62" s="356"/>
      <c r="V62" s="359"/>
      <c r="W62" s="355">
        <f t="shared" si="27"/>
        <v>33.333333333333336</v>
      </c>
      <c r="X62" s="355">
        <v>350</v>
      </c>
      <c r="Y62" s="358">
        <f t="shared" si="28"/>
        <v>4.7619047619047619</v>
      </c>
      <c r="Z62" s="358">
        <f t="shared" si="28"/>
        <v>50</v>
      </c>
      <c r="AA62" s="358"/>
      <c r="AB62" s="359"/>
    </row>
    <row r="63" spans="1:62" s="308" customFormat="1">
      <c r="A63" s="314" t="s">
        <v>121</v>
      </c>
      <c r="B63" s="315">
        <v>5</v>
      </c>
      <c r="C63" s="319" t="s">
        <v>130</v>
      </c>
      <c r="D63" s="324" t="s">
        <v>131</v>
      </c>
      <c r="E63" s="318">
        <v>1</v>
      </c>
      <c r="F63" s="313">
        <v>100</v>
      </c>
      <c r="G63" s="355">
        <v>50</v>
      </c>
      <c r="H63" s="355">
        <v>1800</v>
      </c>
      <c r="I63" s="361"/>
      <c r="J63" s="357"/>
      <c r="K63" s="355">
        <v>50</v>
      </c>
      <c r="L63" s="355">
        <v>1000</v>
      </c>
      <c r="M63" s="358">
        <f t="shared" si="25"/>
        <v>7.1428571428571432</v>
      </c>
      <c r="N63" s="358">
        <f t="shared" si="25"/>
        <v>142.85714285714286</v>
      </c>
      <c r="O63" s="356"/>
      <c r="P63" s="359"/>
      <c r="Q63" s="355">
        <v>50</v>
      </c>
      <c r="R63" s="355">
        <v>1200</v>
      </c>
      <c r="S63" s="358">
        <f t="shared" si="26"/>
        <v>7.1428571428571432</v>
      </c>
      <c r="T63" s="358">
        <f t="shared" si="26"/>
        <v>171.42857142857142</v>
      </c>
      <c r="U63" s="350"/>
      <c r="V63" s="359"/>
      <c r="W63" s="355">
        <f t="shared" si="27"/>
        <v>33.333333333333336</v>
      </c>
      <c r="X63" s="355">
        <v>700</v>
      </c>
      <c r="Y63" s="358">
        <f t="shared" si="28"/>
        <v>4.7619047619047619</v>
      </c>
      <c r="Z63" s="358">
        <f t="shared" si="28"/>
        <v>100</v>
      </c>
      <c r="AA63" s="358"/>
      <c r="AB63" s="359"/>
    </row>
    <row r="64" spans="1:62" s="308" customFormat="1">
      <c r="A64" s="314" t="s">
        <v>121</v>
      </c>
      <c r="B64" s="315">
        <v>5</v>
      </c>
      <c r="C64" s="319" t="s">
        <v>767</v>
      </c>
      <c r="D64" s="324" t="s">
        <v>137</v>
      </c>
      <c r="E64" s="318">
        <v>1</v>
      </c>
      <c r="F64" s="313">
        <v>100</v>
      </c>
      <c r="G64" s="355">
        <v>50</v>
      </c>
      <c r="H64" s="355">
        <v>1800</v>
      </c>
      <c r="I64" s="361"/>
      <c r="J64" s="357"/>
      <c r="K64" s="355">
        <v>50</v>
      </c>
      <c r="L64" s="355">
        <v>1000</v>
      </c>
      <c r="M64" s="358">
        <f t="shared" si="25"/>
        <v>7.1428571428571432</v>
      </c>
      <c r="N64" s="358">
        <f t="shared" si="25"/>
        <v>142.85714285714286</v>
      </c>
      <c r="O64" s="356"/>
      <c r="P64" s="359"/>
      <c r="Q64" s="355">
        <v>50</v>
      </c>
      <c r="R64" s="355">
        <v>1200</v>
      </c>
      <c r="S64" s="358">
        <f t="shared" si="26"/>
        <v>7.1428571428571432</v>
      </c>
      <c r="T64" s="358">
        <f t="shared" si="26"/>
        <v>171.42857142857142</v>
      </c>
      <c r="U64" s="350"/>
      <c r="V64" s="359"/>
      <c r="W64" s="355">
        <f t="shared" si="27"/>
        <v>33.333333333333336</v>
      </c>
      <c r="X64" s="355">
        <v>700</v>
      </c>
      <c r="Y64" s="358">
        <f t="shared" si="28"/>
        <v>4.7619047619047619</v>
      </c>
      <c r="Z64" s="358">
        <f t="shared" si="28"/>
        <v>100</v>
      </c>
      <c r="AA64" s="358"/>
      <c r="AB64" s="359"/>
    </row>
    <row r="65" spans="1:62" s="308" customFormat="1">
      <c r="A65" s="314" t="s">
        <v>121</v>
      </c>
      <c r="B65" s="315">
        <v>5</v>
      </c>
      <c r="C65" s="319" t="s">
        <v>138</v>
      </c>
      <c r="D65" s="324" t="s">
        <v>139</v>
      </c>
      <c r="E65" s="318">
        <v>1</v>
      </c>
      <c r="F65" s="313">
        <v>100</v>
      </c>
      <c r="G65" s="355">
        <v>50</v>
      </c>
      <c r="H65" s="355">
        <v>1800</v>
      </c>
      <c r="I65" s="350"/>
      <c r="J65" s="357"/>
      <c r="K65" s="355">
        <v>50</v>
      </c>
      <c r="L65" s="355">
        <v>1000</v>
      </c>
      <c r="M65" s="358">
        <f t="shared" si="25"/>
        <v>7.1428571428571432</v>
      </c>
      <c r="N65" s="358">
        <f t="shared" si="25"/>
        <v>142.85714285714286</v>
      </c>
      <c r="O65" s="361"/>
      <c r="P65" s="359"/>
      <c r="Q65" s="355">
        <v>50</v>
      </c>
      <c r="R65" s="355">
        <v>1200</v>
      </c>
      <c r="S65" s="358">
        <f t="shared" si="26"/>
        <v>7.1428571428571432</v>
      </c>
      <c r="T65" s="358">
        <f t="shared" si="26"/>
        <v>171.42857142857142</v>
      </c>
      <c r="U65" s="350"/>
      <c r="V65" s="359"/>
      <c r="W65" s="355">
        <f t="shared" si="27"/>
        <v>33.333333333333336</v>
      </c>
      <c r="X65" s="355">
        <v>700</v>
      </c>
      <c r="Y65" s="358">
        <f t="shared" si="28"/>
        <v>4.7619047619047619</v>
      </c>
      <c r="Z65" s="358">
        <f t="shared" si="28"/>
        <v>100</v>
      </c>
      <c r="AA65" s="358"/>
      <c r="AB65" s="359"/>
    </row>
    <row r="66" spans="1:62" s="308" customFormat="1">
      <c r="A66" s="314" t="s">
        <v>121</v>
      </c>
      <c r="B66" s="315">
        <v>5</v>
      </c>
      <c r="C66" s="319" t="s">
        <v>140</v>
      </c>
      <c r="D66" s="324" t="s">
        <v>141</v>
      </c>
      <c r="E66" s="318">
        <v>2</v>
      </c>
      <c r="F66" s="313">
        <v>100</v>
      </c>
      <c r="G66" s="355">
        <v>50</v>
      </c>
      <c r="H66" s="355">
        <v>900</v>
      </c>
      <c r="I66" s="350"/>
      <c r="J66" s="357"/>
      <c r="K66" s="355">
        <v>50</v>
      </c>
      <c r="L66" s="355">
        <v>500</v>
      </c>
      <c r="M66" s="358">
        <f t="shared" si="25"/>
        <v>7.1428571428571432</v>
      </c>
      <c r="N66" s="358">
        <f t="shared" si="25"/>
        <v>71.428571428571431</v>
      </c>
      <c r="O66" s="361"/>
      <c r="P66" s="359"/>
      <c r="Q66" s="355">
        <v>50</v>
      </c>
      <c r="R66" s="355">
        <v>600</v>
      </c>
      <c r="S66" s="358">
        <f t="shared" si="26"/>
        <v>7.1428571428571432</v>
      </c>
      <c r="T66" s="358">
        <f t="shared" si="26"/>
        <v>85.714285714285708</v>
      </c>
      <c r="U66" s="350"/>
      <c r="V66" s="359"/>
      <c r="W66" s="355">
        <f t="shared" si="27"/>
        <v>33.333333333333336</v>
      </c>
      <c r="X66" s="355">
        <v>350</v>
      </c>
      <c r="Y66" s="358">
        <f t="shared" si="28"/>
        <v>4.7619047619047619</v>
      </c>
      <c r="Z66" s="358">
        <f t="shared" si="28"/>
        <v>50</v>
      </c>
      <c r="AA66" s="358"/>
      <c r="AB66" s="359"/>
    </row>
    <row r="67" spans="1:62" s="308" customFormat="1">
      <c r="A67" s="314" t="s">
        <v>121</v>
      </c>
      <c r="B67" s="315">
        <v>5</v>
      </c>
      <c r="C67" s="319" t="s">
        <v>142</v>
      </c>
      <c r="D67" s="324" t="s">
        <v>143</v>
      </c>
      <c r="E67" s="318">
        <v>1</v>
      </c>
      <c r="F67" s="313">
        <v>100</v>
      </c>
      <c r="G67" s="355">
        <v>50</v>
      </c>
      <c r="H67" s="355">
        <v>1800</v>
      </c>
      <c r="I67" s="350"/>
      <c r="J67" s="357"/>
      <c r="K67" s="355">
        <v>50</v>
      </c>
      <c r="L67" s="355">
        <v>1000</v>
      </c>
      <c r="M67" s="358">
        <f t="shared" si="25"/>
        <v>7.1428571428571432</v>
      </c>
      <c r="N67" s="358">
        <f t="shared" si="25"/>
        <v>142.85714285714286</v>
      </c>
      <c r="O67" s="361"/>
      <c r="P67" s="359"/>
      <c r="Q67" s="355">
        <v>50</v>
      </c>
      <c r="R67" s="355">
        <v>1200</v>
      </c>
      <c r="S67" s="358">
        <f t="shared" si="26"/>
        <v>7.1428571428571432</v>
      </c>
      <c r="T67" s="358">
        <f t="shared" si="26"/>
        <v>171.42857142857142</v>
      </c>
      <c r="U67" s="350"/>
      <c r="V67" s="359"/>
      <c r="W67" s="355">
        <f t="shared" si="27"/>
        <v>33.333333333333336</v>
      </c>
      <c r="X67" s="355">
        <v>700</v>
      </c>
      <c r="Y67" s="358">
        <f t="shared" si="28"/>
        <v>4.7619047619047619</v>
      </c>
      <c r="Z67" s="358">
        <f t="shared" si="28"/>
        <v>100</v>
      </c>
      <c r="AA67" s="358"/>
      <c r="AB67" s="359"/>
    </row>
    <row r="68" spans="1:62" s="308" customFormat="1">
      <c r="A68" s="314" t="s">
        <v>121</v>
      </c>
      <c r="B68" s="315">
        <v>5</v>
      </c>
      <c r="C68" s="319" t="s">
        <v>144</v>
      </c>
      <c r="D68" s="324" t="s">
        <v>145</v>
      </c>
      <c r="E68" s="318">
        <v>2</v>
      </c>
      <c r="F68" s="313">
        <v>100</v>
      </c>
      <c r="G68" s="355">
        <v>50</v>
      </c>
      <c r="H68" s="355">
        <v>900</v>
      </c>
      <c r="I68" s="361"/>
      <c r="J68" s="357"/>
      <c r="K68" s="355">
        <v>50</v>
      </c>
      <c r="L68" s="355">
        <v>500</v>
      </c>
      <c r="M68" s="358">
        <f t="shared" si="25"/>
        <v>7.1428571428571432</v>
      </c>
      <c r="N68" s="358">
        <f t="shared" si="25"/>
        <v>71.428571428571431</v>
      </c>
      <c r="O68" s="361"/>
      <c r="P68" s="359"/>
      <c r="Q68" s="355">
        <v>50</v>
      </c>
      <c r="R68" s="355">
        <v>600</v>
      </c>
      <c r="S68" s="358">
        <f t="shared" si="26"/>
        <v>7.1428571428571432</v>
      </c>
      <c r="T68" s="358">
        <f t="shared" si="26"/>
        <v>85.714285714285708</v>
      </c>
      <c r="U68" s="361"/>
      <c r="V68" s="359"/>
      <c r="W68" s="355">
        <f t="shared" si="27"/>
        <v>33.333333333333336</v>
      </c>
      <c r="X68" s="355">
        <v>350</v>
      </c>
      <c r="Y68" s="358">
        <f t="shared" si="28"/>
        <v>4.7619047619047619</v>
      </c>
      <c r="Z68" s="358">
        <f t="shared" si="28"/>
        <v>50</v>
      </c>
      <c r="AA68" s="358"/>
      <c r="AB68" s="359"/>
    </row>
    <row r="69" spans="1:62" s="308" customFormat="1">
      <c r="A69" s="314" t="s">
        <v>121</v>
      </c>
      <c r="B69" s="315">
        <v>5</v>
      </c>
      <c r="C69" s="319" t="s">
        <v>399</v>
      </c>
      <c r="D69" s="324" t="s">
        <v>147</v>
      </c>
      <c r="E69" s="318">
        <v>1</v>
      </c>
      <c r="F69" s="313">
        <v>100</v>
      </c>
      <c r="G69" s="355">
        <v>50</v>
      </c>
      <c r="H69" s="355">
        <v>1800</v>
      </c>
      <c r="I69" s="361"/>
      <c r="J69" s="357"/>
      <c r="K69" s="355">
        <v>50</v>
      </c>
      <c r="L69" s="355">
        <v>1000</v>
      </c>
      <c r="M69" s="358">
        <f t="shared" si="25"/>
        <v>7.1428571428571432</v>
      </c>
      <c r="N69" s="358">
        <f t="shared" si="25"/>
        <v>142.85714285714286</v>
      </c>
      <c r="O69" s="361"/>
      <c r="P69" s="359"/>
      <c r="Q69" s="355">
        <v>50</v>
      </c>
      <c r="R69" s="355">
        <v>1200</v>
      </c>
      <c r="S69" s="358">
        <f t="shared" si="26"/>
        <v>7.1428571428571432</v>
      </c>
      <c r="T69" s="358">
        <f t="shared" si="26"/>
        <v>171.42857142857142</v>
      </c>
      <c r="U69" s="361"/>
      <c r="V69" s="359"/>
      <c r="W69" s="355">
        <f t="shared" si="27"/>
        <v>33.333333333333336</v>
      </c>
      <c r="X69" s="355">
        <v>700</v>
      </c>
      <c r="Y69" s="358">
        <f t="shared" si="28"/>
        <v>4.7619047619047619</v>
      </c>
      <c r="Z69" s="358">
        <f t="shared" si="28"/>
        <v>100</v>
      </c>
      <c r="AA69" s="358"/>
      <c r="AB69" s="359"/>
    </row>
    <row r="70" spans="1:62" s="308" customFormat="1">
      <c r="A70" s="314" t="s">
        <v>121</v>
      </c>
      <c r="B70" s="315">
        <v>5</v>
      </c>
      <c r="C70" s="319" t="s">
        <v>264</v>
      </c>
      <c r="D70" s="324" t="s">
        <v>149</v>
      </c>
      <c r="E70" s="318">
        <v>1</v>
      </c>
      <c r="F70" s="313">
        <v>100</v>
      </c>
      <c r="G70" s="355">
        <v>50</v>
      </c>
      <c r="H70" s="355">
        <v>1800</v>
      </c>
      <c r="I70" s="350"/>
      <c r="J70" s="357"/>
      <c r="K70" s="355">
        <v>50</v>
      </c>
      <c r="L70" s="355">
        <v>1000</v>
      </c>
      <c r="M70" s="358">
        <f t="shared" si="25"/>
        <v>7.1428571428571432</v>
      </c>
      <c r="N70" s="358">
        <f t="shared" si="25"/>
        <v>142.85714285714286</v>
      </c>
      <c r="O70" s="356"/>
      <c r="P70" s="359"/>
      <c r="Q70" s="355">
        <v>50</v>
      </c>
      <c r="R70" s="355">
        <v>1200</v>
      </c>
      <c r="S70" s="358">
        <f t="shared" si="26"/>
        <v>7.1428571428571432</v>
      </c>
      <c r="T70" s="358">
        <f t="shared" si="26"/>
        <v>171.42857142857142</v>
      </c>
      <c r="U70" s="356"/>
      <c r="V70" s="359"/>
      <c r="W70" s="355">
        <f t="shared" si="27"/>
        <v>33.333333333333336</v>
      </c>
      <c r="X70" s="355">
        <v>700</v>
      </c>
      <c r="Y70" s="358">
        <f t="shared" si="28"/>
        <v>4.7619047619047619</v>
      </c>
      <c r="Z70" s="358">
        <f t="shared" si="28"/>
        <v>100</v>
      </c>
      <c r="AA70" s="358"/>
      <c r="AB70" s="359"/>
    </row>
    <row r="71" spans="1:62">
      <c r="A71" s="314" t="s">
        <v>121</v>
      </c>
      <c r="B71" s="315">
        <v>5</v>
      </c>
      <c r="C71" s="319" t="s">
        <v>150</v>
      </c>
      <c r="D71" s="324" t="s">
        <v>151</v>
      </c>
      <c r="E71" s="318">
        <v>1</v>
      </c>
      <c r="F71" s="313">
        <v>135</v>
      </c>
      <c r="G71" s="355">
        <f>F71/2</f>
        <v>67.5</v>
      </c>
      <c r="H71" s="355">
        <v>1800</v>
      </c>
      <c r="J71" s="357"/>
      <c r="K71" s="355">
        <v>67.5</v>
      </c>
      <c r="L71" s="355">
        <v>1000</v>
      </c>
      <c r="M71" s="358">
        <f t="shared" si="25"/>
        <v>9.6428571428571423</v>
      </c>
      <c r="N71" s="358">
        <f t="shared" si="25"/>
        <v>142.85714285714286</v>
      </c>
      <c r="O71" s="356"/>
      <c r="P71" s="359"/>
      <c r="Q71" s="355">
        <v>67.5</v>
      </c>
      <c r="R71" s="355">
        <v>1200</v>
      </c>
      <c r="S71" s="358">
        <f t="shared" si="26"/>
        <v>9.6428571428571423</v>
      </c>
      <c r="T71" s="358">
        <f t="shared" si="26"/>
        <v>171.42857142857142</v>
      </c>
      <c r="U71" s="356"/>
      <c r="V71" s="359"/>
      <c r="W71" s="355">
        <f t="shared" si="27"/>
        <v>45</v>
      </c>
      <c r="X71" s="355">
        <v>700</v>
      </c>
      <c r="Y71" s="358">
        <f t="shared" si="28"/>
        <v>6.4285714285714288</v>
      </c>
      <c r="Z71" s="358">
        <f t="shared" si="28"/>
        <v>100</v>
      </c>
      <c r="AA71" s="358"/>
      <c r="AB71" s="359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  <c r="AZ71" s="308"/>
      <c r="BA71" s="308"/>
      <c r="BB71" s="308"/>
      <c r="BC71" s="308"/>
      <c r="BD71" s="308"/>
      <c r="BE71" s="308"/>
      <c r="BF71" s="308"/>
      <c r="BG71" s="308"/>
      <c r="BH71" s="308"/>
      <c r="BI71" s="308"/>
      <c r="BJ71" s="308"/>
    </row>
    <row r="72" spans="1:62">
      <c r="A72" s="314" t="s">
        <v>121</v>
      </c>
      <c r="B72" s="315">
        <v>5</v>
      </c>
      <c r="C72" s="319" t="s">
        <v>357</v>
      </c>
      <c r="D72" s="324" t="s">
        <v>464</v>
      </c>
      <c r="E72" s="320">
        <v>1</v>
      </c>
      <c r="F72" s="313">
        <v>50</v>
      </c>
      <c r="G72" s="355">
        <v>25</v>
      </c>
      <c r="H72" s="355">
        <v>900</v>
      </c>
      <c r="I72" s="356"/>
      <c r="J72" s="357"/>
      <c r="K72" s="355">
        <v>25</v>
      </c>
      <c r="L72" s="355">
        <v>500</v>
      </c>
      <c r="M72" s="358">
        <f t="shared" si="25"/>
        <v>3.5714285714285716</v>
      </c>
      <c r="N72" s="358">
        <f t="shared" si="25"/>
        <v>71.428571428571431</v>
      </c>
      <c r="O72" s="356"/>
      <c r="P72" s="359"/>
      <c r="Q72" s="355">
        <v>25</v>
      </c>
      <c r="R72" s="355">
        <v>600</v>
      </c>
      <c r="S72" s="358">
        <f t="shared" si="26"/>
        <v>3.5714285714285716</v>
      </c>
      <c r="T72" s="358">
        <f t="shared" si="26"/>
        <v>85.714285714285708</v>
      </c>
      <c r="U72" s="356"/>
      <c r="V72" s="359"/>
      <c r="W72" s="355">
        <f t="shared" si="27"/>
        <v>16.666666666666668</v>
      </c>
      <c r="X72" s="355">
        <v>350</v>
      </c>
      <c r="Y72" s="358">
        <f t="shared" si="28"/>
        <v>2.3809523809523809</v>
      </c>
      <c r="Z72" s="358">
        <f t="shared" si="28"/>
        <v>50</v>
      </c>
      <c r="AA72" s="358"/>
      <c r="AB72" s="359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  <c r="AZ72" s="308"/>
      <c r="BA72" s="308"/>
      <c r="BB72" s="308"/>
      <c r="BC72" s="308"/>
      <c r="BD72" s="308"/>
      <c r="BE72" s="308"/>
      <c r="BF72" s="308"/>
      <c r="BG72" s="308"/>
      <c r="BH72" s="308"/>
      <c r="BI72" s="308"/>
      <c r="BJ72" s="308"/>
    </row>
    <row r="73" spans="1:62">
      <c r="A73" s="314" t="s">
        <v>121</v>
      </c>
      <c r="B73" s="315">
        <v>5</v>
      </c>
      <c r="C73" s="319" t="s">
        <v>768</v>
      </c>
      <c r="D73" s="324" t="s">
        <v>465</v>
      </c>
      <c r="E73" s="320">
        <v>1</v>
      </c>
      <c r="F73" s="313">
        <v>135</v>
      </c>
      <c r="G73" s="355">
        <v>38</v>
      </c>
      <c r="H73" s="355">
        <v>2430</v>
      </c>
      <c r="J73" s="357"/>
      <c r="K73" s="355">
        <v>38</v>
      </c>
      <c r="L73" s="355">
        <f>F73*10</f>
        <v>1350</v>
      </c>
      <c r="M73" s="358">
        <f t="shared" si="25"/>
        <v>5.4285714285714288</v>
      </c>
      <c r="N73" s="358">
        <f t="shared" si="25"/>
        <v>192.85714285714286</v>
      </c>
      <c r="O73" s="375"/>
      <c r="P73" s="359"/>
      <c r="Q73" s="355">
        <v>38</v>
      </c>
      <c r="R73" s="355">
        <v>1620</v>
      </c>
      <c r="S73" s="358">
        <f t="shared" si="26"/>
        <v>5.4285714285714288</v>
      </c>
      <c r="T73" s="358">
        <f t="shared" si="26"/>
        <v>231.42857142857142</v>
      </c>
      <c r="U73" s="375"/>
      <c r="V73" s="359"/>
      <c r="W73" s="355">
        <f t="shared" si="27"/>
        <v>45</v>
      </c>
      <c r="X73" s="355">
        <v>945</v>
      </c>
      <c r="Y73" s="358">
        <f t="shared" si="28"/>
        <v>6.4285714285714288</v>
      </c>
      <c r="Z73" s="358">
        <f t="shared" si="28"/>
        <v>135</v>
      </c>
      <c r="AA73" s="358"/>
      <c r="AB73" s="359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8"/>
      <c r="BE73" s="308"/>
      <c r="BF73" s="308"/>
      <c r="BG73" s="308"/>
      <c r="BH73" s="308"/>
      <c r="BI73" s="308"/>
      <c r="BJ73" s="308"/>
    </row>
    <row r="74" spans="1:62">
      <c r="A74" s="319" t="s">
        <v>175</v>
      </c>
      <c r="B74" s="315">
        <v>7</v>
      </c>
      <c r="C74" s="326" t="s">
        <v>187</v>
      </c>
      <c r="D74" s="327" t="s">
        <v>188</v>
      </c>
      <c r="E74" s="328">
        <v>3</v>
      </c>
      <c r="F74" s="347">
        <v>50</v>
      </c>
      <c r="G74" s="355">
        <f t="shared" ref="G74:G79" si="29">$F74/2</f>
        <v>25</v>
      </c>
      <c r="H74" s="355">
        <v>450</v>
      </c>
      <c r="I74" s="371"/>
      <c r="J74" s="369"/>
      <c r="K74" s="355">
        <v>25</v>
      </c>
      <c r="L74" s="355">
        <v>250</v>
      </c>
      <c r="M74" s="370">
        <v>0</v>
      </c>
      <c r="N74" s="370">
        <v>0</v>
      </c>
      <c r="O74" s="371"/>
      <c r="P74" s="347"/>
      <c r="Q74" s="355">
        <v>25</v>
      </c>
      <c r="R74" s="355">
        <v>300</v>
      </c>
      <c r="S74" s="370">
        <v>3</v>
      </c>
      <c r="T74" s="370">
        <v>11</v>
      </c>
      <c r="U74" s="371"/>
      <c r="V74" s="347"/>
      <c r="W74" s="355">
        <f>$F74</f>
        <v>50</v>
      </c>
      <c r="X74" s="355">
        <v>175</v>
      </c>
      <c r="Y74" s="370">
        <v>0</v>
      </c>
      <c r="Z74" s="370">
        <v>0</v>
      </c>
      <c r="AA74" s="370"/>
      <c r="AB74" s="372"/>
      <c r="AC74" s="87"/>
      <c r="AD74" s="87"/>
      <c r="AE74" s="87"/>
      <c r="AF74" s="87"/>
      <c r="AG74" s="87"/>
      <c r="AH74" s="87"/>
      <c r="AI74" s="87"/>
      <c r="AJ74" s="87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  <c r="AZ74" s="308"/>
      <c r="BA74" s="308"/>
      <c r="BB74" s="308"/>
      <c r="BC74" s="308"/>
      <c r="BD74" s="308"/>
      <c r="BE74" s="308"/>
      <c r="BF74" s="308"/>
      <c r="BG74" s="308"/>
      <c r="BH74" s="308"/>
      <c r="BI74" s="308"/>
      <c r="BJ74" s="308"/>
    </row>
    <row r="75" spans="1:62">
      <c r="A75" s="319" t="s">
        <v>175</v>
      </c>
      <c r="B75" s="315">
        <v>7</v>
      </c>
      <c r="C75" s="326" t="s">
        <v>189</v>
      </c>
      <c r="D75" s="327" t="s">
        <v>190</v>
      </c>
      <c r="E75" s="328">
        <v>2</v>
      </c>
      <c r="F75" s="347">
        <v>50</v>
      </c>
      <c r="G75" s="355">
        <f t="shared" si="29"/>
        <v>25</v>
      </c>
      <c r="H75" s="355">
        <v>450</v>
      </c>
      <c r="I75" s="373"/>
      <c r="J75" s="369"/>
      <c r="K75" s="355">
        <v>25</v>
      </c>
      <c r="L75" s="355">
        <v>250</v>
      </c>
      <c r="M75" s="370">
        <v>2</v>
      </c>
      <c r="N75" s="370">
        <v>9</v>
      </c>
      <c r="O75" s="373"/>
      <c r="P75" s="347"/>
      <c r="Q75" s="355">
        <v>25</v>
      </c>
      <c r="R75" s="355">
        <v>300</v>
      </c>
      <c r="S75" s="370">
        <v>4</v>
      </c>
      <c r="T75" s="370">
        <v>14</v>
      </c>
      <c r="U75" s="373"/>
      <c r="V75" s="347"/>
      <c r="W75" s="355">
        <f>$F75</f>
        <v>50</v>
      </c>
      <c r="X75" s="355">
        <v>175</v>
      </c>
      <c r="Y75" s="370">
        <v>3</v>
      </c>
      <c r="Z75" s="370">
        <v>13</v>
      </c>
      <c r="AA75" s="370"/>
      <c r="AB75" s="372"/>
      <c r="AC75" s="87"/>
      <c r="AD75" s="87"/>
      <c r="AE75" s="87"/>
      <c r="AF75" s="87"/>
      <c r="AG75" s="87"/>
      <c r="AH75" s="87"/>
      <c r="AI75" s="87"/>
      <c r="AJ75" s="87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  <c r="AZ75" s="308"/>
      <c r="BA75" s="308"/>
      <c r="BB75" s="308"/>
      <c r="BC75" s="308"/>
      <c r="BD75" s="308"/>
      <c r="BE75" s="308"/>
      <c r="BF75" s="308"/>
      <c r="BG75" s="308"/>
      <c r="BH75" s="308"/>
      <c r="BI75" s="308"/>
      <c r="BJ75" s="308"/>
    </row>
    <row r="76" spans="1:62">
      <c r="A76" s="319" t="s">
        <v>175</v>
      </c>
      <c r="B76" s="315">
        <v>7</v>
      </c>
      <c r="C76" s="326" t="s">
        <v>191</v>
      </c>
      <c r="D76" s="327" t="s">
        <v>192</v>
      </c>
      <c r="E76" s="328">
        <v>3</v>
      </c>
      <c r="F76" s="347">
        <v>100</v>
      </c>
      <c r="G76" s="355">
        <f t="shared" si="29"/>
        <v>50</v>
      </c>
      <c r="H76" s="355">
        <v>900</v>
      </c>
      <c r="I76" s="373"/>
      <c r="J76" s="369"/>
      <c r="K76" s="355">
        <v>50</v>
      </c>
      <c r="L76" s="355">
        <v>500</v>
      </c>
      <c r="M76" s="370">
        <v>11</v>
      </c>
      <c r="N76" s="370">
        <v>43</v>
      </c>
      <c r="O76" s="373"/>
      <c r="P76" s="347"/>
      <c r="Q76" s="355">
        <v>50</v>
      </c>
      <c r="R76" s="355">
        <v>600</v>
      </c>
      <c r="S76" s="370">
        <v>15</v>
      </c>
      <c r="T76" s="370">
        <v>60</v>
      </c>
      <c r="U76" s="373"/>
      <c r="V76" s="347"/>
      <c r="W76" s="355">
        <v>50</v>
      </c>
      <c r="X76" s="355">
        <v>350</v>
      </c>
      <c r="Y76" s="370">
        <v>6</v>
      </c>
      <c r="Z76" s="370">
        <v>24</v>
      </c>
      <c r="AA76" s="370"/>
      <c r="AB76" s="372"/>
      <c r="AC76" s="87"/>
      <c r="AD76" s="87"/>
      <c r="AE76" s="87"/>
      <c r="AF76" s="87"/>
      <c r="AG76" s="87"/>
      <c r="AH76" s="87"/>
      <c r="AI76" s="87"/>
      <c r="AJ76" s="87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  <c r="AZ76" s="308"/>
      <c r="BA76" s="308"/>
      <c r="BB76" s="308"/>
      <c r="BC76" s="308"/>
      <c r="BD76" s="308"/>
      <c r="BE76" s="308"/>
      <c r="BF76" s="308"/>
      <c r="BG76" s="308"/>
      <c r="BH76" s="308"/>
      <c r="BI76" s="308"/>
      <c r="BJ76" s="308"/>
    </row>
    <row r="77" spans="1:62">
      <c r="A77" s="319" t="s">
        <v>175</v>
      </c>
      <c r="B77" s="315">
        <v>7</v>
      </c>
      <c r="C77" s="326" t="s">
        <v>193</v>
      </c>
      <c r="D77" s="327" t="s">
        <v>194</v>
      </c>
      <c r="E77" s="328">
        <v>3</v>
      </c>
      <c r="F77" s="347">
        <v>100</v>
      </c>
      <c r="G77" s="355">
        <f t="shared" si="29"/>
        <v>50</v>
      </c>
      <c r="H77" s="355">
        <v>900</v>
      </c>
      <c r="I77" s="328"/>
      <c r="J77" s="369"/>
      <c r="K77" s="355">
        <v>50</v>
      </c>
      <c r="L77" s="355">
        <v>500</v>
      </c>
      <c r="M77" s="370">
        <v>0</v>
      </c>
      <c r="N77" s="370">
        <v>0</v>
      </c>
      <c r="O77" s="373"/>
      <c r="P77" s="347"/>
      <c r="Q77" s="355">
        <v>50</v>
      </c>
      <c r="R77" s="355">
        <v>600</v>
      </c>
      <c r="S77" s="370">
        <v>0</v>
      </c>
      <c r="T77" s="370">
        <v>0</v>
      </c>
      <c r="U77" s="373"/>
      <c r="V77" s="347"/>
      <c r="W77" s="355">
        <v>50</v>
      </c>
      <c r="X77" s="355">
        <v>350</v>
      </c>
      <c r="Y77" s="370">
        <v>3</v>
      </c>
      <c r="Z77" s="370">
        <v>10</v>
      </c>
      <c r="AA77" s="370"/>
      <c r="AB77" s="372"/>
      <c r="AC77" s="87"/>
      <c r="AD77" s="87"/>
      <c r="AE77" s="87"/>
      <c r="AF77" s="87"/>
      <c r="AG77" s="87"/>
      <c r="AH77" s="87"/>
      <c r="AI77" s="87"/>
      <c r="AJ77" s="87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  <c r="AZ77" s="308"/>
      <c r="BA77" s="308"/>
      <c r="BB77" s="308"/>
      <c r="BC77" s="308"/>
      <c r="BD77" s="308"/>
      <c r="BE77" s="308"/>
      <c r="BF77" s="308"/>
      <c r="BG77" s="308"/>
      <c r="BH77" s="308"/>
      <c r="BI77" s="308"/>
      <c r="BJ77" s="308"/>
    </row>
    <row r="78" spans="1:62">
      <c r="A78" s="319" t="s">
        <v>421</v>
      </c>
      <c r="B78" s="387">
        <v>7</v>
      </c>
      <c r="C78" s="326" t="s">
        <v>769</v>
      </c>
      <c r="D78" s="329" t="s">
        <v>467</v>
      </c>
      <c r="E78" s="328">
        <v>1</v>
      </c>
      <c r="F78" s="347">
        <v>100</v>
      </c>
      <c r="G78" s="355">
        <f t="shared" si="29"/>
        <v>50</v>
      </c>
      <c r="H78" s="355">
        <v>900</v>
      </c>
      <c r="I78" s="328"/>
      <c r="J78" s="369"/>
      <c r="K78" s="355">
        <f>$F78/2</f>
        <v>50</v>
      </c>
      <c r="L78" s="355">
        <v>500</v>
      </c>
      <c r="M78" s="386"/>
      <c r="N78" s="386"/>
      <c r="O78" s="374"/>
      <c r="P78" s="347"/>
      <c r="Q78" s="355">
        <f>$F78/2</f>
        <v>50</v>
      </c>
      <c r="R78" s="355">
        <v>600</v>
      </c>
      <c r="S78" s="386"/>
      <c r="T78" s="386"/>
      <c r="U78" s="374"/>
      <c r="V78" s="347"/>
      <c r="W78" s="355">
        <v>50</v>
      </c>
      <c r="X78" s="355">
        <v>350</v>
      </c>
      <c r="Y78" s="386"/>
      <c r="Z78" s="386"/>
      <c r="AA78" s="386"/>
      <c r="AB78" s="372"/>
      <c r="AC78" s="87"/>
      <c r="AD78" s="87"/>
      <c r="AE78" s="87"/>
      <c r="AF78" s="87"/>
      <c r="AG78" s="87"/>
      <c r="AH78" s="87"/>
      <c r="AI78" s="87"/>
      <c r="AJ78" s="87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  <c r="AZ78" s="308"/>
      <c r="BA78" s="308"/>
      <c r="BB78" s="308"/>
      <c r="BC78" s="308"/>
      <c r="BD78" s="308"/>
      <c r="BE78" s="308"/>
      <c r="BF78" s="308"/>
      <c r="BG78" s="308"/>
      <c r="BH78" s="308"/>
      <c r="BI78" s="308"/>
      <c r="BJ78" s="308"/>
    </row>
    <row r="79" spans="1:62">
      <c r="A79" s="319" t="s">
        <v>421</v>
      </c>
      <c r="B79" s="387">
        <v>7</v>
      </c>
      <c r="C79" s="326" t="s">
        <v>764</v>
      </c>
      <c r="D79" s="329" t="s">
        <v>492</v>
      </c>
      <c r="E79" s="328">
        <v>1</v>
      </c>
      <c r="F79" s="347">
        <v>100</v>
      </c>
      <c r="G79" s="355">
        <f t="shared" si="29"/>
        <v>50</v>
      </c>
      <c r="H79" s="355">
        <v>900</v>
      </c>
      <c r="I79" s="328"/>
      <c r="J79" s="369"/>
      <c r="K79" s="355">
        <f>$F79/2</f>
        <v>50</v>
      </c>
      <c r="L79" s="355">
        <v>500</v>
      </c>
      <c r="M79" s="386"/>
      <c r="N79" s="386"/>
      <c r="O79" s="374"/>
      <c r="P79" s="347"/>
      <c r="Q79" s="355">
        <f>$F79/2</f>
        <v>50</v>
      </c>
      <c r="R79" s="355">
        <v>600</v>
      </c>
      <c r="S79" s="386"/>
      <c r="T79" s="386"/>
      <c r="U79" s="374"/>
      <c r="V79" s="347"/>
      <c r="W79" s="355">
        <v>50</v>
      </c>
      <c r="X79" s="355">
        <v>350</v>
      </c>
      <c r="Y79" s="386"/>
      <c r="Z79" s="386"/>
      <c r="AA79" s="386"/>
      <c r="AB79" s="372"/>
      <c r="AC79" s="87"/>
      <c r="AD79" s="87"/>
      <c r="AE79" s="87"/>
      <c r="AF79" s="87"/>
      <c r="AG79" s="87"/>
      <c r="AH79" s="87"/>
      <c r="AI79" s="87"/>
      <c r="AJ79" s="87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  <c r="AZ79" s="308"/>
      <c r="BA79" s="308"/>
      <c r="BB79" s="308"/>
      <c r="BC79" s="308"/>
      <c r="BD79" s="308"/>
      <c r="BE79" s="308"/>
      <c r="BF79" s="308"/>
      <c r="BG79" s="308"/>
      <c r="BH79" s="308"/>
      <c r="BI79" s="308"/>
      <c r="BJ79" s="308"/>
    </row>
    <row r="80" spans="1:62" s="339" customFormat="1">
      <c r="A80" s="310" t="s">
        <v>166</v>
      </c>
      <c r="B80" s="311"/>
      <c r="C80" s="338"/>
      <c r="D80" s="342"/>
      <c r="E80" s="343"/>
      <c r="F80" s="343"/>
      <c r="G80" s="353">
        <f>J80-(J80*0.2)</f>
        <v>168</v>
      </c>
      <c r="H80" s="353">
        <f>J80+(J80*0.2)</f>
        <v>252</v>
      </c>
      <c r="I80" s="352"/>
      <c r="J80" s="354">
        <v>210</v>
      </c>
      <c r="K80" s="353">
        <f>P80-(P80*0.2)</f>
        <v>130.4</v>
      </c>
      <c r="L80" s="353">
        <f>P80+(P80*0.2)</f>
        <v>195.6</v>
      </c>
      <c r="M80" s="353"/>
      <c r="N80" s="353"/>
      <c r="O80" s="352"/>
      <c r="P80" s="354">
        <v>163</v>
      </c>
      <c r="Q80" s="353">
        <f>V80-(V80*0.2)</f>
        <v>156</v>
      </c>
      <c r="R80" s="353">
        <f>V80+(V80*0.2)</f>
        <v>234</v>
      </c>
      <c r="S80" s="353"/>
      <c r="T80" s="353"/>
      <c r="U80" s="352"/>
      <c r="V80" s="354">
        <v>195</v>
      </c>
      <c r="W80" s="353">
        <f>AB80-(AB80*0.2)</f>
        <v>50.4</v>
      </c>
      <c r="X80" s="353">
        <f>AB80+(AB80*0.2)</f>
        <v>75.599999999999994</v>
      </c>
      <c r="Y80" s="353"/>
      <c r="Z80" s="353"/>
      <c r="AA80" s="352"/>
      <c r="AB80" s="354">
        <v>63</v>
      </c>
    </row>
    <row r="81" spans="1:62">
      <c r="A81" s="314" t="s">
        <v>166</v>
      </c>
      <c r="B81" s="315">
        <v>6</v>
      </c>
      <c r="C81" s="316" t="s">
        <v>167</v>
      </c>
      <c r="D81" s="317" t="s">
        <v>168</v>
      </c>
      <c r="E81" s="325">
        <v>1</v>
      </c>
      <c r="F81" s="313">
        <v>15</v>
      </c>
      <c r="G81" s="355">
        <v>7.5</v>
      </c>
      <c r="H81" s="355">
        <f>$F81*14</f>
        <v>210</v>
      </c>
      <c r="J81" s="357"/>
      <c r="K81" s="355">
        <v>7.5</v>
      </c>
      <c r="L81" s="355">
        <f t="shared" ref="L81:L85" si="30">$F81*14</f>
        <v>210</v>
      </c>
      <c r="M81" s="358">
        <f t="shared" ref="M81:N85" si="31">K81/7</f>
        <v>1.0714285714285714</v>
      </c>
      <c r="N81" s="358">
        <f t="shared" si="31"/>
        <v>30</v>
      </c>
      <c r="O81" s="361">
        <v>125</v>
      </c>
      <c r="P81" s="359"/>
      <c r="Q81" s="355">
        <v>7.5</v>
      </c>
      <c r="R81" s="355">
        <f t="shared" ref="R81:R85" si="32">$F81*14</f>
        <v>210</v>
      </c>
      <c r="S81" s="358">
        <f t="shared" ref="S81:T85" si="33">Q81/7</f>
        <v>1.0714285714285714</v>
      </c>
      <c r="T81" s="358">
        <f t="shared" si="33"/>
        <v>30</v>
      </c>
      <c r="U81" s="361"/>
      <c r="V81" s="359"/>
      <c r="W81" s="355">
        <v>7.5</v>
      </c>
      <c r="X81" s="355">
        <f t="shared" ref="X81:X85" si="34">$F81*14</f>
        <v>210</v>
      </c>
      <c r="Y81" s="358">
        <f t="shared" ref="Y81:Z85" si="35">W81/7</f>
        <v>1.0714285714285714</v>
      </c>
      <c r="Z81" s="358">
        <f t="shared" si="35"/>
        <v>30</v>
      </c>
      <c r="AA81" s="358"/>
      <c r="AB81" s="359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  <c r="AZ81" s="308"/>
      <c r="BA81" s="308"/>
      <c r="BB81" s="308"/>
      <c r="BC81" s="308"/>
      <c r="BD81" s="308"/>
      <c r="BE81" s="308"/>
      <c r="BF81" s="308"/>
      <c r="BG81" s="308"/>
      <c r="BH81" s="308"/>
      <c r="BI81" s="308"/>
      <c r="BJ81" s="308"/>
    </row>
    <row r="82" spans="1:62">
      <c r="A82" s="314" t="s">
        <v>166</v>
      </c>
      <c r="B82" s="315">
        <v>6</v>
      </c>
      <c r="C82" s="316" t="s">
        <v>169</v>
      </c>
      <c r="D82" s="317" t="s">
        <v>170</v>
      </c>
      <c r="E82" s="325">
        <v>1</v>
      </c>
      <c r="F82" s="313">
        <v>15</v>
      </c>
      <c r="G82" s="355">
        <v>7.5</v>
      </c>
      <c r="H82" s="355">
        <f t="shared" ref="H82:H84" si="36">F82*14</f>
        <v>210</v>
      </c>
      <c r="J82" s="357"/>
      <c r="K82" s="355">
        <v>7.5</v>
      </c>
      <c r="L82" s="355">
        <f t="shared" si="30"/>
        <v>210</v>
      </c>
      <c r="M82" s="358">
        <f t="shared" si="31"/>
        <v>1.0714285714285714</v>
      </c>
      <c r="N82" s="358">
        <f t="shared" si="31"/>
        <v>30</v>
      </c>
      <c r="O82" s="356">
        <v>120</v>
      </c>
      <c r="P82" s="359"/>
      <c r="Q82" s="355">
        <v>7.5</v>
      </c>
      <c r="R82" s="355">
        <f t="shared" si="32"/>
        <v>210</v>
      </c>
      <c r="S82" s="358">
        <f t="shared" si="33"/>
        <v>1.0714285714285714</v>
      </c>
      <c r="T82" s="358">
        <f t="shared" si="33"/>
        <v>30</v>
      </c>
      <c r="U82" s="356"/>
      <c r="V82" s="359"/>
      <c r="W82" s="355">
        <v>7.5</v>
      </c>
      <c r="X82" s="355">
        <f t="shared" si="34"/>
        <v>210</v>
      </c>
      <c r="Y82" s="358">
        <f t="shared" si="35"/>
        <v>1.0714285714285714</v>
      </c>
      <c r="Z82" s="358">
        <f t="shared" si="35"/>
        <v>30</v>
      </c>
      <c r="AA82" s="358"/>
      <c r="AB82" s="359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  <c r="AZ82" s="308"/>
      <c r="BA82" s="308"/>
      <c r="BB82" s="308"/>
      <c r="BC82" s="308"/>
      <c r="BD82" s="308"/>
      <c r="BE82" s="308"/>
      <c r="BF82" s="308"/>
      <c r="BG82" s="308"/>
      <c r="BH82" s="308"/>
      <c r="BI82" s="308"/>
      <c r="BJ82" s="308"/>
    </row>
    <row r="83" spans="1:62">
      <c r="A83" s="314" t="s">
        <v>166</v>
      </c>
      <c r="B83" s="315">
        <v>6</v>
      </c>
      <c r="C83" s="316" t="s">
        <v>171</v>
      </c>
      <c r="D83" s="317" t="s">
        <v>172</v>
      </c>
      <c r="E83" s="325">
        <v>1</v>
      </c>
      <c r="F83" s="313">
        <v>10</v>
      </c>
      <c r="G83" s="355">
        <f>$F83</f>
        <v>10</v>
      </c>
      <c r="H83" s="355">
        <f t="shared" si="36"/>
        <v>140</v>
      </c>
      <c r="J83" s="357"/>
      <c r="K83" s="355">
        <f>$F83</f>
        <v>10</v>
      </c>
      <c r="L83" s="355">
        <f t="shared" si="30"/>
        <v>140</v>
      </c>
      <c r="M83" s="358">
        <f t="shared" si="31"/>
        <v>1.4285714285714286</v>
      </c>
      <c r="N83" s="358">
        <f t="shared" si="31"/>
        <v>20</v>
      </c>
      <c r="O83" s="356">
        <v>40</v>
      </c>
      <c r="P83" s="359"/>
      <c r="Q83" s="355">
        <f>$F83</f>
        <v>10</v>
      </c>
      <c r="R83" s="355">
        <f t="shared" si="32"/>
        <v>140</v>
      </c>
      <c r="S83" s="358">
        <f t="shared" si="33"/>
        <v>1.4285714285714286</v>
      </c>
      <c r="T83" s="358">
        <f t="shared" si="33"/>
        <v>20</v>
      </c>
      <c r="U83" s="356"/>
      <c r="V83" s="359"/>
      <c r="W83" s="355">
        <f>$F83</f>
        <v>10</v>
      </c>
      <c r="X83" s="355">
        <f t="shared" si="34"/>
        <v>140</v>
      </c>
      <c r="Y83" s="358">
        <f t="shared" si="35"/>
        <v>1.4285714285714286</v>
      </c>
      <c r="Z83" s="358">
        <f t="shared" si="35"/>
        <v>20</v>
      </c>
      <c r="AA83" s="358"/>
      <c r="AB83" s="359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  <c r="AZ83" s="308"/>
      <c r="BA83" s="308"/>
      <c r="BB83" s="308"/>
      <c r="BC83" s="308"/>
      <c r="BD83" s="308"/>
      <c r="BE83" s="308"/>
      <c r="BF83" s="308"/>
      <c r="BG83" s="308"/>
      <c r="BH83" s="308"/>
      <c r="BI83" s="308"/>
      <c r="BJ83" s="308"/>
    </row>
    <row r="84" spans="1:62">
      <c r="A84" s="314" t="s">
        <v>166</v>
      </c>
      <c r="B84" s="315">
        <v>6</v>
      </c>
      <c r="C84" s="316" t="s">
        <v>173</v>
      </c>
      <c r="D84" s="317" t="s">
        <v>174</v>
      </c>
      <c r="E84" s="325">
        <v>1</v>
      </c>
      <c r="F84" s="313">
        <v>10</v>
      </c>
      <c r="G84" s="355">
        <f>$F84</f>
        <v>10</v>
      </c>
      <c r="H84" s="355">
        <f t="shared" si="36"/>
        <v>140</v>
      </c>
      <c r="J84" s="357"/>
      <c r="K84" s="355">
        <f>$F84</f>
        <v>10</v>
      </c>
      <c r="L84" s="355">
        <f t="shared" si="30"/>
        <v>140</v>
      </c>
      <c r="M84" s="358">
        <f t="shared" si="31"/>
        <v>1.4285714285714286</v>
      </c>
      <c r="N84" s="358">
        <f t="shared" si="31"/>
        <v>20</v>
      </c>
      <c r="O84" s="356">
        <v>40</v>
      </c>
      <c r="P84" s="359"/>
      <c r="Q84" s="355">
        <f>$F84</f>
        <v>10</v>
      </c>
      <c r="R84" s="355">
        <f t="shared" si="32"/>
        <v>140</v>
      </c>
      <c r="S84" s="358">
        <f t="shared" si="33"/>
        <v>1.4285714285714286</v>
      </c>
      <c r="T84" s="358">
        <f t="shared" si="33"/>
        <v>20</v>
      </c>
      <c r="U84" s="361"/>
      <c r="V84" s="359"/>
      <c r="W84" s="355">
        <f>$F84</f>
        <v>10</v>
      </c>
      <c r="X84" s="355">
        <f t="shared" si="34"/>
        <v>140</v>
      </c>
      <c r="Y84" s="358">
        <f t="shared" si="35"/>
        <v>1.4285714285714286</v>
      </c>
      <c r="Z84" s="358">
        <f t="shared" si="35"/>
        <v>20</v>
      </c>
      <c r="AA84" s="358"/>
      <c r="AB84" s="359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  <c r="AZ84" s="308"/>
      <c r="BA84" s="308"/>
      <c r="BB84" s="308"/>
      <c r="BC84" s="308"/>
      <c r="BD84" s="308"/>
      <c r="BE84" s="308"/>
      <c r="BF84" s="308"/>
      <c r="BG84" s="308"/>
      <c r="BH84" s="308"/>
      <c r="BI84" s="308"/>
      <c r="BJ84" s="308"/>
    </row>
    <row r="85" spans="1:62">
      <c r="A85" s="314" t="s">
        <v>166</v>
      </c>
      <c r="B85" s="380">
        <v>6</v>
      </c>
      <c r="C85" s="316" t="s">
        <v>501</v>
      </c>
      <c r="D85" s="317" t="s">
        <v>455</v>
      </c>
      <c r="E85" s="325">
        <v>1</v>
      </c>
      <c r="F85" s="313">
        <v>10</v>
      </c>
      <c r="G85" s="355">
        <v>10</v>
      </c>
      <c r="H85" s="355">
        <v>140</v>
      </c>
      <c r="J85" s="357"/>
      <c r="K85" s="355">
        <v>10</v>
      </c>
      <c r="L85" s="355">
        <f t="shared" si="30"/>
        <v>140</v>
      </c>
      <c r="M85" s="358"/>
      <c r="N85" s="358">
        <f t="shared" si="31"/>
        <v>20</v>
      </c>
      <c r="O85" s="375"/>
      <c r="P85" s="359"/>
      <c r="Q85" s="355">
        <v>10</v>
      </c>
      <c r="R85" s="355">
        <f t="shared" si="32"/>
        <v>140</v>
      </c>
      <c r="S85" s="358"/>
      <c r="T85" s="358">
        <f t="shared" si="33"/>
        <v>20</v>
      </c>
      <c r="U85" s="361"/>
      <c r="V85" s="359"/>
      <c r="W85" s="355">
        <v>10</v>
      </c>
      <c r="X85" s="355">
        <f t="shared" si="34"/>
        <v>140</v>
      </c>
      <c r="Y85" s="358"/>
      <c r="Z85" s="358">
        <f t="shared" si="35"/>
        <v>20</v>
      </c>
      <c r="AA85" s="358"/>
      <c r="AB85" s="359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  <c r="AZ85" s="308"/>
      <c r="BA85" s="308"/>
      <c r="BB85" s="308"/>
      <c r="BC85" s="308"/>
      <c r="BD85" s="308"/>
      <c r="BE85" s="308"/>
      <c r="BF85" s="308"/>
      <c r="BG85" s="308"/>
      <c r="BH85" s="308"/>
      <c r="BI85" s="308"/>
      <c r="BJ85" s="308"/>
    </row>
    <row r="86" spans="1:62" s="339" customFormat="1">
      <c r="A86" s="338" t="s">
        <v>175</v>
      </c>
      <c r="B86" s="311"/>
      <c r="C86" s="340"/>
      <c r="D86" s="341"/>
      <c r="E86" s="344"/>
      <c r="F86" s="344"/>
      <c r="G86" s="353">
        <f>J86-(J86*0.2)</f>
        <v>1144</v>
      </c>
      <c r="H86" s="353">
        <f>J86+(J86*0.2)</f>
        <v>1716</v>
      </c>
      <c r="I86" s="352"/>
      <c r="J86" s="354">
        <v>1430</v>
      </c>
      <c r="K86" s="353">
        <f>P86-(P86*0.2)</f>
        <v>545.6</v>
      </c>
      <c r="L86" s="353">
        <f>P86+(P86*0.2)</f>
        <v>818.4</v>
      </c>
      <c r="M86" s="353"/>
      <c r="N86" s="353"/>
      <c r="O86" s="352"/>
      <c r="P86" s="354">
        <v>682</v>
      </c>
      <c r="Q86" s="353">
        <f>V86-(V86*0.2)</f>
        <v>1360</v>
      </c>
      <c r="R86" s="353">
        <f>V86+(V86*0.2)</f>
        <v>2040</v>
      </c>
      <c r="S86" s="353"/>
      <c r="T86" s="353"/>
      <c r="U86" s="352"/>
      <c r="V86" s="354">
        <v>1700</v>
      </c>
      <c r="W86" s="353">
        <f>AB86-(AB86*0.2)</f>
        <v>984</v>
      </c>
      <c r="X86" s="353">
        <f>AB86+(AB86*0.2)</f>
        <v>1476</v>
      </c>
      <c r="Y86" s="353"/>
      <c r="Z86" s="353"/>
      <c r="AA86" s="352"/>
      <c r="AB86" s="354">
        <v>1230</v>
      </c>
    </row>
    <row r="87" spans="1:62">
      <c r="A87" s="319" t="s">
        <v>175</v>
      </c>
      <c r="B87" s="315">
        <v>7</v>
      </c>
      <c r="C87" s="316" t="s">
        <v>176</v>
      </c>
      <c r="D87" s="330" t="s">
        <v>177</v>
      </c>
      <c r="E87" s="325">
        <v>2</v>
      </c>
      <c r="F87" s="334">
        <v>50</v>
      </c>
      <c r="G87" s="355">
        <f>$F87/2</f>
        <v>25</v>
      </c>
      <c r="H87" s="355">
        <f>$F87*3</f>
        <v>150</v>
      </c>
      <c r="J87" s="357"/>
      <c r="K87" s="355">
        <f>$F87/2</f>
        <v>25</v>
      </c>
      <c r="L87" s="355">
        <f>$F87*3</f>
        <v>150</v>
      </c>
      <c r="M87" s="358">
        <f t="shared" ref="M87:N91" si="37">K87/7</f>
        <v>3.5714285714285716</v>
      </c>
      <c r="N87" s="358">
        <f t="shared" si="37"/>
        <v>21.428571428571427</v>
      </c>
      <c r="O87" s="356"/>
      <c r="P87" s="359"/>
      <c r="Q87" s="355">
        <f>$F87/2</f>
        <v>25</v>
      </c>
      <c r="R87" s="355">
        <f>$F87*3</f>
        <v>150</v>
      </c>
      <c r="S87" s="358">
        <f t="shared" ref="S87:T91" si="38">Q87/7</f>
        <v>3.5714285714285716</v>
      </c>
      <c r="T87" s="358">
        <f t="shared" si="38"/>
        <v>21.428571428571427</v>
      </c>
      <c r="U87" s="361"/>
      <c r="V87" s="359"/>
      <c r="W87" s="355">
        <v>25</v>
      </c>
      <c r="X87" s="355">
        <f>$F87*3</f>
        <v>150</v>
      </c>
      <c r="Y87" s="358">
        <f t="shared" ref="Y87:Z91" si="39">W87/7</f>
        <v>3.5714285714285716</v>
      </c>
      <c r="Z87" s="358">
        <f t="shared" si="39"/>
        <v>21.428571428571427</v>
      </c>
      <c r="AA87" s="358"/>
      <c r="AB87" s="359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  <c r="AZ87" s="308"/>
      <c r="BA87" s="308"/>
      <c r="BB87" s="308"/>
      <c r="BC87" s="308"/>
      <c r="BD87" s="308"/>
      <c r="BE87" s="308"/>
      <c r="BF87" s="308"/>
      <c r="BG87" s="308"/>
      <c r="BH87" s="308"/>
      <c r="BI87" s="308"/>
      <c r="BJ87" s="308"/>
    </row>
    <row r="88" spans="1:62">
      <c r="A88" s="319" t="s">
        <v>175</v>
      </c>
      <c r="B88" s="315">
        <v>7</v>
      </c>
      <c r="C88" s="316" t="s">
        <v>179</v>
      </c>
      <c r="D88" s="330" t="s">
        <v>180</v>
      </c>
      <c r="E88" s="325">
        <v>2</v>
      </c>
      <c r="F88" s="334">
        <v>50</v>
      </c>
      <c r="G88" s="355">
        <f t="shared" ref="G88:G91" si="40">$F88/2</f>
        <v>25</v>
      </c>
      <c r="H88" s="355">
        <f t="shared" ref="H88:H91" si="41">$F88*3</f>
        <v>150</v>
      </c>
      <c r="J88" s="357"/>
      <c r="K88" s="355">
        <f t="shared" ref="K88:K91" si="42">$F88/2</f>
        <v>25</v>
      </c>
      <c r="L88" s="355">
        <f t="shared" ref="L88:L91" si="43">$F88*3</f>
        <v>150</v>
      </c>
      <c r="M88" s="358">
        <f t="shared" si="37"/>
        <v>3.5714285714285716</v>
      </c>
      <c r="N88" s="358">
        <f t="shared" si="37"/>
        <v>21.428571428571427</v>
      </c>
      <c r="O88" s="356"/>
      <c r="P88" s="359"/>
      <c r="Q88" s="355">
        <f t="shared" ref="Q88:Q91" si="44">$F88/2</f>
        <v>25</v>
      </c>
      <c r="R88" s="355">
        <f t="shared" ref="R88:R91" si="45">$F88*3</f>
        <v>150</v>
      </c>
      <c r="S88" s="358">
        <f t="shared" si="38"/>
        <v>3.5714285714285716</v>
      </c>
      <c r="T88" s="358">
        <f t="shared" si="38"/>
        <v>21.428571428571427</v>
      </c>
      <c r="U88" s="361"/>
      <c r="V88" s="359"/>
      <c r="W88" s="355">
        <v>25</v>
      </c>
      <c r="X88" s="355">
        <f t="shared" ref="X88:X91" si="46">$F88*3</f>
        <v>150</v>
      </c>
      <c r="Y88" s="358">
        <f t="shared" si="39"/>
        <v>3.5714285714285716</v>
      </c>
      <c r="Z88" s="358">
        <f t="shared" si="39"/>
        <v>21.428571428571427</v>
      </c>
      <c r="AA88" s="358"/>
      <c r="AB88" s="359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  <c r="AZ88" s="308"/>
      <c r="BA88" s="308"/>
      <c r="BB88" s="308"/>
      <c r="BC88" s="308"/>
      <c r="BD88" s="308"/>
      <c r="BE88" s="308"/>
      <c r="BF88" s="308"/>
      <c r="BG88" s="308"/>
      <c r="BH88" s="308"/>
      <c r="BI88" s="308"/>
      <c r="BJ88" s="308"/>
    </row>
    <row r="89" spans="1:62">
      <c r="A89" s="319" t="s">
        <v>175</v>
      </c>
      <c r="B89" s="315">
        <v>7</v>
      </c>
      <c r="C89" s="316" t="s">
        <v>181</v>
      </c>
      <c r="D89" s="330" t="s">
        <v>182</v>
      </c>
      <c r="E89" s="325">
        <v>1</v>
      </c>
      <c r="F89" s="334">
        <v>60</v>
      </c>
      <c r="G89" s="355">
        <f t="shared" si="40"/>
        <v>30</v>
      </c>
      <c r="H89" s="355">
        <f t="shared" si="41"/>
        <v>180</v>
      </c>
      <c r="I89" s="356"/>
      <c r="J89" s="357"/>
      <c r="K89" s="355">
        <f t="shared" si="42"/>
        <v>30</v>
      </c>
      <c r="L89" s="355">
        <f t="shared" si="43"/>
        <v>180</v>
      </c>
      <c r="M89" s="358">
        <f t="shared" si="37"/>
        <v>4.2857142857142856</v>
      </c>
      <c r="N89" s="358">
        <f t="shared" si="37"/>
        <v>25.714285714285715</v>
      </c>
      <c r="O89" s="356"/>
      <c r="P89" s="359"/>
      <c r="Q89" s="355">
        <f t="shared" si="44"/>
        <v>30</v>
      </c>
      <c r="R89" s="355">
        <f t="shared" si="45"/>
        <v>180</v>
      </c>
      <c r="S89" s="358">
        <f t="shared" si="38"/>
        <v>4.2857142857142856</v>
      </c>
      <c r="T89" s="358">
        <f t="shared" si="38"/>
        <v>25.714285714285715</v>
      </c>
      <c r="U89" s="361"/>
      <c r="V89" s="359"/>
      <c r="W89" s="355">
        <v>30</v>
      </c>
      <c r="X89" s="355">
        <f t="shared" si="46"/>
        <v>180</v>
      </c>
      <c r="Y89" s="358">
        <f t="shared" si="39"/>
        <v>4.2857142857142856</v>
      </c>
      <c r="Z89" s="358">
        <f t="shared" si="39"/>
        <v>25.714285714285715</v>
      </c>
      <c r="AA89" s="358"/>
      <c r="AB89" s="359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  <c r="AZ89" s="308"/>
      <c r="BA89" s="308"/>
      <c r="BB89" s="308"/>
      <c r="BC89" s="308"/>
      <c r="BD89" s="308"/>
      <c r="BE89" s="308"/>
      <c r="BF89" s="308"/>
      <c r="BG89" s="308"/>
      <c r="BH89" s="308"/>
      <c r="BI89" s="308"/>
      <c r="BJ89" s="308"/>
    </row>
    <row r="90" spans="1:62">
      <c r="A90" s="319" t="s">
        <v>175</v>
      </c>
      <c r="B90" s="315">
        <v>7</v>
      </c>
      <c r="C90" s="316" t="s">
        <v>183</v>
      </c>
      <c r="D90" s="330" t="s">
        <v>184</v>
      </c>
      <c r="E90" s="325">
        <v>1</v>
      </c>
      <c r="F90" s="334">
        <v>40</v>
      </c>
      <c r="G90" s="355">
        <f t="shared" si="40"/>
        <v>20</v>
      </c>
      <c r="H90" s="355">
        <f t="shared" si="41"/>
        <v>120</v>
      </c>
      <c r="I90" s="356"/>
      <c r="J90" s="357"/>
      <c r="K90" s="355">
        <f t="shared" si="42"/>
        <v>20</v>
      </c>
      <c r="L90" s="355">
        <f t="shared" si="43"/>
        <v>120</v>
      </c>
      <c r="M90" s="358">
        <f t="shared" si="37"/>
        <v>2.8571428571428572</v>
      </c>
      <c r="N90" s="358">
        <f t="shared" si="37"/>
        <v>17.142857142857142</v>
      </c>
      <c r="O90" s="361"/>
      <c r="P90" s="359"/>
      <c r="Q90" s="355">
        <f t="shared" si="44"/>
        <v>20</v>
      </c>
      <c r="R90" s="355">
        <f t="shared" si="45"/>
        <v>120</v>
      </c>
      <c r="S90" s="358">
        <f t="shared" si="38"/>
        <v>2.8571428571428572</v>
      </c>
      <c r="T90" s="358">
        <f t="shared" si="38"/>
        <v>17.142857142857142</v>
      </c>
      <c r="U90" s="361"/>
      <c r="V90" s="359"/>
      <c r="W90" s="355">
        <v>20</v>
      </c>
      <c r="X90" s="355">
        <f t="shared" si="46"/>
        <v>120</v>
      </c>
      <c r="Y90" s="358">
        <f t="shared" si="39"/>
        <v>2.8571428571428572</v>
      </c>
      <c r="Z90" s="358">
        <f t="shared" si="39"/>
        <v>17.142857142857142</v>
      </c>
      <c r="AA90" s="358"/>
      <c r="AB90" s="359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  <c r="AZ90" s="308"/>
      <c r="BA90" s="308"/>
      <c r="BB90" s="308"/>
      <c r="BC90" s="308"/>
      <c r="BD90" s="308"/>
      <c r="BE90" s="308"/>
      <c r="BF90" s="308"/>
      <c r="BG90" s="308"/>
      <c r="BH90" s="308"/>
      <c r="BI90" s="308"/>
      <c r="BJ90" s="308"/>
    </row>
    <row r="91" spans="1:62">
      <c r="A91" s="319" t="s">
        <v>175</v>
      </c>
      <c r="B91" s="315">
        <v>7</v>
      </c>
      <c r="C91" s="316" t="s">
        <v>185</v>
      </c>
      <c r="D91" s="330" t="s">
        <v>186</v>
      </c>
      <c r="E91" s="325">
        <v>1</v>
      </c>
      <c r="F91" s="334">
        <v>50</v>
      </c>
      <c r="G91" s="355">
        <f t="shared" si="40"/>
        <v>25</v>
      </c>
      <c r="H91" s="355">
        <f t="shared" si="41"/>
        <v>150</v>
      </c>
      <c r="I91" s="361"/>
      <c r="J91" s="357"/>
      <c r="K91" s="355">
        <f t="shared" si="42"/>
        <v>25</v>
      </c>
      <c r="L91" s="355">
        <f t="shared" si="43"/>
        <v>150</v>
      </c>
      <c r="M91" s="358">
        <f t="shared" si="37"/>
        <v>3.5714285714285716</v>
      </c>
      <c r="N91" s="358">
        <f t="shared" si="37"/>
        <v>21.428571428571427</v>
      </c>
      <c r="O91" s="361"/>
      <c r="P91" s="359"/>
      <c r="Q91" s="355">
        <f t="shared" si="44"/>
        <v>25</v>
      </c>
      <c r="R91" s="355">
        <f t="shared" si="45"/>
        <v>150</v>
      </c>
      <c r="S91" s="358">
        <f t="shared" si="38"/>
        <v>3.5714285714285716</v>
      </c>
      <c r="T91" s="358">
        <f t="shared" si="38"/>
        <v>21.428571428571427</v>
      </c>
      <c r="U91" s="361"/>
      <c r="V91" s="359"/>
      <c r="W91" s="355">
        <v>25</v>
      </c>
      <c r="X91" s="355">
        <f t="shared" si="46"/>
        <v>150</v>
      </c>
      <c r="Y91" s="358">
        <f t="shared" si="39"/>
        <v>3.5714285714285716</v>
      </c>
      <c r="Z91" s="358">
        <f t="shared" si="39"/>
        <v>21.428571428571427</v>
      </c>
      <c r="AA91" s="358"/>
      <c r="AB91" s="359"/>
      <c r="AK91" s="308"/>
      <c r="AL91" s="308"/>
      <c r="AM91" s="308"/>
      <c r="AN91" s="308"/>
      <c r="AO91" s="308"/>
      <c r="AP91" s="308"/>
      <c r="AQ91" s="308"/>
      <c r="AR91" s="308"/>
      <c r="AS91" s="308"/>
      <c r="AT91" s="308"/>
      <c r="AU91" s="308"/>
      <c r="AV91" s="308"/>
      <c r="AW91" s="308"/>
      <c r="AX91" s="308"/>
      <c r="AY91" s="308"/>
      <c r="AZ91" s="308"/>
      <c r="BA91" s="308"/>
      <c r="BB91" s="308"/>
      <c r="BC91" s="308"/>
      <c r="BD91" s="308"/>
      <c r="BE91" s="308"/>
      <c r="BF91" s="308"/>
      <c r="BG91" s="308"/>
      <c r="BH91" s="308"/>
      <c r="BI91" s="308"/>
      <c r="BJ91" s="308"/>
    </row>
    <row r="92" spans="1:62" s="339" customFormat="1">
      <c r="A92" s="310" t="s">
        <v>207</v>
      </c>
      <c r="B92" s="311"/>
      <c r="C92" s="340"/>
      <c r="D92" s="341"/>
      <c r="E92" s="344"/>
      <c r="F92" s="344"/>
      <c r="G92" s="353">
        <f>J92-(J92*0.2)</f>
        <v>440</v>
      </c>
      <c r="H92" s="353">
        <f>J92+(J92*0.2)</f>
        <v>660</v>
      </c>
      <c r="I92" s="352"/>
      <c r="J92" s="354">
        <v>550</v>
      </c>
      <c r="K92" s="353">
        <f>P92-(P92*0.2)</f>
        <v>414.4</v>
      </c>
      <c r="L92" s="353">
        <f>P92+(P92*0.2)</f>
        <v>621.6</v>
      </c>
      <c r="M92" s="353"/>
      <c r="N92" s="353"/>
      <c r="O92" s="352"/>
      <c r="P92" s="354">
        <v>518</v>
      </c>
      <c r="Q92" s="353">
        <f>V92-(V92*0.2)</f>
        <v>340</v>
      </c>
      <c r="R92" s="353">
        <f>V92+(V92*0.2)</f>
        <v>510</v>
      </c>
      <c r="S92" s="353"/>
      <c r="T92" s="353"/>
      <c r="U92" s="352"/>
      <c r="V92" s="354">
        <v>425</v>
      </c>
      <c r="W92" s="353">
        <f>AB92-(AB92*0.2)</f>
        <v>140</v>
      </c>
      <c r="X92" s="353">
        <f>AB92+(AB92*0.2)</f>
        <v>210</v>
      </c>
      <c r="Y92" s="353"/>
      <c r="Z92" s="353"/>
      <c r="AA92" s="352"/>
      <c r="AB92" s="354">
        <v>175</v>
      </c>
    </row>
    <row r="93" spans="1:62">
      <c r="A93" s="314" t="s">
        <v>207</v>
      </c>
      <c r="B93" s="315">
        <v>8</v>
      </c>
      <c r="C93" s="316" t="s">
        <v>208</v>
      </c>
      <c r="D93" s="317" t="s">
        <v>209</v>
      </c>
      <c r="E93" s="325">
        <v>1</v>
      </c>
      <c r="F93" s="334">
        <v>10</v>
      </c>
      <c r="G93" s="355">
        <f>$F93/2</f>
        <v>5</v>
      </c>
      <c r="H93" s="355">
        <f>$F93*3</f>
        <v>30</v>
      </c>
      <c r="I93" s="361"/>
      <c r="J93" s="357"/>
      <c r="K93" s="355">
        <f>$F93/2</f>
        <v>5</v>
      </c>
      <c r="L93" s="355">
        <f>$F93*3</f>
        <v>30</v>
      </c>
      <c r="M93" s="358">
        <f t="shared" ref="M93:N99" si="47">K93/7</f>
        <v>0.7142857142857143</v>
      </c>
      <c r="N93" s="358">
        <f t="shared" si="47"/>
        <v>4.2857142857142856</v>
      </c>
      <c r="P93" s="359"/>
      <c r="Q93" s="355">
        <f>$F93/2</f>
        <v>5</v>
      </c>
      <c r="R93" s="355">
        <f>$F93*3</f>
        <v>30</v>
      </c>
      <c r="S93" s="358">
        <f t="shared" ref="S93:T99" si="48">Q93/7</f>
        <v>0.7142857142857143</v>
      </c>
      <c r="T93" s="358">
        <f t="shared" si="48"/>
        <v>4.2857142857142856</v>
      </c>
      <c r="U93" s="361"/>
      <c r="V93" s="359"/>
      <c r="W93" s="355">
        <f>$F93/2</f>
        <v>5</v>
      </c>
      <c r="X93" s="355">
        <f>$F93*3</f>
        <v>30</v>
      </c>
      <c r="Y93" s="358">
        <f t="shared" ref="Y93:Z99" si="49">W93/7</f>
        <v>0.7142857142857143</v>
      </c>
      <c r="Z93" s="358">
        <f t="shared" si="49"/>
        <v>4.2857142857142856</v>
      </c>
      <c r="AA93" s="361"/>
      <c r="AB93" s="359"/>
      <c r="AK93" s="308"/>
      <c r="AL93" s="308"/>
      <c r="AM93" s="308"/>
      <c r="AN93" s="308"/>
      <c r="AO93" s="308"/>
      <c r="AP93" s="308"/>
      <c r="AQ93" s="308"/>
      <c r="AR93" s="308"/>
      <c r="AS93" s="308"/>
      <c r="AT93" s="308"/>
      <c r="AU93" s="308"/>
      <c r="AV93" s="308"/>
      <c r="AW93" s="308"/>
      <c r="AX93" s="308"/>
      <c r="AY93" s="308"/>
      <c r="AZ93" s="308"/>
      <c r="BA93" s="308"/>
      <c r="BB93" s="308"/>
      <c r="BC93" s="308"/>
      <c r="BD93" s="308"/>
      <c r="BE93" s="308"/>
      <c r="BF93" s="308"/>
      <c r="BG93" s="308"/>
      <c r="BH93" s="308"/>
      <c r="BI93" s="308"/>
      <c r="BJ93" s="308"/>
    </row>
    <row r="94" spans="1:62">
      <c r="A94" s="314" t="s">
        <v>207</v>
      </c>
      <c r="B94" s="315">
        <v>8</v>
      </c>
      <c r="C94" s="316" t="s">
        <v>210</v>
      </c>
      <c r="D94" s="317" t="s">
        <v>211</v>
      </c>
      <c r="E94" s="325">
        <v>1</v>
      </c>
      <c r="F94" s="334">
        <v>15</v>
      </c>
      <c r="G94" s="355">
        <f t="shared" ref="G94:G98" si="50">$F94/2</f>
        <v>7.5</v>
      </c>
      <c r="H94" s="355">
        <f t="shared" ref="H94:H99" si="51">$F94*3</f>
        <v>45</v>
      </c>
      <c r="I94" s="361"/>
      <c r="J94" s="357"/>
      <c r="K94" s="355">
        <f t="shared" ref="K94:K99" si="52">$F94/2</f>
        <v>7.5</v>
      </c>
      <c r="L94" s="355">
        <f t="shared" ref="L94:L99" si="53">$F94*3</f>
        <v>45</v>
      </c>
      <c r="M94" s="358">
        <f t="shared" si="47"/>
        <v>1.0714285714285714</v>
      </c>
      <c r="N94" s="358">
        <f t="shared" si="47"/>
        <v>6.4285714285714288</v>
      </c>
      <c r="P94" s="359"/>
      <c r="Q94" s="355">
        <f t="shared" ref="Q94:Q99" si="54">$F94/2</f>
        <v>7.5</v>
      </c>
      <c r="R94" s="355">
        <f t="shared" ref="R94:R99" si="55">$F94*3</f>
        <v>45</v>
      </c>
      <c r="S94" s="358">
        <f t="shared" si="48"/>
        <v>1.0714285714285714</v>
      </c>
      <c r="T94" s="358">
        <f t="shared" si="48"/>
        <v>6.4285714285714288</v>
      </c>
      <c r="V94" s="359"/>
      <c r="W94" s="355">
        <f t="shared" ref="W94:W99" si="56">$F94/2</f>
        <v>7.5</v>
      </c>
      <c r="X94" s="355">
        <f t="shared" ref="X94:X99" si="57">$F94*3</f>
        <v>45</v>
      </c>
      <c r="Y94" s="358">
        <f t="shared" si="49"/>
        <v>1.0714285714285714</v>
      </c>
      <c r="Z94" s="358">
        <f t="shared" si="49"/>
        <v>6.4285714285714288</v>
      </c>
      <c r="AB94" s="359"/>
      <c r="AK94" s="308"/>
      <c r="AL94" s="308"/>
      <c r="AM94" s="308"/>
      <c r="AN94" s="308"/>
      <c r="AO94" s="308"/>
      <c r="AP94" s="308"/>
      <c r="AQ94" s="308"/>
      <c r="AR94" s="308"/>
      <c r="AS94" s="308"/>
      <c r="AT94" s="308"/>
      <c r="AU94" s="308"/>
      <c r="AV94" s="308"/>
      <c r="AW94" s="308"/>
      <c r="AX94" s="308"/>
      <c r="AY94" s="308"/>
      <c r="AZ94" s="308"/>
      <c r="BA94" s="308"/>
      <c r="BB94" s="308"/>
      <c r="BC94" s="308"/>
      <c r="BD94" s="308"/>
      <c r="BE94" s="308"/>
      <c r="BF94" s="308"/>
      <c r="BG94" s="308"/>
      <c r="BH94" s="308"/>
      <c r="BI94" s="308"/>
      <c r="BJ94" s="308"/>
    </row>
    <row r="95" spans="1:62">
      <c r="A95" s="314" t="s">
        <v>207</v>
      </c>
      <c r="B95" s="315">
        <v>8</v>
      </c>
      <c r="C95" s="316" t="s">
        <v>214</v>
      </c>
      <c r="D95" s="317" t="s">
        <v>215</v>
      </c>
      <c r="E95" s="325">
        <v>2</v>
      </c>
      <c r="F95" s="334">
        <v>125</v>
      </c>
      <c r="G95" s="355">
        <f t="shared" si="50"/>
        <v>62.5</v>
      </c>
      <c r="H95" s="355">
        <f t="shared" si="51"/>
        <v>375</v>
      </c>
      <c r="I95" s="361"/>
      <c r="J95" s="357"/>
      <c r="K95" s="355">
        <f t="shared" si="52"/>
        <v>62.5</v>
      </c>
      <c r="L95" s="355">
        <f t="shared" si="53"/>
        <v>375</v>
      </c>
      <c r="M95" s="358">
        <f t="shared" si="47"/>
        <v>8.9285714285714288</v>
      </c>
      <c r="N95" s="358">
        <f t="shared" si="47"/>
        <v>53.571428571428569</v>
      </c>
      <c r="P95" s="359"/>
      <c r="Q95" s="355">
        <f t="shared" si="54"/>
        <v>62.5</v>
      </c>
      <c r="R95" s="355">
        <f t="shared" si="55"/>
        <v>375</v>
      </c>
      <c r="S95" s="358">
        <f t="shared" si="48"/>
        <v>8.9285714285714288</v>
      </c>
      <c r="T95" s="358">
        <f t="shared" si="48"/>
        <v>53.571428571428569</v>
      </c>
      <c r="V95" s="359"/>
      <c r="W95" s="355">
        <f t="shared" si="56"/>
        <v>62.5</v>
      </c>
      <c r="X95" s="355">
        <f t="shared" si="57"/>
        <v>375</v>
      </c>
      <c r="Y95" s="358">
        <f t="shared" si="49"/>
        <v>8.9285714285714288</v>
      </c>
      <c r="Z95" s="358">
        <f t="shared" si="49"/>
        <v>53.571428571428569</v>
      </c>
      <c r="AB95" s="359"/>
      <c r="AK95" s="308"/>
      <c r="AL95" s="308"/>
      <c r="AM95" s="308"/>
      <c r="AN95" s="308"/>
      <c r="AO95" s="308"/>
      <c r="AP95" s="308"/>
      <c r="AQ95" s="308"/>
      <c r="AR95" s="308"/>
      <c r="AS95" s="308"/>
      <c r="AT95" s="308"/>
      <c r="AU95" s="308"/>
      <c r="AV95" s="308"/>
      <c r="AW95" s="308"/>
      <c r="AX95" s="308"/>
      <c r="AY95" s="308"/>
      <c r="AZ95" s="308"/>
      <c r="BA95" s="308"/>
      <c r="BB95" s="308"/>
      <c r="BC95" s="308"/>
      <c r="BD95" s="308"/>
      <c r="BE95" s="308"/>
      <c r="BF95" s="308"/>
      <c r="BG95" s="308"/>
      <c r="BH95" s="308"/>
      <c r="BI95" s="308"/>
      <c r="BJ95" s="308"/>
    </row>
    <row r="96" spans="1:62">
      <c r="A96" s="314" t="s">
        <v>207</v>
      </c>
      <c r="B96" s="315">
        <v>8</v>
      </c>
      <c r="C96" s="316" t="s">
        <v>216</v>
      </c>
      <c r="D96" s="317" t="s">
        <v>217</v>
      </c>
      <c r="E96" s="325">
        <v>2</v>
      </c>
      <c r="F96" s="334">
        <v>15</v>
      </c>
      <c r="G96" s="355">
        <f t="shared" si="50"/>
        <v>7.5</v>
      </c>
      <c r="H96" s="355">
        <f t="shared" si="51"/>
        <v>45</v>
      </c>
      <c r="I96" s="361"/>
      <c r="J96" s="357"/>
      <c r="K96" s="355">
        <f t="shared" si="52"/>
        <v>7.5</v>
      </c>
      <c r="L96" s="355">
        <f t="shared" si="53"/>
        <v>45</v>
      </c>
      <c r="M96" s="358">
        <f t="shared" si="47"/>
        <v>1.0714285714285714</v>
      </c>
      <c r="N96" s="358">
        <f t="shared" si="47"/>
        <v>6.4285714285714288</v>
      </c>
      <c r="P96" s="359"/>
      <c r="Q96" s="355">
        <f t="shared" si="54"/>
        <v>7.5</v>
      </c>
      <c r="R96" s="355">
        <f t="shared" si="55"/>
        <v>45</v>
      </c>
      <c r="S96" s="358">
        <f t="shared" si="48"/>
        <v>1.0714285714285714</v>
      </c>
      <c r="T96" s="358">
        <f t="shared" si="48"/>
        <v>6.4285714285714288</v>
      </c>
      <c r="V96" s="359"/>
      <c r="W96" s="355">
        <f t="shared" si="56"/>
        <v>7.5</v>
      </c>
      <c r="X96" s="355">
        <f t="shared" si="57"/>
        <v>45</v>
      </c>
      <c r="Y96" s="358">
        <f t="shared" si="49"/>
        <v>1.0714285714285714</v>
      </c>
      <c r="Z96" s="358">
        <f t="shared" si="49"/>
        <v>6.4285714285714288</v>
      </c>
      <c r="AB96" s="359"/>
      <c r="AK96" s="308"/>
      <c r="AL96" s="308"/>
      <c r="AM96" s="308"/>
      <c r="AN96" s="308"/>
      <c r="AO96" s="308"/>
      <c r="AP96" s="308"/>
      <c r="AQ96" s="308"/>
      <c r="AR96" s="308"/>
      <c r="AS96" s="308"/>
      <c r="AT96" s="308"/>
      <c r="AU96" s="308"/>
      <c r="AV96" s="308"/>
      <c r="AW96" s="308"/>
      <c r="AX96" s="308"/>
      <c r="AY96" s="308"/>
      <c r="AZ96" s="308"/>
      <c r="BA96" s="308"/>
      <c r="BB96" s="308"/>
      <c r="BC96" s="308"/>
      <c r="BD96" s="308"/>
      <c r="BE96" s="308"/>
      <c r="BF96" s="308"/>
      <c r="BG96" s="308"/>
      <c r="BH96" s="308"/>
      <c r="BI96" s="308"/>
      <c r="BJ96" s="308"/>
    </row>
    <row r="97" spans="1:62">
      <c r="A97" s="314" t="s">
        <v>207</v>
      </c>
      <c r="B97" s="315">
        <v>8</v>
      </c>
      <c r="C97" s="316" t="s">
        <v>218</v>
      </c>
      <c r="D97" s="317" t="s">
        <v>219</v>
      </c>
      <c r="E97" s="325">
        <v>1</v>
      </c>
      <c r="F97" s="334">
        <v>15</v>
      </c>
      <c r="G97" s="355">
        <f t="shared" si="50"/>
        <v>7.5</v>
      </c>
      <c r="H97" s="355">
        <f t="shared" si="51"/>
        <v>45</v>
      </c>
      <c r="I97" s="361"/>
      <c r="J97" s="357"/>
      <c r="K97" s="355">
        <f t="shared" si="52"/>
        <v>7.5</v>
      </c>
      <c r="L97" s="355">
        <f t="shared" si="53"/>
        <v>45</v>
      </c>
      <c r="M97" s="358">
        <f t="shared" si="47"/>
        <v>1.0714285714285714</v>
      </c>
      <c r="N97" s="358">
        <f t="shared" si="47"/>
        <v>6.4285714285714288</v>
      </c>
      <c r="O97" s="356"/>
      <c r="P97" s="359"/>
      <c r="Q97" s="355">
        <f t="shared" si="54"/>
        <v>7.5</v>
      </c>
      <c r="R97" s="355">
        <f t="shared" si="55"/>
        <v>45</v>
      </c>
      <c r="S97" s="358">
        <f t="shared" si="48"/>
        <v>1.0714285714285714</v>
      </c>
      <c r="T97" s="358">
        <f t="shared" si="48"/>
        <v>6.4285714285714288</v>
      </c>
      <c r="U97" s="356"/>
      <c r="V97" s="359"/>
      <c r="W97" s="355">
        <f t="shared" si="56"/>
        <v>7.5</v>
      </c>
      <c r="X97" s="355">
        <f t="shared" si="57"/>
        <v>45</v>
      </c>
      <c r="Y97" s="358">
        <f t="shared" si="49"/>
        <v>1.0714285714285714</v>
      </c>
      <c r="Z97" s="358">
        <f t="shared" si="49"/>
        <v>6.4285714285714288</v>
      </c>
      <c r="AA97" s="356"/>
      <c r="AB97" s="359"/>
      <c r="AK97" s="308"/>
      <c r="AL97" s="308"/>
      <c r="AM97" s="308"/>
      <c r="AN97" s="308"/>
      <c r="AO97" s="308"/>
      <c r="AP97" s="308"/>
      <c r="AQ97" s="308"/>
      <c r="AR97" s="308"/>
      <c r="AS97" s="308"/>
      <c r="AT97" s="308"/>
      <c r="AU97" s="308"/>
      <c r="AV97" s="308"/>
      <c r="AW97" s="308"/>
      <c r="AX97" s="308"/>
      <c r="AY97" s="308"/>
      <c r="AZ97" s="308"/>
      <c r="BA97" s="308"/>
      <c r="BB97" s="308"/>
      <c r="BC97" s="308"/>
      <c r="BD97" s="308"/>
      <c r="BE97" s="308"/>
      <c r="BF97" s="308"/>
      <c r="BG97" s="308"/>
      <c r="BH97" s="308"/>
      <c r="BI97" s="308"/>
      <c r="BJ97" s="308"/>
    </row>
    <row r="98" spans="1:62">
      <c r="A98" s="314" t="s">
        <v>207</v>
      </c>
      <c r="B98" s="315">
        <v>8</v>
      </c>
      <c r="C98" s="316" t="s">
        <v>220</v>
      </c>
      <c r="D98" s="317" t="s">
        <v>221</v>
      </c>
      <c r="E98" s="325">
        <v>1</v>
      </c>
      <c r="F98" s="334">
        <v>5</v>
      </c>
      <c r="G98" s="355">
        <f t="shared" si="50"/>
        <v>2.5</v>
      </c>
      <c r="H98" s="355">
        <f t="shared" si="51"/>
        <v>15</v>
      </c>
      <c r="I98" s="361"/>
      <c r="J98" s="357"/>
      <c r="K98" s="355">
        <f t="shared" si="52"/>
        <v>2.5</v>
      </c>
      <c r="L98" s="355">
        <f t="shared" si="53"/>
        <v>15</v>
      </c>
      <c r="M98" s="358">
        <f t="shared" si="47"/>
        <v>0.35714285714285715</v>
      </c>
      <c r="N98" s="358">
        <f t="shared" si="47"/>
        <v>2.1428571428571428</v>
      </c>
      <c r="O98" s="356"/>
      <c r="P98" s="359"/>
      <c r="Q98" s="355">
        <f t="shared" si="54"/>
        <v>2.5</v>
      </c>
      <c r="R98" s="355">
        <f t="shared" si="55"/>
        <v>15</v>
      </c>
      <c r="S98" s="358">
        <f t="shared" si="48"/>
        <v>0.35714285714285715</v>
      </c>
      <c r="T98" s="358">
        <f t="shared" si="48"/>
        <v>2.1428571428571428</v>
      </c>
      <c r="U98" s="356"/>
      <c r="V98" s="359"/>
      <c r="W98" s="355">
        <f t="shared" si="56"/>
        <v>2.5</v>
      </c>
      <c r="X98" s="355">
        <f t="shared" si="57"/>
        <v>15</v>
      </c>
      <c r="Y98" s="358">
        <f t="shared" si="49"/>
        <v>0.35714285714285715</v>
      </c>
      <c r="Z98" s="358">
        <f t="shared" si="49"/>
        <v>2.1428571428571428</v>
      </c>
      <c r="AA98" s="356"/>
      <c r="AB98" s="359"/>
      <c r="AK98" s="308"/>
      <c r="AL98" s="308"/>
      <c r="AM98" s="308"/>
      <c r="AN98" s="308"/>
      <c r="AO98" s="308"/>
      <c r="AP98" s="308"/>
      <c r="AQ98" s="308"/>
      <c r="AR98" s="308"/>
      <c r="AS98" s="308"/>
      <c r="AT98" s="308"/>
      <c r="AU98" s="308"/>
      <c r="AV98" s="308"/>
      <c r="AW98" s="308"/>
      <c r="AX98" s="308"/>
      <c r="AY98" s="308"/>
      <c r="AZ98" s="308"/>
      <c r="BA98" s="308"/>
      <c r="BB98" s="308"/>
      <c r="BC98" s="308"/>
      <c r="BD98" s="308"/>
      <c r="BE98" s="308"/>
      <c r="BF98" s="308"/>
      <c r="BG98" s="308"/>
      <c r="BH98" s="308"/>
      <c r="BI98" s="308"/>
      <c r="BJ98" s="308"/>
    </row>
    <row r="99" spans="1:62">
      <c r="A99" s="314" t="s">
        <v>207</v>
      </c>
      <c r="B99" s="387"/>
      <c r="C99" s="316" t="s">
        <v>771</v>
      </c>
      <c r="D99" s="317" t="s">
        <v>452</v>
      </c>
      <c r="E99" s="325">
        <v>2</v>
      </c>
      <c r="F99" s="334">
        <v>5</v>
      </c>
      <c r="G99" s="355">
        <v>3</v>
      </c>
      <c r="H99" s="355">
        <f t="shared" si="51"/>
        <v>15</v>
      </c>
      <c r="I99" s="361"/>
      <c r="J99" s="357"/>
      <c r="K99" s="355">
        <f t="shared" si="52"/>
        <v>2.5</v>
      </c>
      <c r="L99" s="355">
        <f t="shared" si="53"/>
        <v>15</v>
      </c>
      <c r="M99" s="358">
        <f t="shared" si="47"/>
        <v>0.35714285714285715</v>
      </c>
      <c r="N99" s="358">
        <f t="shared" si="47"/>
        <v>2.1428571428571428</v>
      </c>
      <c r="O99" s="375"/>
      <c r="P99" s="359"/>
      <c r="Q99" s="355">
        <f t="shared" si="54"/>
        <v>2.5</v>
      </c>
      <c r="R99" s="355">
        <f t="shared" si="55"/>
        <v>15</v>
      </c>
      <c r="S99" s="358">
        <f t="shared" si="48"/>
        <v>0.35714285714285715</v>
      </c>
      <c r="T99" s="358">
        <f t="shared" si="48"/>
        <v>2.1428571428571428</v>
      </c>
      <c r="U99" s="375"/>
      <c r="V99" s="359"/>
      <c r="W99" s="355">
        <f t="shared" si="56"/>
        <v>2.5</v>
      </c>
      <c r="X99" s="355">
        <f t="shared" si="57"/>
        <v>15</v>
      </c>
      <c r="Y99" s="358">
        <f t="shared" si="49"/>
        <v>0.35714285714285715</v>
      </c>
      <c r="Z99" s="358">
        <f t="shared" si="49"/>
        <v>2.1428571428571428</v>
      </c>
      <c r="AA99" s="375"/>
      <c r="AB99" s="359"/>
      <c r="AK99" s="308"/>
      <c r="AL99" s="308"/>
      <c r="AM99" s="308"/>
      <c r="AN99" s="308"/>
      <c r="AO99" s="308"/>
      <c r="AP99" s="308"/>
      <c r="AQ99" s="308"/>
      <c r="AR99" s="308"/>
      <c r="AS99" s="308"/>
      <c r="AT99" s="308"/>
      <c r="AU99" s="308"/>
      <c r="AV99" s="308"/>
      <c r="AW99" s="308"/>
      <c r="AX99" s="308"/>
      <c r="AY99" s="308"/>
      <c r="AZ99" s="308"/>
      <c r="BA99" s="308"/>
      <c r="BB99" s="308"/>
      <c r="BC99" s="308"/>
      <c r="BD99" s="308"/>
      <c r="BE99" s="308"/>
      <c r="BF99" s="308"/>
      <c r="BG99" s="308"/>
      <c r="BH99" s="308"/>
      <c r="BI99" s="308"/>
      <c r="BJ99" s="308"/>
    </row>
    <row r="100" spans="1:62">
      <c r="A100" s="314" t="s">
        <v>207</v>
      </c>
      <c r="B100" s="387"/>
      <c r="C100" s="316" t="s">
        <v>503</v>
      </c>
      <c r="D100" s="317" t="s">
        <v>454</v>
      </c>
      <c r="E100" s="325">
        <v>1</v>
      </c>
      <c r="F100" s="334">
        <v>10</v>
      </c>
      <c r="G100" s="355">
        <v>5</v>
      </c>
      <c r="H100" s="355">
        <v>30</v>
      </c>
      <c r="I100" s="361"/>
      <c r="J100" s="357"/>
      <c r="K100" s="355">
        <v>5</v>
      </c>
      <c r="L100" s="355">
        <v>30</v>
      </c>
      <c r="M100" s="358"/>
      <c r="N100" s="358"/>
      <c r="O100" s="375"/>
      <c r="P100" s="359"/>
      <c r="Q100" s="355">
        <v>5</v>
      </c>
      <c r="R100" s="355">
        <v>30</v>
      </c>
      <c r="S100" s="358"/>
      <c r="T100" s="358"/>
      <c r="U100" s="375"/>
      <c r="V100" s="359"/>
      <c r="W100" s="355">
        <v>5</v>
      </c>
      <c r="X100" s="355">
        <v>30</v>
      </c>
      <c r="Y100" s="358"/>
      <c r="Z100" s="358"/>
      <c r="AA100" s="375"/>
      <c r="AB100" s="359"/>
      <c r="AK100" s="308"/>
      <c r="AL100" s="308"/>
      <c r="AM100" s="308"/>
      <c r="AN100" s="308"/>
      <c r="AO100" s="308"/>
      <c r="AP100" s="308"/>
      <c r="AQ100" s="308"/>
      <c r="AR100" s="308"/>
      <c r="AS100" s="308"/>
      <c r="AT100" s="308"/>
      <c r="AU100" s="308"/>
      <c r="AV100" s="308"/>
      <c r="AW100" s="308"/>
      <c r="AX100" s="308"/>
      <c r="AY100" s="308"/>
      <c r="AZ100" s="308"/>
      <c r="BA100" s="308"/>
      <c r="BB100" s="308"/>
      <c r="BC100" s="308"/>
      <c r="BD100" s="308"/>
      <c r="BE100" s="308"/>
      <c r="BF100" s="308"/>
      <c r="BG100" s="308"/>
      <c r="BH100" s="308"/>
      <c r="BI100" s="308"/>
      <c r="BJ100" s="308"/>
    </row>
    <row r="101" spans="1:62" s="339" customFormat="1">
      <c r="A101" s="310" t="s">
        <v>222</v>
      </c>
      <c r="B101" s="311"/>
      <c r="C101" s="340"/>
      <c r="D101" s="341"/>
      <c r="E101" s="344"/>
      <c r="F101" s="344"/>
      <c r="G101" s="353">
        <f>J101-(J101*0.2)</f>
        <v>1380</v>
      </c>
      <c r="H101" s="353">
        <f>J101+(J101*0.2)</f>
        <v>2070</v>
      </c>
      <c r="I101" s="352"/>
      <c r="J101" s="354">
        <v>1725</v>
      </c>
      <c r="K101" s="353">
        <f>P101-(P101*0.2)</f>
        <v>910.4</v>
      </c>
      <c r="L101" s="353">
        <f>P101+(P101*0.2)</f>
        <v>1365.6</v>
      </c>
      <c r="M101" s="353"/>
      <c r="N101" s="353"/>
      <c r="O101" s="352"/>
      <c r="P101" s="354">
        <v>1138</v>
      </c>
      <c r="Q101" s="353">
        <f>V101-(V101*0.2)</f>
        <v>1800</v>
      </c>
      <c r="R101" s="353">
        <f>V101+(V101*0.2)</f>
        <v>2700</v>
      </c>
      <c r="S101" s="353"/>
      <c r="T101" s="353"/>
      <c r="U101" s="352"/>
      <c r="V101" s="354">
        <v>2250</v>
      </c>
      <c r="W101" s="353">
        <f>AB101-(AB101*0.2)</f>
        <v>908</v>
      </c>
      <c r="X101" s="353">
        <f>AB101+(AB101*0.2)</f>
        <v>1362</v>
      </c>
      <c r="Y101" s="353"/>
      <c r="Z101" s="353"/>
      <c r="AA101" s="352"/>
      <c r="AB101" s="354">
        <v>1135</v>
      </c>
    </row>
    <row r="102" spans="1:62">
      <c r="A102" s="314" t="s">
        <v>222</v>
      </c>
      <c r="B102" s="315">
        <v>9</v>
      </c>
      <c r="C102" s="331" t="s">
        <v>223</v>
      </c>
      <c r="D102" s="332" t="s">
        <v>224</v>
      </c>
      <c r="E102" s="335">
        <v>2</v>
      </c>
      <c r="F102" s="348">
        <v>20</v>
      </c>
      <c r="G102" s="355">
        <f t="shared" ref="G102:G113" si="58">$F102/2</f>
        <v>10</v>
      </c>
      <c r="H102" s="355">
        <f>$F102*4</f>
        <v>80</v>
      </c>
      <c r="I102" s="361"/>
      <c r="J102" s="357"/>
      <c r="K102" s="355">
        <f t="shared" ref="K102:K108" si="59">$F102/2</f>
        <v>10</v>
      </c>
      <c r="L102" s="355">
        <f>$F102*4</f>
        <v>80</v>
      </c>
      <c r="M102" s="358">
        <f t="shared" ref="M102:N108" si="60">K102/7</f>
        <v>1.4285714285714286</v>
      </c>
      <c r="N102" s="358">
        <f t="shared" si="60"/>
        <v>11.428571428571429</v>
      </c>
      <c r="O102" s="361"/>
      <c r="P102" s="359"/>
      <c r="Q102" s="355">
        <f t="shared" ref="Q102:Q107" si="61">$F102/2</f>
        <v>10</v>
      </c>
      <c r="R102" s="355">
        <f>$F102*4</f>
        <v>80</v>
      </c>
      <c r="S102" s="358">
        <f t="shared" ref="S102:T108" si="62">Q102/7</f>
        <v>1.4285714285714286</v>
      </c>
      <c r="T102" s="358">
        <f t="shared" si="62"/>
        <v>11.428571428571429</v>
      </c>
      <c r="U102" s="356"/>
      <c r="V102" s="359"/>
      <c r="W102" s="355">
        <f t="shared" ref="W102:W107" si="63">$F102/2</f>
        <v>10</v>
      </c>
      <c r="X102" s="355">
        <f>$F102*4</f>
        <v>80</v>
      </c>
      <c r="Y102" s="358">
        <f t="shared" ref="Y102:Z108" si="64">W102/7</f>
        <v>1.4285714285714286</v>
      </c>
      <c r="Z102" s="358">
        <f t="shared" si="64"/>
        <v>11.428571428571429</v>
      </c>
      <c r="AA102" s="358"/>
      <c r="AB102" s="359"/>
      <c r="AK102" s="308"/>
      <c r="AL102" s="308"/>
      <c r="AM102" s="308"/>
      <c r="AN102" s="308"/>
      <c r="AO102" s="308"/>
      <c r="AP102" s="308"/>
      <c r="AQ102" s="308"/>
      <c r="AR102" s="308"/>
      <c r="AS102" s="308"/>
      <c r="AT102" s="308"/>
      <c r="AU102" s="308"/>
      <c r="AV102" s="308"/>
      <c r="AW102" s="308"/>
      <c r="AX102" s="308"/>
      <c r="AY102" s="308"/>
      <c r="AZ102" s="308"/>
      <c r="BA102" s="308"/>
      <c r="BB102" s="308"/>
      <c r="BC102" s="308"/>
      <c r="BD102" s="308"/>
      <c r="BE102" s="308"/>
      <c r="BF102" s="308"/>
      <c r="BG102" s="308"/>
      <c r="BH102" s="308"/>
      <c r="BI102" s="308"/>
      <c r="BJ102" s="308"/>
    </row>
    <row r="103" spans="1:62">
      <c r="A103" s="314" t="s">
        <v>222</v>
      </c>
      <c r="B103" s="315">
        <v>9</v>
      </c>
      <c r="C103" s="316" t="s">
        <v>225</v>
      </c>
      <c r="D103" s="317" t="s">
        <v>226</v>
      </c>
      <c r="E103" s="325">
        <v>1</v>
      </c>
      <c r="F103" s="334">
        <v>250</v>
      </c>
      <c r="G103" s="355">
        <f t="shared" si="58"/>
        <v>125</v>
      </c>
      <c r="H103" s="355">
        <f t="shared" ref="H103:H108" si="65">$F103*4</f>
        <v>1000</v>
      </c>
      <c r="I103" s="361"/>
      <c r="J103" s="357"/>
      <c r="K103" s="355">
        <f t="shared" si="59"/>
        <v>125</v>
      </c>
      <c r="L103" s="355">
        <f t="shared" ref="L103:L108" si="66">$F103*4</f>
        <v>1000</v>
      </c>
      <c r="M103" s="358">
        <f t="shared" si="60"/>
        <v>17.857142857142858</v>
      </c>
      <c r="N103" s="358">
        <f t="shared" si="60"/>
        <v>142.85714285714286</v>
      </c>
      <c r="O103" s="361"/>
      <c r="P103" s="359"/>
      <c r="Q103" s="355">
        <f t="shared" si="61"/>
        <v>125</v>
      </c>
      <c r="R103" s="355">
        <f t="shared" ref="R103:R107" si="67">$F103*4</f>
        <v>1000</v>
      </c>
      <c r="S103" s="358">
        <f t="shared" si="62"/>
        <v>17.857142857142858</v>
      </c>
      <c r="T103" s="358">
        <f t="shared" si="62"/>
        <v>142.85714285714286</v>
      </c>
      <c r="U103" s="361"/>
      <c r="V103" s="359"/>
      <c r="W103" s="355">
        <f t="shared" si="63"/>
        <v>125</v>
      </c>
      <c r="X103" s="355">
        <f t="shared" ref="X103:X107" si="68">$F103*4</f>
        <v>1000</v>
      </c>
      <c r="Y103" s="358">
        <f t="shared" si="64"/>
        <v>17.857142857142858</v>
      </c>
      <c r="Z103" s="358">
        <f t="shared" si="64"/>
        <v>142.85714285714286</v>
      </c>
      <c r="AA103" s="358"/>
      <c r="AB103" s="359"/>
      <c r="AK103" s="308"/>
      <c r="AL103" s="308"/>
      <c r="AM103" s="308"/>
      <c r="AN103" s="308"/>
      <c r="AO103" s="308"/>
      <c r="AP103" s="308"/>
      <c r="AQ103" s="308"/>
      <c r="AR103" s="308"/>
      <c r="AS103" s="308"/>
      <c r="AT103" s="308"/>
      <c r="AU103" s="308"/>
      <c r="AV103" s="308"/>
      <c r="AW103" s="308"/>
      <c r="AX103" s="308"/>
      <c r="AY103" s="308"/>
      <c r="AZ103" s="308"/>
      <c r="BA103" s="308"/>
      <c r="BB103" s="308"/>
      <c r="BC103" s="308"/>
      <c r="BD103" s="308"/>
      <c r="BE103" s="308"/>
      <c r="BF103" s="308"/>
      <c r="BG103" s="308"/>
      <c r="BH103" s="308"/>
      <c r="BI103" s="308"/>
      <c r="BJ103" s="308"/>
    </row>
    <row r="104" spans="1:62">
      <c r="A104" s="314" t="s">
        <v>222</v>
      </c>
      <c r="B104" s="315">
        <v>9</v>
      </c>
      <c r="C104" s="316" t="s">
        <v>227</v>
      </c>
      <c r="D104" s="332" t="s">
        <v>228</v>
      </c>
      <c r="E104" s="325">
        <v>2</v>
      </c>
      <c r="F104" s="334">
        <v>250</v>
      </c>
      <c r="G104" s="355">
        <f t="shared" si="58"/>
        <v>125</v>
      </c>
      <c r="H104" s="355">
        <f t="shared" si="65"/>
        <v>1000</v>
      </c>
      <c r="I104" s="356"/>
      <c r="J104" s="357"/>
      <c r="K104" s="355">
        <f t="shared" si="59"/>
        <v>125</v>
      </c>
      <c r="L104" s="355">
        <f t="shared" si="66"/>
        <v>1000</v>
      </c>
      <c r="M104" s="358">
        <f t="shared" si="60"/>
        <v>17.857142857142858</v>
      </c>
      <c r="N104" s="358">
        <f t="shared" si="60"/>
        <v>142.85714285714286</v>
      </c>
      <c r="O104" s="361"/>
      <c r="P104" s="359"/>
      <c r="Q104" s="355">
        <f t="shared" si="61"/>
        <v>125</v>
      </c>
      <c r="R104" s="355">
        <f t="shared" si="67"/>
        <v>1000</v>
      </c>
      <c r="S104" s="358">
        <f t="shared" si="62"/>
        <v>17.857142857142858</v>
      </c>
      <c r="T104" s="358">
        <f t="shared" si="62"/>
        <v>142.85714285714286</v>
      </c>
      <c r="U104" s="361"/>
      <c r="V104" s="359"/>
      <c r="W104" s="355">
        <f t="shared" si="63"/>
        <v>125</v>
      </c>
      <c r="X104" s="355">
        <f t="shared" si="68"/>
        <v>1000</v>
      </c>
      <c r="Y104" s="358">
        <f t="shared" si="64"/>
        <v>17.857142857142858</v>
      </c>
      <c r="Z104" s="358">
        <f t="shared" si="64"/>
        <v>142.85714285714286</v>
      </c>
      <c r="AA104" s="358"/>
      <c r="AB104" s="359"/>
      <c r="AK104" s="308"/>
      <c r="AL104" s="308"/>
      <c r="AM104" s="308"/>
      <c r="AN104" s="308"/>
      <c r="AO104" s="308"/>
      <c r="AP104" s="308"/>
      <c r="AQ104" s="308"/>
      <c r="AR104" s="308"/>
      <c r="AS104" s="308"/>
      <c r="AT104" s="308"/>
      <c r="AU104" s="308"/>
      <c r="AV104" s="308"/>
      <c r="AW104" s="308"/>
      <c r="AX104" s="308"/>
      <c r="AY104" s="308"/>
      <c r="AZ104" s="308"/>
      <c r="BA104" s="308"/>
      <c r="BB104" s="308"/>
      <c r="BC104" s="308"/>
      <c r="BD104" s="308"/>
      <c r="BE104" s="308"/>
      <c r="BF104" s="308"/>
      <c r="BG104" s="308"/>
      <c r="BH104" s="308"/>
      <c r="BI104" s="308"/>
      <c r="BJ104" s="308"/>
    </row>
    <row r="105" spans="1:62">
      <c r="A105" s="314" t="s">
        <v>222</v>
      </c>
      <c r="B105" s="315">
        <v>9</v>
      </c>
      <c r="C105" s="316" t="s">
        <v>229</v>
      </c>
      <c r="D105" s="317" t="s">
        <v>230</v>
      </c>
      <c r="E105" s="325">
        <v>2</v>
      </c>
      <c r="F105" s="334">
        <v>250</v>
      </c>
      <c r="G105" s="355">
        <f t="shared" si="58"/>
        <v>125</v>
      </c>
      <c r="H105" s="355">
        <f t="shared" si="65"/>
        <v>1000</v>
      </c>
      <c r="I105" s="356"/>
      <c r="J105" s="357"/>
      <c r="K105" s="355">
        <f t="shared" si="59"/>
        <v>125</v>
      </c>
      <c r="L105" s="355">
        <f t="shared" si="66"/>
        <v>1000</v>
      </c>
      <c r="M105" s="358">
        <f t="shared" si="60"/>
        <v>17.857142857142858</v>
      </c>
      <c r="N105" s="358">
        <f t="shared" si="60"/>
        <v>142.85714285714286</v>
      </c>
      <c r="O105" s="356"/>
      <c r="P105" s="359"/>
      <c r="Q105" s="355">
        <f t="shared" si="61"/>
        <v>125</v>
      </c>
      <c r="R105" s="355">
        <f t="shared" si="67"/>
        <v>1000</v>
      </c>
      <c r="S105" s="358">
        <f t="shared" si="62"/>
        <v>17.857142857142858</v>
      </c>
      <c r="T105" s="358">
        <f t="shared" si="62"/>
        <v>142.85714285714286</v>
      </c>
      <c r="U105" s="356"/>
      <c r="V105" s="359"/>
      <c r="W105" s="355">
        <f t="shared" si="63"/>
        <v>125</v>
      </c>
      <c r="X105" s="355">
        <f t="shared" si="68"/>
        <v>1000</v>
      </c>
      <c r="Y105" s="358">
        <f t="shared" si="64"/>
        <v>17.857142857142858</v>
      </c>
      <c r="Z105" s="358">
        <f t="shared" si="64"/>
        <v>142.85714285714286</v>
      </c>
      <c r="AA105" s="358"/>
      <c r="AB105" s="359"/>
      <c r="AK105" s="308"/>
      <c r="AL105" s="308"/>
      <c r="AM105" s="308"/>
      <c r="AN105" s="308"/>
      <c r="AO105" s="308"/>
      <c r="AP105" s="308"/>
      <c r="AQ105" s="308"/>
      <c r="AR105" s="308"/>
      <c r="AS105" s="308"/>
      <c r="AT105" s="308"/>
      <c r="AU105" s="308"/>
      <c r="AV105" s="308"/>
      <c r="AW105" s="308"/>
      <c r="AX105" s="308"/>
      <c r="AY105" s="308"/>
      <c r="AZ105" s="308"/>
      <c r="BA105" s="308"/>
      <c r="BB105" s="308"/>
      <c r="BC105" s="308"/>
      <c r="BD105" s="308"/>
      <c r="BE105" s="308"/>
      <c r="BF105" s="308"/>
      <c r="BG105" s="308"/>
      <c r="BH105" s="308"/>
      <c r="BI105" s="308"/>
      <c r="BJ105" s="308"/>
    </row>
    <row r="106" spans="1:62">
      <c r="A106" s="314" t="s">
        <v>222</v>
      </c>
      <c r="B106" s="315">
        <v>9</v>
      </c>
      <c r="C106" s="316" t="s">
        <v>231</v>
      </c>
      <c r="D106" s="332" t="s">
        <v>232</v>
      </c>
      <c r="E106" s="325">
        <v>1</v>
      </c>
      <c r="F106" s="334">
        <v>250</v>
      </c>
      <c r="G106" s="355">
        <f t="shared" si="58"/>
        <v>125</v>
      </c>
      <c r="H106" s="355">
        <f t="shared" si="65"/>
        <v>1000</v>
      </c>
      <c r="I106" s="361"/>
      <c r="J106" s="357"/>
      <c r="K106" s="355">
        <f t="shared" si="59"/>
        <v>125</v>
      </c>
      <c r="L106" s="355">
        <f t="shared" si="66"/>
        <v>1000</v>
      </c>
      <c r="M106" s="358">
        <f t="shared" si="60"/>
        <v>17.857142857142858</v>
      </c>
      <c r="N106" s="358">
        <f t="shared" si="60"/>
        <v>142.85714285714286</v>
      </c>
      <c r="O106" s="356"/>
      <c r="P106" s="359"/>
      <c r="Q106" s="355">
        <f t="shared" si="61"/>
        <v>125</v>
      </c>
      <c r="R106" s="355">
        <f t="shared" si="67"/>
        <v>1000</v>
      </c>
      <c r="S106" s="358">
        <f t="shared" si="62"/>
        <v>17.857142857142858</v>
      </c>
      <c r="T106" s="358">
        <f t="shared" si="62"/>
        <v>142.85714285714286</v>
      </c>
      <c r="U106" s="356"/>
      <c r="V106" s="359"/>
      <c r="W106" s="355">
        <f t="shared" si="63"/>
        <v>125</v>
      </c>
      <c r="X106" s="355">
        <f t="shared" si="68"/>
        <v>1000</v>
      </c>
      <c r="Y106" s="358">
        <f t="shared" si="64"/>
        <v>17.857142857142858</v>
      </c>
      <c r="Z106" s="358">
        <f t="shared" si="64"/>
        <v>142.85714285714286</v>
      </c>
      <c r="AA106" s="358"/>
      <c r="AB106" s="359"/>
      <c r="AK106" s="308"/>
      <c r="AL106" s="308"/>
      <c r="AM106" s="308"/>
      <c r="AN106" s="308"/>
      <c r="AO106" s="308"/>
      <c r="AP106" s="308"/>
      <c r="AQ106" s="308"/>
      <c r="AR106" s="308"/>
      <c r="AS106" s="308"/>
      <c r="AT106" s="308"/>
      <c r="AU106" s="308"/>
      <c r="AV106" s="308"/>
      <c r="AW106" s="308"/>
      <c r="AX106" s="308"/>
      <c r="AY106" s="308"/>
      <c r="AZ106" s="308"/>
      <c r="BA106" s="308"/>
      <c r="BB106" s="308"/>
      <c r="BC106" s="308"/>
      <c r="BD106" s="308"/>
      <c r="BE106" s="308"/>
      <c r="BF106" s="308"/>
      <c r="BG106" s="308"/>
      <c r="BH106" s="308"/>
      <c r="BI106" s="308"/>
      <c r="BJ106" s="308"/>
    </row>
    <row r="107" spans="1:62">
      <c r="A107" s="314" t="s">
        <v>222</v>
      </c>
      <c r="B107" s="315">
        <v>9</v>
      </c>
      <c r="C107" s="316" t="s">
        <v>704</v>
      </c>
      <c r="D107" s="317" t="s">
        <v>234</v>
      </c>
      <c r="E107" s="325">
        <v>3</v>
      </c>
      <c r="F107" s="334">
        <v>15</v>
      </c>
      <c r="G107" s="355">
        <f t="shared" si="58"/>
        <v>7.5</v>
      </c>
      <c r="H107" s="355">
        <f t="shared" si="65"/>
        <v>60</v>
      </c>
      <c r="I107" s="361"/>
      <c r="J107" s="357"/>
      <c r="K107" s="355">
        <f t="shared" si="59"/>
        <v>7.5</v>
      </c>
      <c r="L107" s="355">
        <f t="shared" si="66"/>
        <v>60</v>
      </c>
      <c r="M107" s="358">
        <f t="shared" si="60"/>
        <v>1.0714285714285714</v>
      </c>
      <c r="N107" s="358">
        <f t="shared" si="60"/>
        <v>8.5714285714285712</v>
      </c>
      <c r="O107" s="361"/>
      <c r="P107" s="359"/>
      <c r="Q107" s="355">
        <f t="shared" si="61"/>
        <v>7.5</v>
      </c>
      <c r="R107" s="355">
        <f t="shared" si="67"/>
        <v>60</v>
      </c>
      <c r="S107" s="358">
        <f t="shared" si="62"/>
        <v>1.0714285714285714</v>
      </c>
      <c r="T107" s="358">
        <f t="shared" si="62"/>
        <v>8.5714285714285712</v>
      </c>
      <c r="U107" s="361"/>
      <c r="V107" s="359"/>
      <c r="W107" s="355">
        <f t="shared" si="63"/>
        <v>7.5</v>
      </c>
      <c r="X107" s="355">
        <f t="shared" si="68"/>
        <v>60</v>
      </c>
      <c r="Y107" s="358">
        <f t="shared" si="64"/>
        <v>1.0714285714285714</v>
      </c>
      <c r="Z107" s="358">
        <f t="shared" si="64"/>
        <v>8.5714285714285712</v>
      </c>
      <c r="AA107" s="358"/>
      <c r="AB107" s="359"/>
      <c r="AK107" s="308"/>
      <c r="AL107" s="308"/>
      <c r="AM107" s="308"/>
      <c r="AN107" s="308"/>
      <c r="AO107" s="308"/>
      <c r="AP107" s="308"/>
      <c r="AQ107" s="308"/>
      <c r="AR107" s="308"/>
      <c r="AS107" s="308"/>
      <c r="AT107" s="308"/>
      <c r="AU107" s="308"/>
      <c r="AV107" s="308"/>
      <c r="AW107" s="308"/>
      <c r="AX107" s="308"/>
      <c r="AY107" s="308"/>
      <c r="AZ107" s="308"/>
      <c r="BA107" s="308"/>
      <c r="BB107" s="308"/>
      <c r="BC107" s="308"/>
      <c r="BD107" s="308"/>
      <c r="BE107" s="308"/>
      <c r="BF107" s="308"/>
      <c r="BG107" s="308"/>
      <c r="BH107" s="308"/>
      <c r="BI107" s="308"/>
      <c r="BJ107" s="308"/>
    </row>
    <row r="108" spans="1:62">
      <c r="A108" s="314" t="s">
        <v>222</v>
      </c>
      <c r="B108" s="315">
        <v>9</v>
      </c>
      <c r="C108" s="316" t="s">
        <v>413</v>
      </c>
      <c r="D108" s="317" t="s">
        <v>446</v>
      </c>
      <c r="E108" s="325">
        <v>3</v>
      </c>
      <c r="F108" s="334">
        <v>250</v>
      </c>
      <c r="G108" s="355">
        <f t="shared" si="58"/>
        <v>125</v>
      </c>
      <c r="H108" s="355">
        <f t="shared" si="65"/>
        <v>1000</v>
      </c>
      <c r="I108" s="361"/>
      <c r="J108" s="357"/>
      <c r="K108" s="355">
        <f t="shared" si="59"/>
        <v>125</v>
      </c>
      <c r="L108" s="355">
        <f t="shared" si="66"/>
        <v>1000</v>
      </c>
      <c r="M108" s="358">
        <f t="shared" si="60"/>
        <v>17.857142857142858</v>
      </c>
      <c r="N108" s="358">
        <f t="shared" si="60"/>
        <v>142.85714285714286</v>
      </c>
      <c r="O108" s="361"/>
      <c r="P108" s="359"/>
      <c r="Q108" s="367">
        <v>0</v>
      </c>
      <c r="R108" s="367">
        <v>0</v>
      </c>
      <c r="S108" s="358">
        <f t="shared" si="62"/>
        <v>0</v>
      </c>
      <c r="T108" s="358">
        <f t="shared" si="62"/>
        <v>0</v>
      </c>
      <c r="U108" s="361"/>
      <c r="V108" s="359"/>
      <c r="W108" s="367">
        <v>0</v>
      </c>
      <c r="X108" s="367">
        <v>0</v>
      </c>
      <c r="Y108" s="358">
        <f t="shared" si="64"/>
        <v>0</v>
      </c>
      <c r="Z108" s="358">
        <f t="shared" si="64"/>
        <v>0</v>
      </c>
      <c r="AA108" s="358"/>
      <c r="AB108" s="359"/>
      <c r="AK108" s="308"/>
      <c r="AL108" s="308"/>
      <c r="AM108" s="308"/>
      <c r="AN108" s="308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8"/>
      <c r="BC108" s="308"/>
      <c r="BD108" s="308"/>
      <c r="BE108" s="308"/>
      <c r="BF108" s="308"/>
      <c r="BG108" s="308"/>
      <c r="BH108" s="308"/>
      <c r="BI108" s="308"/>
      <c r="BJ108" s="308"/>
    </row>
    <row r="109" spans="1:62" s="339" customFormat="1">
      <c r="A109" s="310" t="s">
        <v>235</v>
      </c>
      <c r="B109" s="311"/>
      <c r="C109" s="340"/>
      <c r="D109" s="341"/>
      <c r="E109" s="344"/>
      <c r="F109" s="344"/>
      <c r="G109" s="353">
        <f>J109-(J109*0.2)</f>
        <v>440</v>
      </c>
      <c r="H109" s="353">
        <f>J109+(J109*0.2)</f>
        <v>660</v>
      </c>
      <c r="I109" s="352"/>
      <c r="J109" s="354">
        <v>550</v>
      </c>
      <c r="K109" s="353">
        <f>P109-(P109*0.2)</f>
        <v>308</v>
      </c>
      <c r="L109" s="353">
        <f>P109+(P109*0.2)</f>
        <v>462</v>
      </c>
      <c r="M109" s="353"/>
      <c r="N109" s="353"/>
      <c r="O109" s="352"/>
      <c r="P109" s="354">
        <v>385</v>
      </c>
      <c r="Q109" s="353">
        <f>V109-(V109*0.2)</f>
        <v>1092</v>
      </c>
      <c r="R109" s="353">
        <f>V109+(V109*0.2)</f>
        <v>1638</v>
      </c>
      <c r="S109" s="353"/>
      <c r="T109" s="353"/>
      <c r="U109" s="352"/>
      <c r="V109" s="354">
        <v>1365</v>
      </c>
      <c r="W109" s="353">
        <f>AB109-(AB109*0.2)</f>
        <v>148</v>
      </c>
      <c r="X109" s="353">
        <f>AB109+(AB109*0.2)</f>
        <v>222</v>
      </c>
      <c r="Y109" s="353"/>
      <c r="Z109" s="353"/>
      <c r="AA109" s="352"/>
      <c r="AB109" s="354">
        <v>185</v>
      </c>
    </row>
    <row r="110" spans="1:62">
      <c r="A110" s="314" t="s">
        <v>235</v>
      </c>
      <c r="B110" s="315">
        <v>10</v>
      </c>
      <c r="C110" s="316" t="s">
        <v>236</v>
      </c>
      <c r="D110" s="317" t="s">
        <v>237</v>
      </c>
      <c r="E110" s="325">
        <v>1</v>
      </c>
      <c r="F110" s="334">
        <v>150</v>
      </c>
      <c r="G110" s="355">
        <f t="shared" si="58"/>
        <v>75</v>
      </c>
      <c r="H110" s="355">
        <f t="shared" ref="H110:H113" si="69">$F110*3</f>
        <v>450</v>
      </c>
      <c r="I110" s="361"/>
      <c r="J110" s="357"/>
      <c r="K110" s="355">
        <f t="shared" ref="K110:K114" si="70">$F110/2</f>
        <v>75</v>
      </c>
      <c r="L110" s="355">
        <f t="shared" ref="L110:L114" si="71">$F110*3</f>
        <v>450</v>
      </c>
      <c r="M110" s="358">
        <f t="shared" ref="M110:N114" si="72">K110/7</f>
        <v>10.714285714285714</v>
      </c>
      <c r="N110" s="358">
        <f t="shared" si="72"/>
        <v>64.285714285714292</v>
      </c>
      <c r="O110" s="361"/>
      <c r="P110" s="359"/>
      <c r="Q110" s="355">
        <f t="shared" ref="Q110:Q114" si="73">$F110/2</f>
        <v>75</v>
      </c>
      <c r="R110" s="355">
        <f>$F110*5</f>
        <v>750</v>
      </c>
      <c r="S110" s="358">
        <f t="shared" ref="S110:T114" si="74">Q110/7</f>
        <v>10.714285714285714</v>
      </c>
      <c r="T110" s="358">
        <f t="shared" si="74"/>
        <v>107.14285714285714</v>
      </c>
      <c r="U110" s="361"/>
      <c r="V110" s="359"/>
      <c r="W110" s="355">
        <f t="shared" ref="W110:W114" si="75">$F110/2</f>
        <v>75</v>
      </c>
      <c r="X110" s="355">
        <f t="shared" ref="X110:X114" si="76">$F110*3</f>
        <v>450</v>
      </c>
      <c r="Y110" s="358">
        <f t="shared" ref="Y110:Z114" si="77">W110/7</f>
        <v>10.714285714285714</v>
      </c>
      <c r="Z110" s="358">
        <f t="shared" si="77"/>
        <v>64.285714285714292</v>
      </c>
      <c r="AA110" s="361"/>
      <c r="AB110" s="359"/>
      <c r="AK110" s="308"/>
      <c r="AL110" s="308"/>
      <c r="AM110" s="308"/>
      <c r="AN110" s="308"/>
      <c r="AO110" s="308"/>
      <c r="AP110" s="308"/>
      <c r="AQ110" s="308"/>
      <c r="AR110" s="308"/>
      <c r="AS110" s="308"/>
      <c r="AT110" s="308"/>
      <c r="AU110" s="308"/>
      <c r="AV110" s="308"/>
      <c r="AW110" s="308"/>
      <c r="AX110" s="308"/>
      <c r="AY110" s="308"/>
      <c r="AZ110" s="308"/>
      <c r="BA110" s="308"/>
      <c r="BB110" s="308"/>
      <c r="BC110" s="308"/>
      <c r="BD110" s="308"/>
      <c r="BE110" s="308"/>
      <c r="BF110" s="308"/>
      <c r="BG110" s="308"/>
      <c r="BH110" s="308"/>
      <c r="BI110" s="308"/>
      <c r="BJ110" s="308"/>
    </row>
    <row r="111" spans="1:62">
      <c r="A111" s="314" t="s">
        <v>235</v>
      </c>
      <c r="B111" s="315">
        <v>10</v>
      </c>
      <c r="C111" s="316" t="s">
        <v>238</v>
      </c>
      <c r="D111" s="317" t="s">
        <v>239</v>
      </c>
      <c r="E111" s="325">
        <v>1</v>
      </c>
      <c r="F111" s="334">
        <v>150</v>
      </c>
      <c r="G111" s="355">
        <f t="shared" si="58"/>
        <v>75</v>
      </c>
      <c r="H111" s="355">
        <f t="shared" si="69"/>
        <v>450</v>
      </c>
      <c r="I111" s="361"/>
      <c r="J111" s="357"/>
      <c r="K111" s="355">
        <f t="shared" si="70"/>
        <v>75</v>
      </c>
      <c r="L111" s="355">
        <f t="shared" si="71"/>
        <v>450</v>
      </c>
      <c r="M111" s="358">
        <f t="shared" si="72"/>
        <v>10.714285714285714</v>
      </c>
      <c r="N111" s="358">
        <f t="shared" si="72"/>
        <v>64.285714285714292</v>
      </c>
      <c r="O111" s="361"/>
      <c r="P111" s="359"/>
      <c r="Q111" s="355">
        <f t="shared" si="73"/>
        <v>75</v>
      </c>
      <c r="R111" s="355">
        <f t="shared" ref="R111:R114" si="78">$F111*5</f>
        <v>750</v>
      </c>
      <c r="S111" s="358">
        <f t="shared" si="74"/>
        <v>10.714285714285714</v>
      </c>
      <c r="T111" s="358">
        <f t="shared" si="74"/>
        <v>107.14285714285714</v>
      </c>
      <c r="U111" s="361"/>
      <c r="V111" s="359"/>
      <c r="W111" s="355">
        <f t="shared" si="75"/>
        <v>75</v>
      </c>
      <c r="X111" s="355">
        <f t="shared" si="76"/>
        <v>450</v>
      </c>
      <c r="Y111" s="358">
        <f t="shared" si="77"/>
        <v>10.714285714285714</v>
      </c>
      <c r="Z111" s="358">
        <f t="shared" si="77"/>
        <v>64.285714285714292</v>
      </c>
      <c r="AA111" s="361"/>
      <c r="AB111" s="359"/>
      <c r="AK111" s="308"/>
      <c r="AL111" s="308"/>
      <c r="AM111" s="308"/>
      <c r="AN111" s="308"/>
      <c r="AO111" s="308"/>
      <c r="AP111" s="308"/>
      <c r="AQ111" s="308"/>
      <c r="AR111" s="308"/>
      <c r="AS111" s="308"/>
      <c r="AT111" s="308"/>
      <c r="AU111" s="308"/>
      <c r="AV111" s="308"/>
      <c r="AW111" s="308"/>
      <c r="AX111" s="308"/>
      <c r="AY111" s="308"/>
      <c r="AZ111" s="308"/>
      <c r="BA111" s="308"/>
      <c r="BB111" s="308"/>
      <c r="BC111" s="308"/>
      <c r="BD111" s="308"/>
      <c r="BE111" s="308"/>
      <c r="BF111" s="308"/>
      <c r="BG111" s="308"/>
      <c r="BH111" s="308"/>
      <c r="BI111" s="308"/>
      <c r="BJ111" s="308"/>
    </row>
    <row r="112" spans="1:62">
      <c r="A112" s="314" t="s">
        <v>235</v>
      </c>
      <c r="B112" s="315">
        <v>10</v>
      </c>
      <c r="C112" s="316" t="s">
        <v>240</v>
      </c>
      <c r="D112" s="317" t="s">
        <v>241</v>
      </c>
      <c r="E112" s="325">
        <v>1</v>
      </c>
      <c r="F112" s="334">
        <v>120</v>
      </c>
      <c r="G112" s="355">
        <f t="shared" si="58"/>
        <v>60</v>
      </c>
      <c r="H112" s="355">
        <f t="shared" si="69"/>
        <v>360</v>
      </c>
      <c r="I112" s="361"/>
      <c r="J112" s="357"/>
      <c r="K112" s="355">
        <f t="shared" si="70"/>
        <v>60</v>
      </c>
      <c r="L112" s="355">
        <f t="shared" si="71"/>
        <v>360</v>
      </c>
      <c r="M112" s="358">
        <f t="shared" si="72"/>
        <v>8.5714285714285712</v>
      </c>
      <c r="N112" s="358">
        <f t="shared" si="72"/>
        <v>51.428571428571431</v>
      </c>
      <c r="O112" s="361"/>
      <c r="P112" s="359"/>
      <c r="Q112" s="355">
        <f t="shared" si="73"/>
        <v>60</v>
      </c>
      <c r="R112" s="355">
        <f t="shared" si="78"/>
        <v>600</v>
      </c>
      <c r="S112" s="358">
        <f t="shared" si="74"/>
        <v>8.5714285714285712</v>
      </c>
      <c r="T112" s="358">
        <f t="shared" si="74"/>
        <v>85.714285714285708</v>
      </c>
      <c r="U112" s="361"/>
      <c r="V112" s="359"/>
      <c r="W112" s="355">
        <f t="shared" si="75"/>
        <v>60</v>
      </c>
      <c r="X112" s="355">
        <f t="shared" si="76"/>
        <v>360</v>
      </c>
      <c r="Y112" s="358">
        <f t="shared" si="77"/>
        <v>8.5714285714285712</v>
      </c>
      <c r="Z112" s="358">
        <f t="shared" si="77"/>
        <v>51.428571428571431</v>
      </c>
      <c r="AA112" s="361"/>
      <c r="AB112" s="359"/>
    </row>
    <row r="113" spans="1:28">
      <c r="A113" s="314" t="s">
        <v>235</v>
      </c>
      <c r="B113" s="315">
        <v>10</v>
      </c>
      <c r="C113" s="316" t="s">
        <v>242</v>
      </c>
      <c r="D113" s="317" t="s">
        <v>243</v>
      </c>
      <c r="E113" s="325">
        <v>1</v>
      </c>
      <c r="F113" s="334">
        <v>150</v>
      </c>
      <c r="G113" s="355">
        <f t="shared" si="58"/>
        <v>75</v>
      </c>
      <c r="H113" s="355">
        <f t="shared" si="69"/>
        <v>450</v>
      </c>
      <c r="I113" s="361"/>
      <c r="J113" s="357"/>
      <c r="K113" s="355">
        <f t="shared" si="70"/>
        <v>75</v>
      </c>
      <c r="L113" s="355">
        <f t="shared" si="71"/>
        <v>450</v>
      </c>
      <c r="M113" s="358">
        <f t="shared" si="72"/>
        <v>10.714285714285714</v>
      </c>
      <c r="N113" s="358">
        <f t="shared" si="72"/>
        <v>64.285714285714292</v>
      </c>
      <c r="O113" s="361"/>
      <c r="P113" s="359"/>
      <c r="Q113" s="355">
        <f t="shared" si="73"/>
        <v>75</v>
      </c>
      <c r="R113" s="355">
        <f t="shared" si="78"/>
        <v>750</v>
      </c>
      <c r="S113" s="358">
        <f t="shared" si="74"/>
        <v>10.714285714285714</v>
      </c>
      <c r="T113" s="358">
        <f t="shared" si="74"/>
        <v>107.14285714285714</v>
      </c>
      <c r="U113" s="361"/>
      <c r="V113" s="359"/>
      <c r="W113" s="355">
        <f t="shared" si="75"/>
        <v>75</v>
      </c>
      <c r="X113" s="355">
        <f t="shared" si="76"/>
        <v>450</v>
      </c>
      <c r="Y113" s="358">
        <f t="shared" si="77"/>
        <v>10.714285714285714</v>
      </c>
      <c r="Z113" s="358">
        <f t="shared" si="77"/>
        <v>64.285714285714292</v>
      </c>
      <c r="AA113" s="361"/>
      <c r="AB113" s="359"/>
    </row>
    <row r="114" spans="1:28">
      <c r="A114" s="314" t="s">
        <v>235</v>
      </c>
      <c r="B114" s="315">
        <v>10</v>
      </c>
      <c r="C114" s="316" t="s">
        <v>512</v>
      </c>
      <c r="D114" s="317">
        <v>10121</v>
      </c>
      <c r="E114" s="325">
        <v>2</v>
      </c>
      <c r="F114" s="334">
        <v>150</v>
      </c>
      <c r="G114" s="355">
        <f>$F114/2</f>
        <v>75</v>
      </c>
      <c r="H114" s="355">
        <f>$F114*3</f>
        <v>450</v>
      </c>
      <c r="I114" s="361"/>
      <c r="J114" s="357"/>
      <c r="K114" s="355">
        <f t="shared" si="70"/>
        <v>75</v>
      </c>
      <c r="L114" s="355">
        <f t="shared" si="71"/>
        <v>450</v>
      </c>
      <c r="M114" s="358">
        <f t="shared" si="72"/>
        <v>10.714285714285714</v>
      </c>
      <c r="N114" s="358">
        <f t="shared" si="72"/>
        <v>64.285714285714292</v>
      </c>
      <c r="O114" s="361"/>
      <c r="P114" s="359"/>
      <c r="Q114" s="355">
        <f t="shared" si="73"/>
        <v>75</v>
      </c>
      <c r="R114" s="355">
        <f t="shared" si="78"/>
        <v>750</v>
      </c>
      <c r="S114" s="358">
        <f t="shared" si="74"/>
        <v>10.714285714285714</v>
      </c>
      <c r="T114" s="358">
        <f t="shared" si="74"/>
        <v>107.14285714285714</v>
      </c>
      <c r="V114" s="359"/>
      <c r="W114" s="355">
        <f t="shared" si="75"/>
        <v>75</v>
      </c>
      <c r="X114" s="355">
        <f t="shared" si="76"/>
        <v>450</v>
      </c>
      <c r="Y114" s="358">
        <f t="shared" si="77"/>
        <v>10.714285714285714</v>
      </c>
      <c r="Z114" s="358">
        <f t="shared" si="77"/>
        <v>64.285714285714292</v>
      </c>
      <c r="AA114" s="361"/>
      <c r="AB114" s="359"/>
    </row>
    <row r="115" spans="1:28">
      <c r="A115" s="314" t="s">
        <v>235</v>
      </c>
      <c r="B115" s="315">
        <v>10</v>
      </c>
      <c r="C115" s="316" t="s">
        <v>702</v>
      </c>
      <c r="D115" s="317">
        <v>10123</v>
      </c>
      <c r="E115" s="325">
        <v>1</v>
      </c>
      <c r="F115" s="334">
        <v>120</v>
      </c>
      <c r="G115" s="355">
        <f>F115/2</f>
        <v>60</v>
      </c>
      <c r="H115" s="355">
        <f>F115*3</f>
        <v>360</v>
      </c>
      <c r="I115" s="361"/>
      <c r="J115" s="357"/>
      <c r="K115" s="355">
        <v>60</v>
      </c>
      <c r="L115" s="355">
        <v>360</v>
      </c>
      <c r="M115" s="358"/>
      <c r="N115" s="358"/>
      <c r="O115" s="361"/>
      <c r="P115" s="359"/>
      <c r="Q115" s="355">
        <v>60</v>
      </c>
      <c r="R115" s="355">
        <v>360</v>
      </c>
      <c r="S115" s="358"/>
      <c r="T115" s="358"/>
      <c r="V115" s="359"/>
      <c r="W115" s="355">
        <v>60</v>
      </c>
      <c r="X115" s="355">
        <v>360</v>
      </c>
      <c r="Y115" s="358"/>
      <c r="Z115" s="358"/>
      <c r="AA115" s="361"/>
      <c r="AB115" s="359"/>
    </row>
    <row r="116" spans="1:28">
      <c r="A116" s="314" t="s">
        <v>235</v>
      </c>
      <c r="B116" s="315">
        <v>10</v>
      </c>
      <c r="C116" s="316" t="s">
        <v>703</v>
      </c>
      <c r="D116" s="317">
        <v>10122</v>
      </c>
      <c r="E116" s="325">
        <v>1</v>
      </c>
      <c r="F116" s="334">
        <v>150</v>
      </c>
      <c r="G116" s="355">
        <f>F116/2</f>
        <v>75</v>
      </c>
      <c r="H116" s="355">
        <f>F116*3</f>
        <v>450</v>
      </c>
      <c r="I116" s="361"/>
      <c r="J116" s="357"/>
      <c r="K116" s="355">
        <v>75</v>
      </c>
      <c r="L116" s="355">
        <v>450</v>
      </c>
      <c r="M116" s="358"/>
      <c r="N116" s="358"/>
      <c r="O116" s="361"/>
      <c r="P116" s="359"/>
      <c r="Q116" s="355">
        <v>75</v>
      </c>
      <c r="R116" s="355">
        <v>450</v>
      </c>
      <c r="S116" s="358"/>
      <c r="T116" s="358"/>
      <c r="V116" s="359"/>
      <c r="W116" s="355">
        <v>75</v>
      </c>
      <c r="X116" s="355">
        <v>450</v>
      </c>
      <c r="Y116" s="358"/>
      <c r="Z116" s="358"/>
      <c r="AA116" s="361"/>
      <c r="AB116" s="359"/>
    </row>
    <row r="117" spans="1:28" s="339" customFormat="1">
      <c r="A117" s="310" t="s">
        <v>246</v>
      </c>
      <c r="B117" s="311"/>
      <c r="C117" s="340"/>
      <c r="D117" s="341"/>
      <c r="E117" s="344"/>
      <c r="F117" s="344"/>
      <c r="G117" s="353">
        <f>J117-(J117*0.2)</f>
        <v>2088</v>
      </c>
      <c r="H117" s="353">
        <f>J117+(J117*0.2)</f>
        <v>3132</v>
      </c>
      <c r="I117" s="352"/>
      <c r="J117" s="354">
        <v>2610</v>
      </c>
      <c r="K117" s="353">
        <f>P117-(P117*0.2)</f>
        <v>776</v>
      </c>
      <c r="L117" s="353">
        <f>P117+(P117*0.2)</f>
        <v>1164</v>
      </c>
      <c r="M117" s="353"/>
      <c r="N117" s="353"/>
      <c r="O117" s="352"/>
      <c r="P117" s="354">
        <v>970</v>
      </c>
      <c r="Q117" s="353">
        <f>V117-(V117*0.2)</f>
        <v>0</v>
      </c>
      <c r="R117" s="353">
        <f>V117+(V117*0.2)</f>
        <v>0</v>
      </c>
      <c r="S117" s="353"/>
      <c r="T117" s="353"/>
      <c r="U117" s="352">
        <f>SUM(U118:U119)</f>
        <v>0</v>
      </c>
      <c r="V117" s="354">
        <f>U117/2</f>
        <v>0</v>
      </c>
      <c r="W117" s="353">
        <f>AB117-(AB117*0.2)</f>
        <v>0</v>
      </c>
      <c r="X117" s="353">
        <f>AB117+(AB117*0.2)</f>
        <v>0</v>
      </c>
      <c r="Y117" s="353"/>
      <c r="Z117" s="353"/>
      <c r="AA117" s="352">
        <f>SUM(AA118:AA119)</f>
        <v>0</v>
      </c>
      <c r="AB117" s="354">
        <f>AA117/2</f>
        <v>0</v>
      </c>
    </row>
    <row r="118" spans="1:28">
      <c r="A118" s="314" t="s">
        <v>246</v>
      </c>
      <c r="B118" s="315">
        <v>11</v>
      </c>
      <c r="C118" s="319" t="s">
        <v>247</v>
      </c>
      <c r="D118" s="324" t="s">
        <v>248</v>
      </c>
      <c r="E118" s="320">
        <v>1</v>
      </c>
      <c r="F118" s="333">
        <v>100</v>
      </c>
      <c r="G118" s="355">
        <v>50</v>
      </c>
      <c r="H118" s="355">
        <f>$F118*14</f>
        <v>1400</v>
      </c>
      <c r="I118" s="361"/>
      <c r="J118" s="357"/>
      <c r="K118" s="355">
        <v>50</v>
      </c>
      <c r="L118" s="355">
        <f>$F118*14</f>
        <v>1400</v>
      </c>
      <c r="M118" s="358">
        <f t="shared" ref="M118:N119" si="79">K118/7</f>
        <v>7.1428571428571432</v>
      </c>
      <c r="N118" s="358">
        <f t="shared" si="79"/>
        <v>200</v>
      </c>
      <c r="O118" s="356"/>
      <c r="P118" s="359"/>
      <c r="Q118" s="355">
        <v>0</v>
      </c>
      <c r="R118" s="355">
        <v>0</v>
      </c>
      <c r="S118" s="358"/>
      <c r="T118" s="358"/>
      <c r="U118" s="356">
        <v>0</v>
      </c>
      <c r="V118" s="359">
        <f t="shared" ref="V118:V119" si="80">U118/2</f>
        <v>0</v>
      </c>
      <c r="W118" s="355">
        <v>0</v>
      </c>
      <c r="X118" s="355">
        <v>0</v>
      </c>
      <c r="Y118" s="358"/>
      <c r="Z118" s="358"/>
      <c r="AA118" s="361">
        <v>0</v>
      </c>
      <c r="AB118" s="359">
        <f t="shared" ref="AB118:AB119" si="81">AA118/2</f>
        <v>0</v>
      </c>
    </row>
    <row r="119" spans="1:28">
      <c r="A119" s="314" t="s">
        <v>246</v>
      </c>
      <c r="B119" s="315">
        <v>11</v>
      </c>
      <c r="C119" s="319" t="s">
        <v>249</v>
      </c>
      <c r="D119" s="324" t="s">
        <v>250</v>
      </c>
      <c r="E119" s="320">
        <v>1</v>
      </c>
      <c r="F119" s="333">
        <v>330</v>
      </c>
      <c r="G119" s="355">
        <v>165</v>
      </c>
      <c r="H119" s="355">
        <f>$F119*14</f>
        <v>4620</v>
      </c>
      <c r="I119" s="361"/>
      <c r="J119" s="357"/>
      <c r="K119" s="355">
        <v>165</v>
      </c>
      <c r="L119" s="355">
        <f>$F119*14</f>
        <v>4620</v>
      </c>
      <c r="M119" s="358">
        <f t="shared" si="79"/>
        <v>23.571428571428573</v>
      </c>
      <c r="N119" s="358">
        <f t="shared" si="79"/>
        <v>660</v>
      </c>
      <c r="O119" s="356"/>
      <c r="P119" s="359"/>
      <c r="Q119" s="355">
        <v>0</v>
      </c>
      <c r="R119" s="355">
        <v>0</v>
      </c>
      <c r="S119" s="358"/>
      <c r="T119" s="358"/>
      <c r="U119" s="356">
        <v>0</v>
      </c>
      <c r="V119" s="359">
        <f t="shared" si="80"/>
        <v>0</v>
      </c>
      <c r="W119" s="355">
        <v>0</v>
      </c>
      <c r="X119" s="355">
        <v>0</v>
      </c>
      <c r="Y119" s="358"/>
      <c r="Z119" s="358"/>
      <c r="AA119" s="361">
        <v>0</v>
      </c>
      <c r="AB119" s="359">
        <f t="shared" si="81"/>
        <v>0</v>
      </c>
    </row>
    <row r="121" spans="1:28" s="308" customFormat="1">
      <c r="A121" s="314"/>
      <c r="B121" s="315"/>
      <c r="C121" s="314"/>
      <c r="D121" s="315"/>
      <c r="E121" s="315"/>
      <c r="F121" s="315"/>
      <c r="G121" s="376"/>
      <c r="H121" s="376"/>
      <c r="I121" s="377"/>
      <c r="J121" s="376"/>
      <c r="K121" s="377"/>
      <c r="L121" s="377"/>
      <c r="M121" s="377"/>
      <c r="N121" s="377"/>
      <c r="O121" s="377"/>
      <c r="P121" s="377"/>
      <c r="Q121" s="377"/>
      <c r="R121" s="377"/>
      <c r="S121" s="377"/>
      <c r="T121" s="377"/>
      <c r="U121" s="377"/>
      <c r="V121" s="377"/>
      <c r="W121" s="377"/>
      <c r="X121" s="377"/>
      <c r="Y121" s="377"/>
      <c r="Z121" s="377"/>
      <c r="AA121" s="377"/>
      <c r="AB121" s="378"/>
    </row>
    <row r="122" spans="1:28" s="308" customFormat="1">
      <c r="A122" s="314"/>
      <c r="B122" s="315"/>
      <c r="C122" s="314"/>
      <c r="D122" s="315"/>
      <c r="E122" s="315"/>
      <c r="F122" s="315"/>
      <c r="G122" s="376"/>
      <c r="H122" s="376"/>
      <c r="I122" s="377"/>
      <c r="J122" s="376"/>
      <c r="K122" s="377"/>
      <c r="L122" s="377"/>
      <c r="M122" s="377"/>
      <c r="N122" s="377"/>
      <c r="O122" s="377"/>
      <c r="P122" s="377"/>
      <c r="Q122" s="377"/>
      <c r="R122" s="377"/>
      <c r="S122" s="377"/>
      <c r="T122" s="377"/>
      <c r="U122" s="377"/>
      <c r="V122" s="377"/>
      <c r="W122" s="377"/>
      <c r="X122" s="377"/>
      <c r="Y122" s="377"/>
      <c r="Z122" s="377"/>
      <c r="AA122" s="377"/>
      <c r="AB122" s="378"/>
    </row>
    <row r="123" spans="1:28" s="308" customFormat="1">
      <c r="A123" s="314"/>
      <c r="B123" s="315"/>
      <c r="C123" s="314"/>
      <c r="D123" s="315"/>
      <c r="E123" s="315"/>
      <c r="F123" s="315"/>
      <c r="G123" s="376"/>
      <c r="H123" s="376"/>
      <c r="I123" s="377"/>
      <c r="J123" s="376"/>
      <c r="K123" s="377"/>
      <c r="L123" s="377"/>
      <c r="M123" s="377"/>
      <c r="N123" s="377"/>
      <c r="O123" s="377"/>
      <c r="P123" s="377"/>
      <c r="Q123" s="377"/>
      <c r="R123" s="377"/>
      <c r="S123" s="377"/>
      <c r="T123" s="377"/>
      <c r="U123" s="377"/>
      <c r="V123" s="377"/>
      <c r="W123" s="377"/>
      <c r="X123" s="377"/>
      <c r="Y123" s="377"/>
      <c r="Z123" s="377"/>
      <c r="AA123" s="377"/>
      <c r="AB123" s="378"/>
    </row>
    <row r="124" spans="1:28" s="308" customFormat="1">
      <c r="A124" s="314"/>
      <c r="B124" s="315"/>
      <c r="C124" s="314"/>
      <c r="D124" s="315"/>
      <c r="E124" s="315"/>
      <c r="F124" s="315"/>
      <c r="G124" s="376"/>
      <c r="H124" s="376"/>
      <c r="I124" s="377"/>
      <c r="J124" s="376"/>
      <c r="K124" s="377"/>
      <c r="L124" s="377"/>
      <c r="M124" s="377"/>
      <c r="N124" s="377"/>
      <c r="O124" s="377"/>
      <c r="P124" s="377"/>
      <c r="Q124" s="377"/>
      <c r="R124" s="377"/>
      <c r="S124" s="377"/>
      <c r="T124" s="377"/>
      <c r="U124" s="377"/>
      <c r="V124" s="377"/>
      <c r="W124" s="377"/>
      <c r="X124" s="377"/>
      <c r="Y124" s="377"/>
      <c r="Z124" s="377"/>
      <c r="AA124" s="377"/>
      <c r="AB124" s="378"/>
    </row>
    <row r="125" spans="1:28" s="308" customFormat="1">
      <c r="A125" s="314"/>
      <c r="B125" s="315"/>
      <c r="C125" s="314"/>
      <c r="D125" s="315"/>
      <c r="E125" s="315"/>
      <c r="F125" s="315"/>
      <c r="G125" s="376"/>
      <c r="H125" s="376"/>
      <c r="I125" s="377"/>
      <c r="J125" s="376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377"/>
      <c r="Y125" s="377"/>
      <c r="Z125" s="377"/>
      <c r="AA125" s="377"/>
      <c r="AB125" s="378"/>
    </row>
    <row r="126" spans="1:28" s="308" customFormat="1">
      <c r="A126" s="314"/>
      <c r="B126" s="315"/>
      <c r="C126" s="314"/>
      <c r="D126" s="315"/>
      <c r="E126" s="315"/>
      <c r="F126" s="315"/>
      <c r="G126" s="376"/>
      <c r="H126" s="376"/>
      <c r="I126" s="377"/>
      <c r="J126" s="376"/>
      <c r="K126" s="377"/>
      <c r="L126" s="377"/>
      <c r="M126" s="377"/>
      <c r="N126" s="377"/>
      <c r="O126" s="377"/>
      <c r="P126" s="377"/>
      <c r="Q126" s="377"/>
      <c r="R126" s="377"/>
      <c r="S126" s="377"/>
      <c r="T126" s="377"/>
      <c r="U126" s="377"/>
      <c r="V126" s="377"/>
      <c r="W126" s="377"/>
      <c r="X126" s="377"/>
      <c r="Y126" s="377"/>
      <c r="Z126" s="377"/>
      <c r="AA126" s="377"/>
      <c r="AB126" s="378"/>
    </row>
    <row r="127" spans="1:28" s="308" customFormat="1">
      <c r="A127" s="314"/>
      <c r="B127" s="315"/>
      <c r="C127" s="314"/>
      <c r="D127" s="315"/>
      <c r="E127" s="315"/>
      <c r="F127" s="315"/>
      <c r="G127" s="376"/>
      <c r="H127" s="376"/>
      <c r="I127" s="377"/>
      <c r="J127" s="376"/>
      <c r="K127" s="377"/>
      <c r="L127" s="377"/>
      <c r="M127" s="377"/>
      <c r="N127" s="377"/>
      <c r="O127" s="377"/>
      <c r="P127" s="377"/>
      <c r="Q127" s="377"/>
      <c r="R127" s="377"/>
      <c r="S127" s="377"/>
      <c r="T127" s="377"/>
      <c r="U127" s="377"/>
      <c r="V127" s="377"/>
      <c r="W127" s="377"/>
      <c r="X127" s="377"/>
      <c r="Y127" s="377"/>
      <c r="Z127" s="377"/>
      <c r="AA127" s="377"/>
      <c r="AB127" s="378"/>
    </row>
    <row r="128" spans="1:28" s="308" customFormat="1">
      <c r="A128" s="314"/>
      <c r="B128" s="315"/>
      <c r="C128" s="314"/>
      <c r="D128" s="315"/>
      <c r="E128" s="315"/>
      <c r="F128" s="315"/>
      <c r="G128" s="376"/>
      <c r="H128" s="376"/>
      <c r="I128" s="377"/>
      <c r="J128" s="376"/>
      <c r="K128" s="377"/>
      <c r="L128" s="377"/>
      <c r="M128" s="377"/>
      <c r="N128" s="377"/>
      <c r="O128" s="377"/>
      <c r="P128" s="377"/>
      <c r="Q128" s="377"/>
      <c r="R128" s="377"/>
      <c r="S128" s="377"/>
      <c r="T128" s="377"/>
      <c r="U128" s="377"/>
      <c r="V128" s="377"/>
      <c r="W128" s="377"/>
      <c r="X128" s="377"/>
      <c r="Y128" s="377"/>
      <c r="Z128" s="377"/>
      <c r="AA128" s="377"/>
      <c r="AB128" s="378"/>
    </row>
    <row r="129" spans="1:28" s="308" customFormat="1">
      <c r="A129" s="314"/>
      <c r="B129" s="315"/>
      <c r="C129" s="314"/>
      <c r="D129" s="315"/>
      <c r="E129" s="315"/>
      <c r="F129" s="315"/>
      <c r="G129" s="376"/>
      <c r="H129" s="376"/>
      <c r="I129" s="377"/>
      <c r="J129" s="376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77"/>
      <c r="AA129" s="377"/>
      <c r="AB129" s="378"/>
    </row>
    <row r="130" spans="1:28" s="308" customFormat="1">
      <c r="A130" s="314"/>
      <c r="B130" s="315"/>
      <c r="C130" s="314"/>
      <c r="D130" s="315"/>
      <c r="E130" s="315"/>
      <c r="F130" s="315"/>
      <c r="G130" s="376"/>
      <c r="H130" s="376"/>
      <c r="I130" s="377"/>
      <c r="J130" s="376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77"/>
      <c r="AA130" s="377"/>
      <c r="AB130" s="378"/>
    </row>
    <row r="131" spans="1:28" s="308" customFormat="1">
      <c r="A131" s="314"/>
      <c r="B131" s="315"/>
      <c r="C131" s="314"/>
      <c r="D131" s="315"/>
      <c r="E131" s="315"/>
      <c r="F131" s="315"/>
      <c r="G131" s="376"/>
      <c r="H131" s="376"/>
      <c r="I131" s="377"/>
      <c r="J131" s="376"/>
      <c r="K131" s="377"/>
      <c r="L131" s="377"/>
      <c r="M131" s="377"/>
      <c r="N131" s="377"/>
      <c r="O131" s="377"/>
      <c r="P131" s="377"/>
      <c r="Q131" s="377"/>
      <c r="R131" s="377"/>
      <c r="S131" s="377"/>
      <c r="T131" s="377"/>
      <c r="U131" s="377"/>
      <c r="V131" s="377"/>
      <c r="W131" s="377"/>
      <c r="X131" s="377"/>
      <c r="Y131" s="377"/>
      <c r="Z131" s="377"/>
      <c r="AA131" s="377"/>
      <c r="AB131" s="378"/>
    </row>
    <row r="132" spans="1:28" s="308" customFormat="1">
      <c r="A132" s="314"/>
      <c r="B132" s="315"/>
      <c r="C132" s="314"/>
      <c r="D132" s="315"/>
      <c r="E132" s="315"/>
      <c r="F132" s="315"/>
      <c r="G132" s="376"/>
      <c r="H132" s="376"/>
      <c r="I132" s="377"/>
      <c r="J132" s="376"/>
      <c r="K132" s="377"/>
      <c r="L132" s="377"/>
      <c r="M132" s="377"/>
      <c r="N132" s="377"/>
      <c r="O132" s="377"/>
      <c r="P132" s="377"/>
      <c r="Q132" s="377"/>
      <c r="R132" s="377"/>
      <c r="S132" s="377"/>
      <c r="T132" s="377"/>
      <c r="U132" s="377"/>
      <c r="V132" s="377"/>
      <c r="W132" s="377"/>
      <c r="X132" s="377"/>
      <c r="Y132" s="377"/>
      <c r="Z132" s="377"/>
      <c r="AA132" s="377"/>
      <c r="AB132" s="378"/>
    </row>
    <row r="133" spans="1:28" s="308" customFormat="1">
      <c r="A133" s="314"/>
      <c r="B133" s="315"/>
      <c r="C133" s="314"/>
      <c r="D133" s="315"/>
      <c r="E133" s="315"/>
      <c r="F133" s="315"/>
      <c r="G133" s="376"/>
      <c r="H133" s="376"/>
      <c r="I133" s="377"/>
      <c r="J133" s="376"/>
      <c r="K133" s="377"/>
      <c r="L133" s="377"/>
      <c r="M133" s="377"/>
      <c r="N133" s="377"/>
      <c r="O133" s="377"/>
      <c r="P133" s="377"/>
      <c r="Q133" s="377"/>
      <c r="R133" s="377"/>
      <c r="S133" s="377"/>
      <c r="T133" s="377"/>
      <c r="U133" s="377"/>
      <c r="V133" s="377"/>
      <c r="W133" s="377"/>
      <c r="X133" s="377"/>
      <c r="Y133" s="377"/>
      <c r="Z133" s="377"/>
      <c r="AA133" s="377"/>
      <c r="AB133" s="378"/>
    </row>
    <row r="134" spans="1:28" s="308" customFormat="1">
      <c r="A134" s="314"/>
      <c r="B134" s="315"/>
      <c r="C134" s="314"/>
      <c r="D134" s="315"/>
      <c r="E134" s="315"/>
      <c r="F134" s="315"/>
      <c r="G134" s="376"/>
      <c r="H134" s="376"/>
      <c r="I134" s="377"/>
      <c r="J134" s="376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377"/>
      <c r="Y134" s="377"/>
      <c r="Z134" s="377"/>
      <c r="AA134" s="377"/>
      <c r="AB134" s="378"/>
    </row>
    <row r="135" spans="1:28" s="308" customFormat="1">
      <c r="A135" s="314"/>
      <c r="B135" s="315"/>
      <c r="C135" s="314"/>
      <c r="D135" s="315"/>
      <c r="E135" s="315"/>
      <c r="F135" s="315"/>
      <c r="G135" s="376"/>
      <c r="H135" s="376"/>
      <c r="I135" s="377"/>
      <c r="J135" s="376"/>
      <c r="K135" s="377"/>
      <c r="L135" s="377"/>
      <c r="M135" s="377"/>
      <c r="N135" s="377"/>
      <c r="O135" s="377"/>
      <c r="P135" s="377"/>
      <c r="Q135" s="377"/>
      <c r="R135" s="377"/>
      <c r="S135" s="377"/>
      <c r="T135" s="377"/>
      <c r="U135" s="377"/>
      <c r="V135" s="377"/>
      <c r="W135" s="377"/>
      <c r="X135" s="377"/>
      <c r="Y135" s="377"/>
      <c r="Z135" s="377"/>
      <c r="AA135" s="377"/>
      <c r="AB135" s="378"/>
    </row>
    <row r="136" spans="1:28" s="308" customFormat="1">
      <c r="A136" s="314"/>
      <c r="B136" s="315"/>
      <c r="C136" s="314"/>
      <c r="D136" s="315"/>
      <c r="E136" s="315"/>
      <c r="F136" s="315"/>
      <c r="G136" s="376"/>
      <c r="H136" s="376"/>
      <c r="I136" s="377"/>
      <c r="J136" s="376"/>
      <c r="K136" s="377"/>
      <c r="L136" s="377"/>
      <c r="M136" s="377"/>
      <c r="N136" s="377"/>
      <c r="O136" s="377"/>
      <c r="P136" s="377"/>
      <c r="Q136" s="377"/>
      <c r="R136" s="377"/>
      <c r="S136" s="377"/>
      <c r="T136" s="377"/>
      <c r="U136" s="377"/>
      <c r="V136" s="377"/>
      <c r="W136" s="377"/>
      <c r="X136" s="377"/>
      <c r="Y136" s="377"/>
      <c r="Z136" s="377"/>
      <c r="AA136" s="377"/>
      <c r="AB136" s="378"/>
    </row>
    <row r="137" spans="1:28" s="308" customFormat="1">
      <c r="A137" s="314"/>
      <c r="B137" s="315"/>
      <c r="C137" s="314"/>
      <c r="D137" s="315"/>
      <c r="E137" s="315"/>
      <c r="F137" s="315"/>
      <c r="G137" s="376"/>
      <c r="H137" s="376"/>
      <c r="I137" s="377"/>
      <c r="J137" s="376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377"/>
      <c r="AB137" s="378"/>
    </row>
    <row r="138" spans="1:28" s="308" customFormat="1">
      <c r="A138" s="314"/>
      <c r="B138" s="315"/>
      <c r="C138" s="314"/>
      <c r="D138" s="315"/>
      <c r="E138" s="315"/>
      <c r="F138" s="315"/>
      <c r="G138" s="376"/>
      <c r="H138" s="376"/>
      <c r="I138" s="377"/>
      <c r="J138" s="376"/>
      <c r="K138" s="377"/>
      <c r="L138" s="377"/>
      <c r="M138" s="377"/>
      <c r="N138" s="377"/>
      <c r="O138" s="377"/>
      <c r="P138" s="377"/>
      <c r="Q138" s="377"/>
      <c r="R138" s="377"/>
      <c r="S138" s="377"/>
      <c r="T138" s="377"/>
      <c r="U138" s="377"/>
      <c r="V138" s="377"/>
      <c r="W138" s="377"/>
      <c r="X138" s="377"/>
      <c r="Y138" s="377"/>
      <c r="Z138" s="377"/>
      <c r="AA138" s="377"/>
      <c r="AB138" s="378"/>
    </row>
    <row r="139" spans="1:28" s="308" customFormat="1">
      <c r="A139" s="314"/>
      <c r="B139" s="315"/>
      <c r="C139" s="314"/>
      <c r="D139" s="315"/>
      <c r="E139" s="315"/>
      <c r="F139" s="315"/>
      <c r="G139" s="376"/>
      <c r="H139" s="376"/>
      <c r="I139" s="377"/>
      <c r="J139" s="376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77"/>
      <c r="AA139" s="377"/>
      <c r="AB139" s="378"/>
    </row>
    <row r="140" spans="1:28" s="308" customFormat="1">
      <c r="A140" s="314"/>
      <c r="B140" s="315"/>
      <c r="C140" s="314"/>
      <c r="D140" s="315"/>
      <c r="E140" s="315"/>
      <c r="F140" s="315"/>
      <c r="G140" s="376"/>
      <c r="H140" s="376"/>
      <c r="I140" s="377"/>
      <c r="J140" s="376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77"/>
      <c r="AA140" s="377"/>
      <c r="AB140" s="378"/>
    </row>
    <row r="141" spans="1:28" s="308" customFormat="1">
      <c r="A141" s="314"/>
      <c r="B141" s="315"/>
      <c r="C141" s="314"/>
      <c r="D141" s="315"/>
      <c r="E141" s="315"/>
      <c r="F141" s="315"/>
      <c r="G141" s="376"/>
      <c r="H141" s="376"/>
      <c r="I141" s="377"/>
      <c r="J141" s="376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377"/>
      <c r="Y141" s="377"/>
      <c r="Z141" s="377"/>
      <c r="AA141" s="377"/>
      <c r="AB141" s="378"/>
    </row>
    <row r="142" spans="1:28" s="308" customFormat="1">
      <c r="A142" s="314"/>
      <c r="B142" s="315"/>
      <c r="C142" s="314"/>
      <c r="D142" s="315"/>
      <c r="E142" s="315"/>
      <c r="F142" s="315"/>
      <c r="G142" s="376"/>
      <c r="H142" s="376"/>
      <c r="I142" s="377"/>
      <c r="J142" s="376"/>
      <c r="K142" s="377"/>
      <c r="L142" s="377"/>
      <c r="M142" s="377"/>
      <c r="N142" s="377"/>
      <c r="O142" s="377"/>
      <c r="P142" s="377"/>
      <c r="Q142" s="377"/>
      <c r="R142" s="377"/>
      <c r="S142" s="377"/>
      <c r="T142" s="377"/>
      <c r="U142" s="377"/>
      <c r="V142" s="377"/>
      <c r="W142" s="377"/>
      <c r="X142" s="377"/>
      <c r="Y142" s="377"/>
      <c r="Z142" s="377"/>
      <c r="AA142" s="377"/>
      <c r="AB142" s="378"/>
    </row>
    <row r="143" spans="1:28" s="308" customFormat="1">
      <c r="A143" s="314"/>
      <c r="B143" s="315"/>
      <c r="C143" s="314"/>
      <c r="D143" s="315"/>
      <c r="E143" s="315"/>
      <c r="F143" s="315"/>
      <c r="G143" s="376"/>
      <c r="H143" s="376"/>
      <c r="I143" s="377"/>
      <c r="J143" s="376"/>
      <c r="K143" s="377"/>
      <c r="L143" s="377"/>
      <c r="M143" s="377"/>
      <c r="N143" s="377"/>
      <c r="O143" s="377"/>
      <c r="P143" s="377"/>
      <c r="Q143" s="377"/>
      <c r="R143" s="377"/>
      <c r="S143" s="377"/>
      <c r="T143" s="377"/>
      <c r="U143" s="377"/>
      <c r="V143" s="377"/>
      <c r="W143" s="377"/>
      <c r="X143" s="377"/>
      <c r="Y143" s="377"/>
      <c r="Z143" s="377"/>
      <c r="AA143" s="377"/>
      <c r="AB143" s="378"/>
    </row>
    <row r="144" spans="1:28" s="308" customFormat="1">
      <c r="A144" s="314"/>
      <c r="B144" s="315"/>
      <c r="C144" s="314"/>
      <c r="D144" s="315"/>
      <c r="E144" s="315"/>
      <c r="F144" s="315"/>
      <c r="G144" s="376"/>
      <c r="H144" s="376"/>
      <c r="I144" s="377"/>
      <c r="J144" s="376"/>
      <c r="K144" s="377"/>
      <c r="L144" s="377"/>
      <c r="M144" s="377"/>
      <c r="N144" s="377"/>
      <c r="O144" s="377"/>
      <c r="P144" s="377"/>
      <c r="Q144" s="377"/>
      <c r="R144" s="377"/>
      <c r="S144" s="377"/>
      <c r="T144" s="377"/>
      <c r="U144" s="377"/>
      <c r="V144" s="377"/>
      <c r="W144" s="377"/>
      <c r="X144" s="377"/>
      <c r="Y144" s="377"/>
      <c r="Z144" s="377"/>
      <c r="AA144" s="377"/>
      <c r="AB144" s="378"/>
    </row>
    <row r="145" spans="1:28" s="308" customFormat="1">
      <c r="A145" s="314"/>
      <c r="B145" s="315"/>
      <c r="C145" s="314"/>
      <c r="D145" s="315"/>
      <c r="E145" s="315"/>
      <c r="F145" s="315"/>
      <c r="G145" s="376"/>
      <c r="H145" s="376"/>
      <c r="I145" s="377"/>
      <c r="J145" s="376"/>
      <c r="K145" s="377"/>
      <c r="L145" s="377"/>
      <c r="M145" s="377"/>
      <c r="N145" s="377"/>
      <c r="O145" s="377"/>
      <c r="P145" s="377"/>
      <c r="Q145" s="377"/>
      <c r="R145" s="377"/>
      <c r="S145" s="377"/>
      <c r="T145" s="377"/>
      <c r="U145" s="377"/>
      <c r="V145" s="377"/>
      <c r="W145" s="377"/>
      <c r="X145" s="377"/>
      <c r="Y145" s="377"/>
      <c r="Z145" s="377"/>
      <c r="AA145" s="377"/>
      <c r="AB145" s="378"/>
    </row>
    <row r="146" spans="1:28" s="308" customFormat="1">
      <c r="A146" s="314"/>
      <c r="B146" s="315"/>
      <c r="C146" s="314"/>
      <c r="D146" s="315"/>
      <c r="E146" s="315"/>
      <c r="F146" s="315"/>
      <c r="G146" s="376"/>
      <c r="H146" s="376"/>
      <c r="I146" s="377"/>
      <c r="J146" s="376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77"/>
      <c r="AA146" s="377"/>
      <c r="AB146" s="378"/>
    </row>
    <row r="147" spans="1:28" s="308" customFormat="1">
      <c r="A147" s="314"/>
      <c r="B147" s="315"/>
      <c r="C147" s="314"/>
      <c r="D147" s="315"/>
      <c r="E147" s="315"/>
      <c r="F147" s="315"/>
      <c r="G147" s="376"/>
      <c r="H147" s="376"/>
      <c r="I147" s="377"/>
      <c r="J147" s="376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77"/>
      <c r="AA147" s="377"/>
      <c r="AB147" s="378"/>
    </row>
    <row r="148" spans="1:28" s="308" customFormat="1">
      <c r="A148" s="314"/>
      <c r="B148" s="315"/>
      <c r="C148" s="314"/>
      <c r="D148" s="315"/>
      <c r="E148" s="315"/>
      <c r="F148" s="315"/>
      <c r="G148" s="376"/>
      <c r="H148" s="376"/>
      <c r="I148" s="377"/>
      <c r="J148" s="376"/>
      <c r="K148" s="377"/>
      <c r="L148" s="377"/>
      <c r="M148" s="377"/>
      <c r="N148" s="377"/>
      <c r="O148" s="377"/>
      <c r="P148" s="377"/>
      <c r="Q148" s="377"/>
      <c r="R148" s="377"/>
      <c r="S148" s="377"/>
      <c r="T148" s="377"/>
      <c r="U148" s="377"/>
      <c r="V148" s="377"/>
      <c r="W148" s="377"/>
      <c r="X148" s="377"/>
      <c r="Y148" s="377"/>
      <c r="Z148" s="377"/>
      <c r="AA148" s="377"/>
      <c r="AB148" s="378"/>
    </row>
    <row r="149" spans="1:28" s="308" customFormat="1">
      <c r="A149" s="314"/>
      <c r="B149" s="315"/>
      <c r="C149" s="314"/>
      <c r="D149" s="315"/>
      <c r="E149" s="315"/>
      <c r="F149" s="315"/>
      <c r="G149" s="376"/>
      <c r="H149" s="376"/>
      <c r="I149" s="377"/>
      <c r="J149" s="376"/>
      <c r="K149" s="377"/>
      <c r="L149" s="377"/>
      <c r="M149" s="377"/>
      <c r="N149" s="377"/>
      <c r="O149" s="377"/>
      <c r="P149" s="377"/>
      <c r="Q149" s="377"/>
      <c r="R149" s="377"/>
      <c r="S149" s="377"/>
      <c r="T149" s="377"/>
      <c r="U149" s="377"/>
      <c r="V149" s="377"/>
      <c r="W149" s="377"/>
      <c r="X149" s="377"/>
      <c r="Y149" s="377"/>
      <c r="Z149" s="377"/>
      <c r="AA149" s="377"/>
      <c r="AB149" s="378"/>
    </row>
    <row r="150" spans="1:28" s="308" customFormat="1">
      <c r="A150" s="314"/>
      <c r="B150" s="315"/>
      <c r="C150" s="314"/>
      <c r="D150" s="315"/>
      <c r="E150" s="315"/>
      <c r="F150" s="315"/>
      <c r="G150" s="376"/>
      <c r="H150" s="376"/>
      <c r="I150" s="377"/>
      <c r="J150" s="376"/>
      <c r="K150" s="377"/>
      <c r="L150" s="377"/>
      <c r="M150" s="377"/>
      <c r="N150" s="377"/>
      <c r="O150" s="377"/>
      <c r="P150" s="377"/>
      <c r="Q150" s="377"/>
      <c r="R150" s="377"/>
      <c r="S150" s="377"/>
      <c r="T150" s="377"/>
      <c r="U150" s="377"/>
      <c r="V150" s="377"/>
      <c r="W150" s="377"/>
      <c r="X150" s="377"/>
      <c r="Y150" s="377"/>
      <c r="Z150" s="377"/>
      <c r="AA150" s="377"/>
      <c r="AB150" s="378"/>
    </row>
    <row r="151" spans="1:28" s="308" customFormat="1">
      <c r="A151" s="314"/>
      <c r="B151" s="315"/>
      <c r="C151" s="314"/>
      <c r="D151" s="315"/>
      <c r="E151" s="315"/>
      <c r="F151" s="315"/>
      <c r="G151" s="376"/>
      <c r="H151" s="376"/>
      <c r="I151" s="377"/>
      <c r="J151" s="376"/>
      <c r="K151" s="377"/>
      <c r="L151" s="377"/>
      <c r="M151" s="377"/>
      <c r="N151" s="377"/>
      <c r="O151" s="377"/>
      <c r="P151" s="377"/>
      <c r="Q151" s="377"/>
      <c r="R151" s="377"/>
      <c r="S151" s="377"/>
      <c r="T151" s="377"/>
      <c r="U151" s="377"/>
      <c r="V151" s="377"/>
      <c r="W151" s="377"/>
      <c r="X151" s="377"/>
      <c r="Y151" s="377"/>
      <c r="Z151" s="377"/>
      <c r="AA151" s="377"/>
      <c r="AB151" s="378"/>
    </row>
    <row r="152" spans="1:28" s="308" customFormat="1">
      <c r="A152" s="314"/>
      <c r="B152" s="315"/>
      <c r="C152" s="314"/>
      <c r="D152" s="315"/>
      <c r="E152" s="315"/>
      <c r="F152" s="315"/>
      <c r="G152" s="376"/>
      <c r="H152" s="376"/>
      <c r="I152" s="377"/>
      <c r="J152" s="376"/>
      <c r="K152" s="377"/>
      <c r="L152" s="377"/>
      <c r="M152" s="377"/>
      <c r="N152" s="377"/>
      <c r="O152" s="377"/>
      <c r="P152" s="377"/>
      <c r="Q152" s="377"/>
      <c r="R152" s="377"/>
      <c r="S152" s="377"/>
      <c r="T152" s="377"/>
      <c r="U152" s="377"/>
      <c r="V152" s="377"/>
      <c r="W152" s="377"/>
      <c r="X152" s="377"/>
      <c r="Y152" s="377"/>
      <c r="Z152" s="377"/>
      <c r="AA152" s="377"/>
      <c r="AB152" s="378"/>
    </row>
    <row r="153" spans="1:28" s="308" customFormat="1">
      <c r="A153" s="314"/>
      <c r="B153" s="315"/>
      <c r="C153" s="314"/>
      <c r="D153" s="315"/>
      <c r="E153" s="315"/>
      <c r="F153" s="315"/>
      <c r="G153" s="376"/>
      <c r="H153" s="376"/>
      <c r="I153" s="377"/>
      <c r="J153" s="376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377"/>
      <c r="Y153" s="377"/>
      <c r="Z153" s="377"/>
      <c r="AA153" s="377"/>
      <c r="AB153" s="378"/>
    </row>
    <row r="154" spans="1:28" s="308" customFormat="1">
      <c r="A154" s="314"/>
      <c r="B154" s="315"/>
      <c r="C154" s="314"/>
      <c r="D154" s="315"/>
      <c r="E154" s="315"/>
      <c r="F154" s="315"/>
      <c r="G154" s="376"/>
      <c r="H154" s="376"/>
      <c r="I154" s="377"/>
      <c r="J154" s="376"/>
      <c r="K154" s="377"/>
      <c r="L154" s="377"/>
      <c r="M154" s="377"/>
      <c r="N154" s="377"/>
      <c r="O154" s="377"/>
      <c r="P154" s="377"/>
      <c r="Q154" s="377"/>
      <c r="R154" s="377"/>
      <c r="S154" s="377"/>
      <c r="T154" s="377"/>
      <c r="U154" s="377"/>
      <c r="V154" s="377"/>
      <c r="W154" s="377"/>
      <c r="X154" s="377"/>
      <c r="Y154" s="377"/>
      <c r="Z154" s="377"/>
      <c r="AA154" s="377"/>
      <c r="AB154" s="378"/>
    </row>
    <row r="155" spans="1:28" s="308" customFormat="1">
      <c r="A155" s="314"/>
      <c r="B155" s="315"/>
      <c r="C155" s="314"/>
      <c r="D155" s="315"/>
      <c r="E155" s="315"/>
      <c r="F155" s="315"/>
      <c r="G155" s="376"/>
      <c r="H155" s="376"/>
      <c r="I155" s="377"/>
      <c r="J155" s="376"/>
      <c r="K155" s="377"/>
      <c r="L155" s="377"/>
      <c r="M155" s="377"/>
      <c r="N155" s="377"/>
      <c r="O155" s="377"/>
      <c r="P155" s="377"/>
      <c r="Q155" s="377"/>
      <c r="R155" s="377"/>
      <c r="S155" s="377"/>
      <c r="T155" s="377"/>
      <c r="U155" s="377"/>
      <c r="V155" s="377"/>
      <c r="W155" s="377"/>
      <c r="X155" s="377"/>
      <c r="Y155" s="377"/>
      <c r="Z155" s="377"/>
      <c r="AA155" s="377"/>
      <c r="AB155" s="378"/>
    </row>
    <row r="156" spans="1:28" s="308" customFormat="1">
      <c r="A156" s="314"/>
      <c r="B156" s="315"/>
      <c r="C156" s="314"/>
      <c r="D156" s="315"/>
      <c r="E156" s="315"/>
      <c r="F156" s="315"/>
      <c r="G156" s="376"/>
      <c r="H156" s="376"/>
      <c r="I156" s="377"/>
      <c r="J156" s="376"/>
      <c r="K156" s="377"/>
      <c r="L156" s="377"/>
      <c r="M156" s="377"/>
      <c r="N156" s="377"/>
      <c r="O156" s="377"/>
      <c r="P156" s="377"/>
      <c r="Q156" s="377"/>
      <c r="R156" s="377"/>
      <c r="S156" s="377"/>
      <c r="T156" s="377"/>
      <c r="U156" s="377"/>
      <c r="V156" s="377"/>
      <c r="W156" s="377"/>
      <c r="X156" s="377"/>
      <c r="Y156" s="377"/>
      <c r="Z156" s="377"/>
      <c r="AA156" s="377"/>
      <c r="AB156" s="378"/>
    </row>
    <row r="157" spans="1:28" s="308" customFormat="1">
      <c r="A157" s="314"/>
      <c r="B157" s="315"/>
      <c r="C157" s="314"/>
      <c r="D157" s="315"/>
      <c r="E157" s="315"/>
      <c r="F157" s="315"/>
      <c r="G157" s="376"/>
      <c r="H157" s="376"/>
      <c r="I157" s="377"/>
      <c r="J157" s="376"/>
      <c r="K157" s="377"/>
      <c r="L157" s="377"/>
      <c r="M157" s="377"/>
      <c r="N157" s="377"/>
      <c r="O157" s="377"/>
      <c r="P157" s="377"/>
      <c r="Q157" s="377"/>
      <c r="R157" s="377"/>
      <c r="S157" s="377"/>
      <c r="T157" s="377"/>
      <c r="U157" s="377"/>
      <c r="V157" s="377"/>
      <c r="W157" s="377"/>
      <c r="X157" s="377"/>
      <c r="Y157" s="377"/>
      <c r="Z157" s="377"/>
      <c r="AA157" s="377"/>
      <c r="AB157" s="378"/>
    </row>
    <row r="158" spans="1:28" s="308" customFormat="1">
      <c r="A158" s="314"/>
      <c r="B158" s="315"/>
      <c r="C158" s="314"/>
      <c r="D158" s="315"/>
      <c r="E158" s="315"/>
      <c r="F158" s="315"/>
      <c r="G158" s="376"/>
      <c r="H158" s="376"/>
      <c r="I158" s="377"/>
      <c r="J158" s="376"/>
      <c r="K158" s="377"/>
      <c r="L158" s="377"/>
      <c r="M158" s="377"/>
      <c r="N158" s="377"/>
      <c r="O158" s="377"/>
      <c r="P158" s="377"/>
      <c r="Q158" s="377"/>
      <c r="R158" s="377"/>
      <c r="S158" s="377"/>
      <c r="T158" s="377"/>
      <c r="U158" s="377"/>
      <c r="V158" s="377"/>
      <c r="W158" s="377"/>
      <c r="X158" s="377"/>
      <c r="Y158" s="377"/>
      <c r="Z158" s="377"/>
      <c r="AA158" s="377"/>
      <c r="AB158" s="378"/>
    </row>
    <row r="159" spans="1:28" s="308" customFormat="1">
      <c r="A159" s="314"/>
      <c r="B159" s="315"/>
      <c r="C159" s="314"/>
      <c r="D159" s="315"/>
      <c r="E159" s="315"/>
      <c r="F159" s="315"/>
      <c r="G159" s="376"/>
      <c r="H159" s="376"/>
      <c r="I159" s="377"/>
      <c r="J159" s="376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77"/>
      <c r="AA159" s="377"/>
      <c r="AB159" s="378"/>
    </row>
    <row r="160" spans="1:28" s="308" customFormat="1">
      <c r="A160" s="314"/>
      <c r="B160" s="315"/>
      <c r="C160" s="314"/>
      <c r="D160" s="315"/>
      <c r="E160" s="315"/>
      <c r="F160" s="315"/>
      <c r="G160" s="376"/>
      <c r="H160" s="376"/>
      <c r="I160" s="377"/>
      <c r="J160" s="376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77"/>
      <c r="AA160" s="377"/>
      <c r="AB160" s="378"/>
    </row>
    <row r="161" spans="1:28" s="308" customFormat="1">
      <c r="A161" s="314"/>
      <c r="B161" s="315"/>
      <c r="C161" s="314"/>
      <c r="D161" s="315"/>
      <c r="E161" s="315"/>
      <c r="F161" s="315"/>
      <c r="G161" s="376"/>
      <c r="H161" s="376"/>
      <c r="I161" s="377"/>
      <c r="J161" s="376"/>
      <c r="K161" s="377"/>
      <c r="L161" s="377"/>
      <c r="M161" s="377"/>
      <c r="N161" s="377"/>
      <c r="O161" s="377"/>
      <c r="P161" s="377"/>
      <c r="Q161" s="377"/>
      <c r="R161" s="377"/>
      <c r="S161" s="377"/>
      <c r="T161" s="377"/>
      <c r="U161" s="377"/>
      <c r="V161" s="377"/>
      <c r="W161" s="377"/>
      <c r="X161" s="377"/>
      <c r="Y161" s="377"/>
      <c r="Z161" s="377"/>
      <c r="AA161" s="377"/>
      <c r="AB161" s="378"/>
    </row>
    <row r="162" spans="1:28" s="308" customFormat="1">
      <c r="A162" s="314"/>
      <c r="B162" s="315"/>
      <c r="C162" s="314"/>
      <c r="D162" s="315"/>
      <c r="E162" s="315"/>
      <c r="F162" s="315"/>
      <c r="G162" s="376"/>
      <c r="H162" s="376"/>
      <c r="I162" s="377"/>
      <c r="J162" s="376"/>
      <c r="K162" s="377"/>
      <c r="L162" s="377"/>
      <c r="M162" s="377"/>
      <c r="N162" s="377"/>
      <c r="O162" s="377"/>
      <c r="P162" s="377"/>
      <c r="Q162" s="377"/>
      <c r="R162" s="377"/>
      <c r="S162" s="377"/>
      <c r="T162" s="377"/>
      <c r="U162" s="377"/>
      <c r="V162" s="377"/>
      <c r="W162" s="377"/>
      <c r="X162" s="377"/>
      <c r="Y162" s="377"/>
      <c r="Z162" s="377"/>
      <c r="AA162" s="377"/>
      <c r="AB162" s="378"/>
    </row>
    <row r="163" spans="1:28" s="308" customFormat="1">
      <c r="A163" s="314"/>
      <c r="B163" s="315"/>
      <c r="C163" s="314"/>
      <c r="D163" s="315"/>
      <c r="E163" s="315"/>
      <c r="F163" s="315"/>
      <c r="G163" s="376"/>
      <c r="H163" s="376"/>
      <c r="I163" s="377"/>
      <c r="J163" s="376"/>
      <c r="K163" s="377"/>
      <c r="L163" s="377"/>
      <c r="M163" s="377"/>
      <c r="N163" s="377"/>
      <c r="O163" s="377"/>
      <c r="P163" s="377"/>
      <c r="Q163" s="377"/>
      <c r="R163" s="377"/>
      <c r="S163" s="377"/>
      <c r="T163" s="377"/>
      <c r="U163" s="377"/>
      <c r="V163" s="377"/>
      <c r="W163" s="377"/>
      <c r="X163" s="377"/>
      <c r="Y163" s="377"/>
      <c r="Z163" s="377"/>
      <c r="AA163" s="377"/>
      <c r="AB163" s="378"/>
    </row>
    <row r="164" spans="1:28" s="308" customFormat="1">
      <c r="A164" s="314"/>
      <c r="B164" s="315"/>
      <c r="C164" s="314"/>
      <c r="D164" s="315"/>
      <c r="E164" s="315"/>
      <c r="F164" s="315"/>
      <c r="G164" s="376"/>
      <c r="H164" s="376"/>
      <c r="I164" s="377"/>
      <c r="J164" s="376"/>
      <c r="K164" s="377"/>
      <c r="L164" s="377"/>
      <c r="M164" s="377"/>
      <c r="N164" s="377"/>
      <c r="O164" s="377"/>
      <c r="P164" s="377"/>
      <c r="Q164" s="377"/>
      <c r="R164" s="377"/>
      <c r="S164" s="377"/>
      <c r="T164" s="377"/>
      <c r="U164" s="377"/>
      <c r="V164" s="377"/>
      <c r="W164" s="377"/>
      <c r="X164" s="377"/>
      <c r="Y164" s="377"/>
      <c r="Z164" s="377"/>
      <c r="AA164" s="377"/>
      <c r="AB164" s="378"/>
    </row>
  </sheetData>
  <mergeCells count="3">
    <mergeCell ref="G1:I1"/>
    <mergeCell ref="K1:L1"/>
    <mergeCell ref="W1:X1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D132"/>
  <sheetViews>
    <sheetView topLeftCell="A16" workbookViewId="0">
      <selection activeCell="A20" sqref="A20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8" t="s">
        <v>315</v>
      </c>
      <c r="F2" s="409"/>
      <c r="G2" s="409"/>
      <c r="H2" s="410" t="s">
        <v>316</v>
      </c>
      <c r="I2" s="411"/>
      <c r="J2" s="411"/>
      <c r="K2" s="408" t="s">
        <v>317</v>
      </c>
      <c r="L2" s="409"/>
      <c r="M2" s="409"/>
      <c r="N2" s="410" t="s">
        <v>318</v>
      </c>
      <c r="O2" s="411"/>
      <c r="P2" s="411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323</v>
      </c>
      <c r="F3" s="106" t="s">
        <v>324</v>
      </c>
      <c r="G3" s="7" t="s">
        <v>325</v>
      </c>
      <c r="H3" s="106" t="s">
        <v>323</v>
      </c>
      <c r="I3" s="106" t="s">
        <v>324</v>
      </c>
      <c r="J3" s="7" t="s">
        <v>325</v>
      </c>
      <c r="K3" s="106" t="s">
        <v>323</v>
      </c>
      <c r="L3" s="106" t="s">
        <v>324</v>
      </c>
      <c r="M3" s="7" t="s">
        <v>325</v>
      </c>
      <c r="N3" s="106" t="s">
        <v>323</v>
      </c>
      <c r="O3" s="106" t="s">
        <v>324</v>
      </c>
      <c r="P3" s="7" t="s">
        <v>325</v>
      </c>
    </row>
    <row r="4" spans="1:30">
      <c r="A4" s="26"/>
      <c r="B4" s="26"/>
      <c r="D4" s="105"/>
      <c r="E4" s="106"/>
      <c r="G4" s="84" t="s">
        <v>326</v>
      </c>
      <c r="H4" s="5"/>
      <c r="I4" s="5"/>
      <c r="J4" s="84" t="s">
        <v>326</v>
      </c>
      <c r="K4" s="106"/>
      <c r="M4" s="84" t="s">
        <v>326</v>
      </c>
      <c r="N4" s="106"/>
      <c r="O4" s="107"/>
      <c r="P4" s="84" t="s">
        <v>326</v>
      </c>
    </row>
    <row r="5" spans="1:30" s="9" customFormat="1">
      <c r="A5" s="8" t="s">
        <v>327</v>
      </c>
      <c r="B5" s="108"/>
      <c r="D5" s="36"/>
      <c r="E5" s="9">
        <v>14</v>
      </c>
      <c r="F5" s="9">
        <v>21</v>
      </c>
      <c r="G5" s="9">
        <v>17.5</v>
      </c>
      <c r="H5" s="108">
        <v>14</v>
      </c>
      <c r="I5" s="9">
        <v>21</v>
      </c>
      <c r="J5" s="9">
        <v>17.5</v>
      </c>
      <c r="K5" s="9">
        <v>14</v>
      </c>
      <c r="L5" s="9">
        <v>21</v>
      </c>
      <c r="M5" s="9">
        <v>17.5</v>
      </c>
      <c r="N5" s="9">
        <v>14</v>
      </c>
      <c r="O5" s="9">
        <v>21</v>
      </c>
      <c r="P5" s="9">
        <v>17.5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s="9" customFormat="1">
      <c r="A6" s="8" t="s">
        <v>328</v>
      </c>
      <c r="B6" s="108"/>
      <c r="D6" s="36"/>
      <c r="E6" s="9">
        <f>E5*120</f>
        <v>1680</v>
      </c>
      <c r="F6" s="9">
        <f>F5*120</f>
        <v>2520</v>
      </c>
      <c r="G6" s="9">
        <f>G5*120</f>
        <v>2100</v>
      </c>
      <c r="H6" s="9">
        <f t="shared" ref="H6:P6" si="0">H5*120</f>
        <v>1680</v>
      </c>
      <c r="I6" s="9">
        <f t="shared" si="0"/>
        <v>2520</v>
      </c>
      <c r="J6" s="9">
        <f t="shared" si="0"/>
        <v>2100</v>
      </c>
      <c r="K6" s="9">
        <f t="shared" si="0"/>
        <v>1680</v>
      </c>
      <c r="L6" s="9">
        <f t="shared" si="0"/>
        <v>2520</v>
      </c>
      <c r="M6" s="9">
        <f t="shared" si="0"/>
        <v>2100</v>
      </c>
      <c r="N6" s="9">
        <f t="shared" si="0"/>
        <v>1680</v>
      </c>
      <c r="O6" s="9">
        <f t="shared" si="0"/>
        <v>2520</v>
      </c>
      <c r="P6" s="9">
        <f t="shared" si="0"/>
        <v>2100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>
      <c r="A7" s="1" t="s">
        <v>8</v>
      </c>
      <c r="B7" s="18" t="s">
        <v>9</v>
      </c>
      <c r="C7" s="2">
        <v>1</v>
      </c>
      <c r="D7" s="42">
        <v>120</v>
      </c>
      <c r="E7" s="2">
        <f>$D7/2</f>
        <v>60</v>
      </c>
      <c r="F7" s="2">
        <f>$D7*14</f>
        <v>1680</v>
      </c>
      <c r="G7" s="82"/>
      <c r="H7" s="2">
        <f>$D7/2</f>
        <v>60</v>
      </c>
      <c r="I7" s="2">
        <f>$D7*14</f>
        <v>1680</v>
      </c>
      <c r="K7" s="2">
        <f>$D7/2</f>
        <v>60</v>
      </c>
      <c r="L7" s="2">
        <f>$D7*14</f>
        <v>1680</v>
      </c>
      <c r="M7" s="43"/>
      <c r="N7" s="2">
        <f>$D7/2</f>
        <v>60</v>
      </c>
      <c r="O7" s="2">
        <f>$D7*14</f>
        <v>1680</v>
      </c>
      <c r="P7" s="43"/>
    </row>
    <row r="8" spans="1:30">
      <c r="A8" s="1" t="s">
        <v>12</v>
      </c>
      <c r="B8" s="18" t="s">
        <v>13</v>
      </c>
      <c r="C8" s="2">
        <v>1</v>
      </c>
      <c r="D8" s="42">
        <v>120</v>
      </c>
      <c r="E8" s="2">
        <f t="shared" ref="E8:E16" si="1">$D8/2</f>
        <v>60</v>
      </c>
      <c r="F8" s="2">
        <f t="shared" ref="F8:F15" si="2">$D8*14</f>
        <v>1680</v>
      </c>
      <c r="H8" s="2">
        <f t="shared" ref="H8:H16" si="3">$D8/2</f>
        <v>60</v>
      </c>
      <c r="I8" s="2">
        <f t="shared" ref="I8:I15" si="4">$D8*14</f>
        <v>1680</v>
      </c>
      <c r="K8" s="2">
        <f t="shared" ref="K8:K16" si="5">$D8/2</f>
        <v>60</v>
      </c>
      <c r="L8" s="2">
        <f t="shared" ref="L8:L15" si="6">$D8*14</f>
        <v>1680</v>
      </c>
      <c r="M8" s="43"/>
      <c r="N8" s="2">
        <f t="shared" ref="N8:N16" si="7">$D8/2</f>
        <v>60</v>
      </c>
      <c r="O8" s="2">
        <f t="shared" ref="O8:O15" si="8">$D8*14</f>
        <v>1680</v>
      </c>
      <c r="P8" s="43"/>
    </row>
    <row r="9" spans="1:30">
      <c r="A9" s="1" t="s">
        <v>14</v>
      </c>
      <c r="B9" s="18" t="s">
        <v>15</v>
      </c>
      <c r="C9" s="2">
        <v>3</v>
      </c>
      <c r="D9" s="42">
        <v>120</v>
      </c>
      <c r="E9" s="2">
        <f t="shared" si="1"/>
        <v>60</v>
      </c>
      <c r="F9" s="2">
        <f t="shared" si="2"/>
        <v>1680</v>
      </c>
      <c r="H9" s="2">
        <f t="shared" si="3"/>
        <v>60</v>
      </c>
      <c r="I9" s="2">
        <f t="shared" si="4"/>
        <v>1680</v>
      </c>
      <c r="K9" s="2">
        <f t="shared" si="5"/>
        <v>60</v>
      </c>
      <c r="L9" s="2">
        <f t="shared" si="6"/>
        <v>1680</v>
      </c>
      <c r="M9" s="43"/>
      <c r="N9" s="2">
        <f t="shared" si="7"/>
        <v>60</v>
      </c>
      <c r="O9" s="2">
        <f t="shared" si="8"/>
        <v>1680</v>
      </c>
      <c r="P9" s="43"/>
    </row>
    <row r="10" spans="1:30">
      <c r="A10" s="1" t="s">
        <v>16</v>
      </c>
      <c r="B10" s="18" t="s">
        <v>17</v>
      </c>
      <c r="C10" s="2">
        <v>2</v>
      </c>
      <c r="D10" s="42">
        <v>120</v>
      </c>
      <c r="E10" s="2">
        <f t="shared" si="1"/>
        <v>60</v>
      </c>
      <c r="F10" s="2">
        <f t="shared" si="2"/>
        <v>1680</v>
      </c>
      <c r="H10" s="2">
        <f t="shared" si="3"/>
        <v>60</v>
      </c>
      <c r="I10" s="2">
        <f t="shared" si="4"/>
        <v>1680</v>
      </c>
      <c r="K10" s="2">
        <f t="shared" si="5"/>
        <v>60</v>
      </c>
      <c r="L10" s="2">
        <f t="shared" si="6"/>
        <v>1680</v>
      </c>
      <c r="M10" s="43"/>
      <c r="N10" s="2">
        <f t="shared" si="7"/>
        <v>60</v>
      </c>
      <c r="O10" s="2">
        <f t="shared" si="8"/>
        <v>1680</v>
      </c>
      <c r="P10" s="43"/>
    </row>
    <row r="11" spans="1:30">
      <c r="A11" s="1" t="s">
        <v>18</v>
      </c>
      <c r="B11" s="18" t="s">
        <v>19</v>
      </c>
      <c r="C11" s="2">
        <v>2</v>
      </c>
      <c r="D11" s="42">
        <v>120</v>
      </c>
      <c r="E11" s="2">
        <f t="shared" si="1"/>
        <v>60</v>
      </c>
      <c r="F11" s="2">
        <f t="shared" si="2"/>
        <v>1680</v>
      </c>
      <c r="H11" s="2">
        <f t="shared" si="3"/>
        <v>60</v>
      </c>
      <c r="I11" s="2">
        <f t="shared" si="4"/>
        <v>1680</v>
      </c>
      <c r="K11" s="2">
        <f t="shared" si="5"/>
        <v>60</v>
      </c>
      <c r="L11" s="2">
        <f t="shared" si="6"/>
        <v>1680</v>
      </c>
      <c r="M11" s="43"/>
      <c r="N11" s="2">
        <f t="shared" si="7"/>
        <v>60</v>
      </c>
      <c r="O11" s="2">
        <f t="shared" si="8"/>
        <v>1680</v>
      </c>
      <c r="P11" s="43"/>
    </row>
    <row r="12" spans="1:30">
      <c r="A12" s="1" t="s">
        <v>20</v>
      </c>
      <c r="B12" s="18" t="s">
        <v>21</v>
      </c>
      <c r="C12" s="2">
        <v>3</v>
      </c>
      <c r="D12" s="42">
        <v>120</v>
      </c>
      <c r="E12" s="2">
        <f t="shared" si="1"/>
        <v>60</v>
      </c>
      <c r="F12" s="2">
        <f t="shared" si="2"/>
        <v>1680</v>
      </c>
      <c r="H12" s="2">
        <f t="shared" si="3"/>
        <v>60</v>
      </c>
      <c r="I12" s="2">
        <f t="shared" si="4"/>
        <v>1680</v>
      </c>
      <c r="K12" s="2">
        <f t="shared" si="5"/>
        <v>60</v>
      </c>
      <c r="L12" s="2">
        <f t="shared" si="6"/>
        <v>1680</v>
      </c>
      <c r="M12" s="43"/>
      <c r="N12" s="2">
        <f t="shared" si="7"/>
        <v>60</v>
      </c>
      <c r="O12" s="2">
        <f t="shared" si="8"/>
        <v>1680</v>
      </c>
      <c r="P12" s="43"/>
    </row>
    <row r="13" spans="1:30">
      <c r="A13" s="1" t="s">
        <v>23</v>
      </c>
      <c r="B13" s="18" t="s">
        <v>24</v>
      </c>
      <c r="C13" s="2">
        <v>1</v>
      </c>
      <c r="D13" s="42">
        <v>120</v>
      </c>
      <c r="E13" s="2">
        <f t="shared" si="1"/>
        <v>60</v>
      </c>
      <c r="F13" s="2">
        <f t="shared" si="2"/>
        <v>1680</v>
      </c>
      <c r="H13" s="2">
        <f t="shared" si="3"/>
        <v>60</v>
      </c>
      <c r="I13" s="2">
        <f t="shared" si="4"/>
        <v>1680</v>
      </c>
      <c r="K13" s="2">
        <f t="shared" si="5"/>
        <v>60</v>
      </c>
      <c r="L13" s="2">
        <f t="shared" si="6"/>
        <v>1680</v>
      </c>
      <c r="M13" s="43"/>
      <c r="N13" s="2">
        <f t="shared" si="7"/>
        <v>60</v>
      </c>
      <c r="O13" s="2">
        <f t="shared" si="8"/>
        <v>1680</v>
      </c>
      <c r="P13" s="43"/>
    </row>
    <row r="14" spans="1:30">
      <c r="A14" s="1" t="s">
        <v>25</v>
      </c>
      <c r="B14" s="18" t="s">
        <v>26</v>
      </c>
      <c r="C14" s="2">
        <v>2</v>
      </c>
      <c r="D14" s="42">
        <v>120</v>
      </c>
      <c r="E14" s="2">
        <f t="shared" si="1"/>
        <v>60</v>
      </c>
      <c r="F14" s="2">
        <f t="shared" si="2"/>
        <v>1680</v>
      </c>
      <c r="H14" s="2">
        <f t="shared" si="3"/>
        <v>60</v>
      </c>
      <c r="I14" s="2">
        <f t="shared" si="4"/>
        <v>1680</v>
      </c>
      <c r="K14" s="2">
        <f t="shared" si="5"/>
        <v>60</v>
      </c>
      <c r="L14" s="2">
        <f t="shared" si="6"/>
        <v>1680</v>
      </c>
      <c r="M14" s="43"/>
      <c r="N14" s="2">
        <f t="shared" si="7"/>
        <v>60</v>
      </c>
      <c r="O14" s="2">
        <f t="shared" si="8"/>
        <v>1680</v>
      </c>
    </row>
    <row r="15" spans="1:30">
      <c r="A15" s="1" t="s">
        <v>27</v>
      </c>
      <c r="B15" s="18" t="s">
        <v>28</v>
      </c>
      <c r="C15" s="2">
        <v>2</v>
      </c>
      <c r="D15" s="42">
        <v>120</v>
      </c>
      <c r="E15" s="2">
        <f t="shared" si="1"/>
        <v>60</v>
      </c>
      <c r="F15" s="2">
        <f t="shared" si="2"/>
        <v>1680</v>
      </c>
      <c r="H15" s="2">
        <f t="shared" si="3"/>
        <v>60</v>
      </c>
      <c r="I15" s="2">
        <f t="shared" si="4"/>
        <v>1680</v>
      </c>
      <c r="K15" s="2">
        <f t="shared" si="5"/>
        <v>60</v>
      </c>
      <c r="L15" s="2">
        <f t="shared" si="6"/>
        <v>1680</v>
      </c>
      <c r="M15" s="43"/>
      <c r="N15" s="2">
        <f t="shared" si="7"/>
        <v>60</v>
      </c>
      <c r="O15" s="2">
        <f t="shared" si="8"/>
        <v>1680</v>
      </c>
      <c r="P15" s="43"/>
    </row>
    <row r="16" spans="1:30">
      <c r="A16" s="1" t="s">
        <v>29</v>
      </c>
      <c r="B16" s="18" t="s">
        <v>30</v>
      </c>
      <c r="C16" s="2">
        <v>3</v>
      </c>
      <c r="D16" s="42">
        <v>120</v>
      </c>
      <c r="E16" s="2">
        <f t="shared" si="1"/>
        <v>60</v>
      </c>
      <c r="F16" s="2">
        <f>$D$16*7</f>
        <v>840</v>
      </c>
      <c r="G16" s="82"/>
      <c r="H16" s="2">
        <f t="shared" si="3"/>
        <v>60</v>
      </c>
      <c r="I16" s="2">
        <f>$D$16*7</f>
        <v>840</v>
      </c>
      <c r="K16" s="2">
        <f t="shared" si="5"/>
        <v>60</v>
      </c>
      <c r="L16" s="2">
        <f>$D$16*7</f>
        <v>840</v>
      </c>
      <c r="M16" s="43"/>
      <c r="N16" s="2">
        <f t="shared" si="7"/>
        <v>60</v>
      </c>
      <c r="O16" s="2">
        <f>$D$16*7</f>
        <v>840</v>
      </c>
      <c r="P16" s="43"/>
    </row>
    <row r="17" spans="1:30" s="9" customFormat="1">
      <c r="A17" s="8" t="s">
        <v>329</v>
      </c>
      <c r="B17" s="108"/>
      <c r="D17" s="36"/>
      <c r="E17" s="9">
        <v>14</v>
      </c>
      <c r="F17" s="9">
        <v>28</v>
      </c>
      <c r="G17" s="9">
        <v>21</v>
      </c>
      <c r="H17" s="9">
        <v>14</v>
      </c>
      <c r="I17" s="9">
        <v>28</v>
      </c>
      <c r="J17" s="9">
        <v>21</v>
      </c>
      <c r="K17" s="9">
        <v>18</v>
      </c>
      <c r="L17" s="9">
        <v>32</v>
      </c>
      <c r="M17" s="9">
        <v>21</v>
      </c>
      <c r="N17" s="9">
        <v>14</v>
      </c>
      <c r="O17" s="9">
        <v>25</v>
      </c>
      <c r="P17" s="9">
        <v>22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9" customFormat="1">
      <c r="A18" s="8" t="s">
        <v>328</v>
      </c>
      <c r="B18" s="108"/>
      <c r="D18" s="36"/>
      <c r="E18" s="9">
        <f t="shared" ref="E18:L18" si="9">E17*75</f>
        <v>1050</v>
      </c>
      <c r="F18" s="9">
        <f t="shared" si="9"/>
        <v>2100</v>
      </c>
      <c r="G18" s="9">
        <f t="shared" si="9"/>
        <v>1575</v>
      </c>
      <c r="H18" s="9">
        <f t="shared" si="9"/>
        <v>1050</v>
      </c>
      <c r="I18" s="9">
        <f t="shared" si="9"/>
        <v>2100</v>
      </c>
      <c r="J18" s="9">
        <f t="shared" si="9"/>
        <v>1575</v>
      </c>
      <c r="K18" s="9">
        <f t="shared" si="9"/>
        <v>1350</v>
      </c>
      <c r="L18" s="9">
        <f t="shared" si="9"/>
        <v>2400</v>
      </c>
      <c r="M18" s="9">
        <v>2090</v>
      </c>
      <c r="N18" s="9">
        <f>N17*75</f>
        <v>1050</v>
      </c>
      <c r="O18" s="9">
        <f>O17*75</f>
        <v>1875</v>
      </c>
      <c r="P18" s="9">
        <v>1275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>
      <c r="A19" s="1" t="s">
        <v>32</v>
      </c>
      <c r="B19" s="18" t="s">
        <v>33</v>
      </c>
      <c r="C19" s="2">
        <v>3</v>
      </c>
      <c r="D19" s="37">
        <v>75</v>
      </c>
      <c r="E19" s="6">
        <f>$D19/2</f>
        <v>37.5</v>
      </c>
      <c r="F19" s="6">
        <f>$D19*21</f>
        <v>1575</v>
      </c>
      <c r="G19" s="82"/>
      <c r="H19" s="6">
        <f>$D19/2</f>
        <v>37.5</v>
      </c>
      <c r="I19" s="6">
        <f>$D19*21</f>
        <v>1575</v>
      </c>
      <c r="J19" s="43"/>
      <c r="K19" s="6">
        <f>$D19/2</f>
        <v>37.5</v>
      </c>
      <c r="L19" s="6">
        <f>$D19*21</f>
        <v>1575</v>
      </c>
      <c r="M19" s="43"/>
      <c r="N19" s="6">
        <f>$D19/2</f>
        <v>37.5</v>
      </c>
      <c r="O19" s="6">
        <f>D19*17.5</f>
        <v>1312.5</v>
      </c>
      <c r="P19" s="43"/>
    </row>
    <row r="20" spans="1:30">
      <c r="A20" s="4" t="s">
        <v>34</v>
      </c>
      <c r="B20" s="20" t="s">
        <v>35</v>
      </c>
      <c r="C20" s="2">
        <v>1</v>
      </c>
      <c r="D20" s="37">
        <v>75</v>
      </c>
      <c r="E20" s="6">
        <f t="shared" ref="E20:E35" si="10">$D20/2</f>
        <v>37.5</v>
      </c>
      <c r="F20" s="6">
        <f t="shared" ref="F20:F35" si="11">$D20*21</f>
        <v>1575</v>
      </c>
      <c r="H20" s="6">
        <f t="shared" ref="H20:H35" si="12">$D20/2</f>
        <v>37.5</v>
      </c>
      <c r="I20" s="6">
        <f t="shared" ref="I20:I35" si="13">$D20*21</f>
        <v>1575</v>
      </c>
      <c r="J20" s="43"/>
      <c r="K20" s="6">
        <f t="shared" ref="K20:K35" si="14">$D20/2</f>
        <v>37.5</v>
      </c>
      <c r="L20" s="6">
        <f t="shared" ref="L20:L35" si="15">$D20*21</f>
        <v>1575</v>
      </c>
      <c r="M20" s="43"/>
      <c r="N20" s="6">
        <f t="shared" ref="N20:N35" si="16">$D20/2</f>
        <v>37.5</v>
      </c>
      <c r="O20" s="6">
        <f t="shared" ref="O20:O35" si="17">D20*17.5</f>
        <v>1312.5</v>
      </c>
      <c r="P20" s="43"/>
    </row>
    <row r="21" spans="1:30">
      <c r="A21" s="4" t="s">
        <v>36</v>
      </c>
      <c r="B21" s="18" t="s">
        <v>37</v>
      </c>
      <c r="C21" s="2">
        <v>2</v>
      </c>
      <c r="D21" s="37">
        <v>75</v>
      </c>
      <c r="E21" s="6">
        <f t="shared" si="10"/>
        <v>37.5</v>
      </c>
      <c r="F21" s="6">
        <f t="shared" si="11"/>
        <v>1575</v>
      </c>
      <c r="H21" s="6">
        <f t="shared" si="12"/>
        <v>37.5</v>
      </c>
      <c r="I21" s="6">
        <f t="shared" si="13"/>
        <v>1575</v>
      </c>
      <c r="J21" s="43"/>
      <c r="K21" s="6">
        <f t="shared" si="14"/>
        <v>37.5</v>
      </c>
      <c r="L21" s="6">
        <f t="shared" si="15"/>
        <v>1575</v>
      </c>
      <c r="M21" s="43"/>
      <c r="N21" s="6">
        <f t="shared" si="16"/>
        <v>37.5</v>
      </c>
      <c r="O21" s="6">
        <f t="shared" si="17"/>
        <v>1312.5</v>
      </c>
      <c r="P21" s="43"/>
    </row>
    <row r="22" spans="1:30">
      <c r="A22" s="4" t="s">
        <v>38</v>
      </c>
      <c r="B22" s="20" t="s">
        <v>39</v>
      </c>
      <c r="C22" s="2">
        <v>2</v>
      </c>
      <c r="D22" s="37">
        <v>75</v>
      </c>
      <c r="E22" s="6">
        <f t="shared" si="10"/>
        <v>37.5</v>
      </c>
      <c r="F22" s="6">
        <f t="shared" si="11"/>
        <v>1575</v>
      </c>
      <c r="H22" s="6">
        <f t="shared" si="12"/>
        <v>37.5</v>
      </c>
      <c r="I22" s="6">
        <f t="shared" si="13"/>
        <v>1575</v>
      </c>
      <c r="J22" s="43"/>
      <c r="K22" s="6">
        <f t="shared" si="14"/>
        <v>37.5</v>
      </c>
      <c r="L22" s="6">
        <f t="shared" si="15"/>
        <v>1575</v>
      </c>
      <c r="M22" s="43"/>
      <c r="N22" s="6">
        <f t="shared" si="16"/>
        <v>37.5</v>
      </c>
      <c r="O22" s="6">
        <f t="shared" si="17"/>
        <v>1312.5</v>
      </c>
    </row>
    <row r="23" spans="1:30">
      <c r="A23" s="4" t="s">
        <v>40</v>
      </c>
      <c r="B23" s="18" t="s">
        <v>41</v>
      </c>
      <c r="C23" s="2">
        <v>1</v>
      </c>
      <c r="D23" s="37">
        <v>75</v>
      </c>
      <c r="E23" s="6">
        <f t="shared" si="10"/>
        <v>37.5</v>
      </c>
      <c r="F23" s="6">
        <f t="shared" si="11"/>
        <v>1575</v>
      </c>
      <c r="H23" s="6">
        <f t="shared" si="12"/>
        <v>37.5</v>
      </c>
      <c r="I23" s="6">
        <f t="shared" si="13"/>
        <v>1575</v>
      </c>
      <c r="J23" s="43"/>
      <c r="K23" s="6">
        <f t="shared" si="14"/>
        <v>37.5</v>
      </c>
      <c r="L23" s="6">
        <f t="shared" si="15"/>
        <v>1575</v>
      </c>
      <c r="M23" s="43"/>
      <c r="N23" s="6">
        <f t="shared" si="16"/>
        <v>37.5</v>
      </c>
      <c r="O23" s="6">
        <f t="shared" si="17"/>
        <v>1312.5</v>
      </c>
      <c r="P23" s="43"/>
    </row>
    <row r="24" spans="1:30">
      <c r="A24" s="4" t="s">
        <v>42</v>
      </c>
      <c r="B24" s="20" t="s">
        <v>43</v>
      </c>
      <c r="C24" s="2">
        <v>2</v>
      </c>
      <c r="D24" s="37">
        <v>75</v>
      </c>
      <c r="E24" s="6">
        <f t="shared" si="10"/>
        <v>37.5</v>
      </c>
      <c r="F24" s="6">
        <f t="shared" si="11"/>
        <v>1575</v>
      </c>
      <c r="H24" s="6">
        <f t="shared" si="12"/>
        <v>37.5</v>
      </c>
      <c r="I24" s="6">
        <f t="shared" si="13"/>
        <v>1575</v>
      </c>
      <c r="J24" s="44"/>
      <c r="K24" s="6">
        <f t="shared" si="14"/>
        <v>37.5</v>
      </c>
      <c r="L24" s="6">
        <f t="shared" si="15"/>
        <v>1575</v>
      </c>
      <c r="M24" s="43"/>
      <c r="N24" s="6">
        <f t="shared" si="16"/>
        <v>37.5</v>
      </c>
      <c r="O24" s="6">
        <f t="shared" si="17"/>
        <v>1312.5</v>
      </c>
      <c r="P24" s="43"/>
    </row>
    <row r="25" spans="1:30">
      <c r="A25" s="4" t="s">
        <v>44</v>
      </c>
      <c r="B25" s="18" t="s">
        <v>45</v>
      </c>
      <c r="C25" s="2">
        <v>3</v>
      </c>
      <c r="D25" s="37">
        <v>75</v>
      </c>
      <c r="E25" s="6">
        <f t="shared" si="10"/>
        <v>37.5</v>
      </c>
      <c r="F25" s="6">
        <f t="shared" si="11"/>
        <v>1575</v>
      </c>
      <c r="H25" s="6">
        <f t="shared" si="12"/>
        <v>37.5</v>
      </c>
      <c r="I25" s="6">
        <f t="shared" si="13"/>
        <v>1575</v>
      </c>
      <c r="K25" s="6">
        <f t="shared" si="14"/>
        <v>37.5</v>
      </c>
      <c r="L25" s="6">
        <f t="shared" si="15"/>
        <v>1575</v>
      </c>
      <c r="N25" s="6">
        <f t="shared" si="16"/>
        <v>37.5</v>
      </c>
      <c r="O25" s="6">
        <f t="shared" si="17"/>
        <v>1312.5</v>
      </c>
      <c r="P25" s="45"/>
    </row>
    <row r="26" spans="1:30">
      <c r="A26" s="4" t="s">
        <v>47</v>
      </c>
      <c r="B26" s="20" t="s">
        <v>48</v>
      </c>
      <c r="C26" s="2">
        <v>3</v>
      </c>
      <c r="D26" s="37">
        <v>75</v>
      </c>
      <c r="E26" s="6">
        <f t="shared" si="10"/>
        <v>37.5</v>
      </c>
      <c r="F26" s="6">
        <f t="shared" si="11"/>
        <v>1575</v>
      </c>
      <c r="H26" s="6">
        <f t="shared" si="12"/>
        <v>37.5</v>
      </c>
      <c r="I26" s="6">
        <f t="shared" si="13"/>
        <v>1575</v>
      </c>
      <c r="J26" s="43"/>
      <c r="K26" s="6">
        <f t="shared" si="14"/>
        <v>37.5</v>
      </c>
      <c r="L26" s="6">
        <f t="shared" si="15"/>
        <v>1575</v>
      </c>
      <c r="N26" s="6">
        <f t="shared" si="16"/>
        <v>37.5</v>
      </c>
      <c r="O26" s="6">
        <f t="shared" si="17"/>
        <v>1312.5</v>
      </c>
    </row>
    <row r="27" spans="1:30">
      <c r="A27" s="4" t="s">
        <v>49</v>
      </c>
      <c r="B27" s="18" t="s">
        <v>50</v>
      </c>
      <c r="C27" s="2">
        <v>2</v>
      </c>
      <c r="D27" s="37">
        <v>75</v>
      </c>
      <c r="E27" s="6">
        <f t="shared" si="10"/>
        <v>37.5</v>
      </c>
      <c r="F27" s="6">
        <f t="shared" si="11"/>
        <v>1575</v>
      </c>
      <c r="H27" s="6">
        <f t="shared" si="12"/>
        <v>37.5</v>
      </c>
      <c r="I27" s="6">
        <f t="shared" si="13"/>
        <v>1575</v>
      </c>
      <c r="J27" s="43"/>
      <c r="K27" s="6">
        <f t="shared" si="14"/>
        <v>37.5</v>
      </c>
      <c r="L27" s="6">
        <f t="shared" si="15"/>
        <v>1575</v>
      </c>
      <c r="N27" s="6">
        <f t="shared" si="16"/>
        <v>37.5</v>
      </c>
      <c r="O27" s="6">
        <f t="shared" si="17"/>
        <v>1312.5</v>
      </c>
    </row>
    <row r="28" spans="1:30">
      <c r="A28" s="4" t="s">
        <v>51</v>
      </c>
      <c r="B28" s="18" t="s">
        <v>52</v>
      </c>
      <c r="C28" s="2">
        <v>1</v>
      </c>
      <c r="D28" s="37">
        <v>75</v>
      </c>
      <c r="E28" s="6">
        <f t="shared" si="10"/>
        <v>37.5</v>
      </c>
      <c r="F28" s="6">
        <f t="shared" si="11"/>
        <v>1575</v>
      </c>
      <c r="H28" s="6">
        <f t="shared" si="12"/>
        <v>37.5</v>
      </c>
      <c r="I28" s="6">
        <f t="shared" si="13"/>
        <v>1575</v>
      </c>
      <c r="J28" s="43"/>
      <c r="K28" s="6">
        <f t="shared" si="14"/>
        <v>37.5</v>
      </c>
      <c r="L28" s="6">
        <f t="shared" si="15"/>
        <v>1575</v>
      </c>
      <c r="N28" s="6">
        <f t="shared" si="16"/>
        <v>37.5</v>
      </c>
      <c r="O28" s="6">
        <f t="shared" si="17"/>
        <v>1312.5</v>
      </c>
    </row>
    <row r="29" spans="1:30">
      <c r="A29" s="4" t="s">
        <v>53</v>
      </c>
      <c r="B29" s="20" t="s">
        <v>54</v>
      </c>
      <c r="C29" s="2">
        <v>2</v>
      </c>
      <c r="D29" s="37">
        <v>75</v>
      </c>
      <c r="E29" s="6">
        <f t="shared" si="10"/>
        <v>37.5</v>
      </c>
      <c r="F29" s="6">
        <f t="shared" si="11"/>
        <v>1575</v>
      </c>
      <c r="H29" s="6">
        <f t="shared" si="12"/>
        <v>37.5</v>
      </c>
      <c r="I29" s="6">
        <f t="shared" si="13"/>
        <v>1575</v>
      </c>
      <c r="K29" s="6">
        <f t="shared" si="14"/>
        <v>37.5</v>
      </c>
      <c r="L29" s="6">
        <f t="shared" si="15"/>
        <v>1575</v>
      </c>
      <c r="N29" s="6">
        <f t="shared" si="16"/>
        <v>37.5</v>
      </c>
      <c r="O29" s="6">
        <f t="shared" si="17"/>
        <v>1312.5</v>
      </c>
    </row>
    <row r="30" spans="1:30">
      <c r="A30" s="4" t="s">
        <v>55</v>
      </c>
      <c r="B30" s="18" t="s">
        <v>56</v>
      </c>
      <c r="C30" s="2">
        <v>2</v>
      </c>
      <c r="D30" s="37">
        <v>75</v>
      </c>
      <c r="E30" s="6">
        <f t="shared" si="10"/>
        <v>37.5</v>
      </c>
      <c r="F30" s="6">
        <f t="shared" si="11"/>
        <v>1575</v>
      </c>
      <c r="H30" s="6">
        <f t="shared" si="12"/>
        <v>37.5</v>
      </c>
      <c r="I30" s="6">
        <f t="shared" si="13"/>
        <v>1575</v>
      </c>
      <c r="J30" s="43"/>
      <c r="K30" s="6">
        <f t="shared" si="14"/>
        <v>37.5</v>
      </c>
      <c r="L30" s="6">
        <f t="shared" si="15"/>
        <v>1575</v>
      </c>
      <c r="M30" s="43"/>
      <c r="N30" s="6">
        <f t="shared" si="16"/>
        <v>37.5</v>
      </c>
      <c r="O30" s="6">
        <f t="shared" si="17"/>
        <v>1312.5</v>
      </c>
    </row>
    <row r="31" spans="1:30">
      <c r="A31" s="4" t="s">
        <v>57</v>
      </c>
      <c r="B31" s="20" t="s">
        <v>58</v>
      </c>
      <c r="C31" s="2">
        <v>1</v>
      </c>
      <c r="D31" s="37">
        <v>75</v>
      </c>
      <c r="E31" s="6">
        <f t="shared" si="10"/>
        <v>37.5</v>
      </c>
      <c r="F31" s="6">
        <f t="shared" si="11"/>
        <v>1575</v>
      </c>
      <c r="H31" s="6">
        <f t="shared" si="12"/>
        <v>37.5</v>
      </c>
      <c r="I31" s="6">
        <f t="shared" si="13"/>
        <v>1575</v>
      </c>
      <c r="J31" s="43"/>
      <c r="K31" s="6">
        <f t="shared" si="14"/>
        <v>37.5</v>
      </c>
      <c r="L31" s="6">
        <f t="shared" si="15"/>
        <v>1575</v>
      </c>
      <c r="M31" s="43"/>
      <c r="N31" s="6">
        <f t="shared" si="16"/>
        <v>37.5</v>
      </c>
      <c r="O31" s="6">
        <f t="shared" si="17"/>
        <v>1312.5</v>
      </c>
      <c r="P31" s="43"/>
    </row>
    <row r="32" spans="1:30">
      <c r="A32" s="4" t="s">
        <v>59</v>
      </c>
      <c r="B32" s="20" t="s">
        <v>60</v>
      </c>
      <c r="C32" s="2">
        <v>1</v>
      </c>
      <c r="D32" s="37">
        <v>75</v>
      </c>
      <c r="E32" s="6">
        <f t="shared" si="10"/>
        <v>37.5</v>
      </c>
      <c r="F32" s="6">
        <f t="shared" si="11"/>
        <v>1575</v>
      </c>
      <c r="H32" s="6">
        <f t="shared" si="12"/>
        <v>37.5</v>
      </c>
      <c r="I32" s="6">
        <f t="shared" si="13"/>
        <v>1575</v>
      </c>
      <c r="J32" s="43"/>
      <c r="K32" s="6">
        <f t="shared" si="14"/>
        <v>37.5</v>
      </c>
      <c r="L32" s="6">
        <f t="shared" si="15"/>
        <v>1575</v>
      </c>
      <c r="M32" s="43"/>
      <c r="N32" s="6">
        <f t="shared" si="16"/>
        <v>37.5</v>
      </c>
      <c r="O32" s="6">
        <f t="shared" si="17"/>
        <v>1312.5</v>
      </c>
      <c r="P32" s="43"/>
    </row>
    <row r="33" spans="1:30">
      <c r="A33" s="4" t="s">
        <v>61</v>
      </c>
      <c r="B33" s="18" t="s">
        <v>62</v>
      </c>
      <c r="C33" s="2">
        <v>3</v>
      </c>
      <c r="D33" s="37">
        <v>75</v>
      </c>
      <c r="E33" s="6">
        <f t="shared" si="10"/>
        <v>37.5</v>
      </c>
      <c r="F33" s="6">
        <f t="shared" si="11"/>
        <v>1575</v>
      </c>
      <c r="H33" s="6">
        <f t="shared" si="12"/>
        <v>37.5</v>
      </c>
      <c r="I33" s="6">
        <f t="shared" si="13"/>
        <v>1575</v>
      </c>
      <c r="J33" s="43"/>
      <c r="K33" s="6">
        <f t="shared" si="14"/>
        <v>37.5</v>
      </c>
      <c r="L33" s="6">
        <f t="shared" si="15"/>
        <v>1575</v>
      </c>
      <c r="M33" s="43"/>
      <c r="N33" s="6">
        <f t="shared" si="16"/>
        <v>37.5</v>
      </c>
      <c r="O33" s="6">
        <f t="shared" si="17"/>
        <v>1312.5</v>
      </c>
      <c r="P33" s="43"/>
    </row>
    <row r="34" spans="1:30">
      <c r="A34" s="4" t="s">
        <v>63</v>
      </c>
      <c r="B34" s="20" t="s">
        <v>64</v>
      </c>
      <c r="C34" s="2">
        <v>2</v>
      </c>
      <c r="D34" s="37">
        <v>75</v>
      </c>
      <c r="E34" s="6">
        <f t="shared" si="10"/>
        <v>37.5</v>
      </c>
      <c r="F34" s="6">
        <f t="shared" si="11"/>
        <v>1575</v>
      </c>
      <c r="H34" s="6">
        <f t="shared" si="12"/>
        <v>37.5</v>
      </c>
      <c r="I34" s="6">
        <f t="shared" si="13"/>
        <v>1575</v>
      </c>
      <c r="J34" s="43"/>
      <c r="K34" s="6">
        <f t="shared" si="14"/>
        <v>37.5</v>
      </c>
      <c r="L34" s="6">
        <f t="shared" si="15"/>
        <v>1575</v>
      </c>
      <c r="M34" s="43"/>
      <c r="N34" s="6">
        <f t="shared" si="16"/>
        <v>37.5</v>
      </c>
      <c r="O34" s="6">
        <f t="shared" si="17"/>
        <v>1312.5</v>
      </c>
      <c r="P34" s="43"/>
    </row>
    <row r="35" spans="1:30">
      <c r="A35" s="4" t="s">
        <v>65</v>
      </c>
      <c r="B35" s="18" t="s">
        <v>66</v>
      </c>
      <c r="C35" s="2">
        <v>1</v>
      </c>
      <c r="D35" s="37">
        <v>75</v>
      </c>
      <c r="E35" s="6">
        <f t="shared" si="10"/>
        <v>37.5</v>
      </c>
      <c r="F35" s="6">
        <f t="shared" si="11"/>
        <v>1575</v>
      </c>
      <c r="H35" s="6">
        <f t="shared" si="12"/>
        <v>37.5</v>
      </c>
      <c r="I35" s="6">
        <f t="shared" si="13"/>
        <v>1575</v>
      </c>
      <c r="J35" s="43"/>
      <c r="K35" s="6">
        <f t="shared" si="14"/>
        <v>37.5</v>
      </c>
      <c r="L35" s="6">
        <f t="shared" si="15"/>
        <v>1575</v>
      </c>
      <c r="M35" s="43"/>
      <c r="N35" s="6">
        <f t="shared" si="16"/>
        <v>37.5</v>
      </c>
      <c r="O35" s="6">
        <f t="shared" si="17"/>
        <v>1312.5</v>
      </c>
      <c r="P35" s="43"/>
    </row>
    <row r="36" spans="1:30" s="9" customFormat="1">
      <c r="A36" s="10" t="s">
        <v>330</v>
      </c>
      <c r="B36" s="31"/>
      <c r="C36" s="108"/>
      <c r="D36" s="36"/>
      <c r="E36" s="9">
        <v>4</v>
      </c>
      <c r="F36" s="9">
        <v>10</v>
      </c>
      <c r="G36" s="9">
        <v>7</v>
      </c>
      <c r="H36" s="9">
        <v>3.5</v>
      </c>
      <c r="I36" s="9">
        <v>10</v>
      </c>
      <c r="J36" s="9">
        <v>7</v>
      </c>
      <c r="K36" s="9">
        <v>5</v>
      </c>
      <c r="L36" s="9">
        <v>12</v>
      </c>
      <c r="M36" s="9">
        <v>7</v>
      </c>
      <c r="N36" s="9">
        <v>2.4</v>
      </c>
      <c r="O36" s="9">
        <v>5.8</v>
      </c>
      <c r="P36" s="9">
        <v>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9" customFormat="1">
      <c r="A37" s="10" t="s">
        <v>328</v>
      </c>
      <c r="B37" s="31"/>
      <c r="C37" s="108"/>
      <c r="D37" s="36"/>
      <c r="E37" s="9">
        <f>E36*135</f>
        <v>540</v>
      </c>
      <c r="F37" s="9">
        <f>F36*135</f>
        <v>1350</v>
      </c>
      <c r="G37" s="9">
        <f>G36*135</f>
        <v>945</v>
      </c>
      <c r="H37" s="9">
        <f>H36*135</f>
        <v>472.5</v>
      </c>
      <c r="I37" s="9">
        <v>1300</v>
      </c>
      <c r="J37" s="9">
        <v>900</v>
      </c>
      <c r="K37" s="9">
        <f>K36*135</f>
        <v>675</v>
      </c>
      <c r="L37" s="9">
        <f>L36*135</f>
        <v>1620</v>
      </c>
      <c r="M37" s="9">
        <v>1125</v>
      </c>
      <c r="N37" s="9">
        <f>N36*135</f>
        <v>324</v>
      </c>
      <c r="O37" s="9">
        <f>O36*135</f>
        <v>783</v>
      </c>
      <c r="P37" s="9">
        <v>550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>
      <c r="A38" s="4" t="s">
        <v>67</v>
      </c>
      <c r="B38" s="20" t="s">
        <v>68</v>
      </c>
      <c r="C38" s="2">
        <v>2</v>
      </c>
      <c r="D38" s="37">
        <v>135</v>
      </c>
      <c r="E38" s="6">
        <f>$D38/2</f>
        <v>67.5</v>
      </c>
      <c r="F38" s="6">
        <f>$D38*21</f>
        <v>2835</v>
      </c>
      <c r="G38" s="82"/>
      <c r="H38" s="6">
        <f>$D38/2</f>
        <v>67.5</v>
      </c>
      <c r="I38" s="6">
        <f>$D38*21</f>
        <v>2835</v>
      </c>
      <c r="K38" s="6">
        <f>$D38/2</f>
        <v>67.5</v>
      </c>
      <c r="L38" s="6">
        <f>$D38*21</f>
        <v>2835</v>
      </c>
      <c r="N38" s="6">
        <f>$D38/2</f>
        <v>67.5</v>
      </c>
      <c r="O38" s="6">
        <f>$D38*14.5</f>
        <v>1957.5</v>
      </c>
    </row>
    <row r="39" spans="1:30">
      <c r="A39" s="4" t="s">
        <v>69</v>
      </c>
      <c r="B39" s="20" t="s">
        <v>70</v>
      </c>
      <c r="C39" s="2">
        <v>1</v>
      </c>
      <c r="D39" s="37">
        <v>135</v>
      </c>
      <c r="E39" s="6">
        <f t="shared" ref="E39:E40" si="18">$D39/2</f>
        <v>67.5</v>
      </c>
      <c r="F39" s="6">
        <f t="shared" ref="F39:F40" si="19">$D39*21</f>
        <v>2835</v>
      </c>
      <c r="H39" s="6">
        <f t="shared" ref="H39:H40" si="20">$D39/2</f>
        <v>67.5</v>
      </c>
      <c r="I39" s="6">
        <f t="shared" ref="I39:I40" si="21">$D39*21</f>
        <v>2835</v>
      </c>
      <c r="K39" s="6">
        <f t="shared" ref="K39:K40" si="22">$D39/2</f>
        <v>67.5</v>
      </c>
      <c r="L39" s="6">
        <f t="shared" ref="L39:L40" si="23">$D39*21</f>
        <v>2835</v>
      </c>
      <c r="N39" s="6">
        <f t="shared" ref="N39:N40" si="24">$D39/2</f>
        <v>67.5</v>
      </c>
      <c r="O39" s="6">
        <f t="shared" ref="O39:O40" si="25">$D39*14.5</f>
        <v>1957.5</v>
      </c>
    </row>
    <row r="40" spans="1:30">
      <c r="A40" s="4" t="s">
        <v>73</v>
      </c>
      <c r="B40" s="20" t="s">
        <v>74</v>
      </c>
      <c r="C40" s="2">
        <v>2</v>
      </c>
      <c r="D40" s="37">
        <v>135</v>
      </c>
      <c r="E40" s="6">
        <f t="shared" si="18"/>
        <v>67.5</v>
      </c>
      <c r="F40" s="6">
        <f t="shared" si="19"/>
        <v>2835</v>
      </c>
      <c r="H40" s="6">
        <f t="shared" si="20"/>
        <v>67.5</v>
      </c>
      <c r="I40" s="6">
        <f t="shared" si="21"/>
        <v>2835</v>
      </c>
      <c r="K40" s="6">
        <f t="shared" si="22"/>
        <v>67.5</v>
      </c>
      <c r="L40" s="6">
        <f t="shared" si="23"/>
        <v>2835</v>
      </c>
      <c r="N40" s="6">
        <f t="shared" si="24"/>
        <v>67.5</v>
      </c>
      <c r="O40" s="6">
        <f t="shared" si="25"/>
        <v>1957.5</v>
      </c>
    </row>
    <row r="41" spans="1:30" s="9" customFormat="1">
      <c r="A41" s="8" t="s">
        <v>331</v>
      </c>
      <c r="B41" s="31"/>
      <c r="C41" s="108"/>
      <c r="D41" s="36"/>
      <c r="E41" s="9">
        <v>60</v>
      </c>
      <c r="F41" s="9">
        <v>80</v>
      </c>
      <c r="G41" s="9">
        <v>70</v>
      </c>
      <c r="H41" s="9">
        <v>47</v>
      </c>
      <c r="I41" s="9">
        <v>67</v>
      </c>
      <c r="J41" s="9">
        <v>57</v>
      </c>
      <c r="K41" s="9">
        <v>68</v>
      </c>
      <c r="L41" s="9">
        <v>85</v>
      </c>
      <c r="M41" s="9">
        <v>78</v>
      </c>
      <c r="N41" s="9">
        <v>36</v>
      </c>
      <c r="O41" s="9">
        <v>50</v>
      </c>
      <c r="P41" s="9">
        <v>43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s="9" customFormat="1">
      <c r="A42" s="8" t="s">
        <v>328</v>
      </c>
      <c r="B42" s="31"/>
      <c r="C42" s="108"/>
      <c r="D42" s="36"/>
      <c r="E42" s="9">
        <f>E41*65</f>
        <v>3900</v>
      </c>
      <c r="F42" s="9">
        <f>F41*65</f>
        <v>5200</v>
      </c>
      <c r="G42" s="9">
        <f>G41*65</f>
        <v>4550</v>
      </c>
      <c r="H42" s="9">
        <f t="shared" ref="H42:P42" si="26">H41*65</f>
        <v>3055</v>
      </c>
      <c r="I42" s="9">
        <f t="shared" si="26"/>
        <v>4355</v>
      </c>
      <c r="J42" s="9">
        <f t="shared" si="26"/>
        <v>3705</v>
      </c>
      <c r="K42" s="9">
        <f t="shared" si="26"/>
        <v>4420</v>
      </c>
      <c r="L42" s="9">
        <f t="shared" si="26"/>
        <v>5525</v>
      </c>
      <c r="M42" s="9">
        <f t="shared" si="26"/>
        <v>5070</v>
      </c>
      <c r="N42" s="9">
        <f t="shared" si="26"/>
        <v>2340</v>
      </c>
      <c r="O42" s="9">
        <f t="shared" si="26"/>
        <v>3250</v>
      </c>
      <c r="P42" s="9">
        <f t="shared" si="26"/>
        <v>2795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>
      <c r="A43" s="1" t="s">
        <v>78</v>
      </c>
      <c r="B43" s="18" t="s">
        <v>79</v>
      </c>
      <c r="C43" s="2">
        <v>2</v>
      </c>
      <c r="D43" s="37">
        <v>65</v>
      </c>
      <c r="E43" s="6">
        <f>$D43/2</f>
        <v>32.5</v>
      </c>
      <c r="F43" s="6">
        <f>$D43*21</f>
        <v>1365</v>
      </c>
      <c r="G43" s="82"/>
      <c r="H43" s="6">
        <f>$D43/2</f>
        <v>32.5</v>
      </c>
      <c r="I43" s="6">
        <f>$D43*21</f>
        <v>1365</v>
      </c>
      <c r="K43" s="6">
        <f>$D43/2</f>
        <v>32.5</v>
      </c>
      <c r="L43" s="6">
        <f>$D43*21</f>
        <v>1365</v>
      </c>
      <c r="N43" s="6">
        <f>$D$43/2</f>
        <v>32.5</v>
      </c>
      <c r="O43" s="6">
        <f>$D43*14.5</f>
        <v>942.5</v>
      </c>
    </row>
    <row r="44" spans="1:30">
      <c r="A44" s="1" t="s">
        <v>332</v>
      </c>
      <c r="B44" s="18" t="s">
        <v>81</v>
      </c>
      <c r="C44" s="2">
        <v>1</v>
      </c>
      <c r="D44" s="37">
        <v>65</v>
      </c>
      <c r="E44" s="6">
        <f t="shared" ref="E44:E53" si="27">$D44/2</f>
        <v>32.5</v>
      </c>
      <c r="F44" s="6">
        <f t="shared" ref="F44:F53" si="28">$D44*21</f>
        <v>1365</v>
      </c>
      <c r="H44" s="6">
        <f t="shared" ref="H44:H53" si="29">$D44/2</f>
        <v>32.5</v>
      </c>
      <c r="I44" s="6">
        <f t="shared" ref="I44:I53" si="30">$D44*21</f>
        <v>1365</v>
      </c>
      <c r="K44" s="6">
        <f t="shared" ref="K44:K53" si="31">$D44/2</f>
        <v>32.5</v>
      </c>
      <c r="L44" s="6">
        <f t="shared" ref="L44:L53" si="32">$D44*21</f>
        <v>1365</v>
      </c>
      <c r="N44" s="6">
        <f t="shared" ref="N44:N53" si="33">$D$43/2</f>
        <v>32.5</v>
      </c>
      <c r="O44" s="6">
        <f>$D44*14.5</f>
        <v>942.5</v>
      </c>
    </row>
    <row r="45" spans="1:30">
      <c r="A45" s="1" t="s">
        <v>82</v>
      </c>
      <c r="B45" s="18" t="s">
        <v>83</v>
      </c>
      <c r="C45" s="2">
        <v>2</v>
      </c>
      <c r="D45" s="37">
        <v>65</v>
      </c>
      <c r="E45" s="6">
        <f t="shared" si="27"/>
        <v>32.5</v>
      </c>
      <c r="F45" s="6">
        <f t="shared" si="28"/>
        <v>1365</v>
      </c>
      <c r="H45" s="6">
        <f t="shared" si="29"/>
        <v>32.5</v>
      </c>
      <c r="I45" s="6">
        <f t="shared" si="30"/>
        <v>1365</v>
      </c>
      <c r="K45" s="6">
        <f t="shared" si="31"/>
        <v>32.5</v>
      </c>
      <c r="L45" s="6">
        <f t="shared" si="32"/>
        <v>1365</v>
      </c>
      <c r="N45" s="6">
        <f t="shared" si="33"/>
        <v>32.5</v>
      </c>
      <c r="O45" s="6">
        <f>$D45*14.5</f>
        <v>942.5</v>
      </c>
    </row>
    <row r="46" spans="1:30">
      <c r="A46" s="1" t="s">
        <v>84</v>
      </c>
      <c r="B46" s="18" t="s">
        <v>85</v>
      </c>
      <c r="C46" s="2">
        <v>2</v>
      </c>
      <c r="D46" s="37">
        <v>65</v>
      </c>
      <c r="E46" s="6">
        <f t="shared" si="27"/>
        <v>32.5</v>
      </c>
      <c r="F46" s="6">
        <f>$D43*7</f>
        <v>455</v>
      </c>
      <c r="H46" s="6">
        <f t="shared" si="29"/>
        <v>32.5</v>
      </c>
      <c r="I46" s="6">
        <f>$D43*7</f>
        <v>455</v>
      </c>
      <c r="K46" s="6">
        <f t="shared" si="31"/>
        <v>32.5</v>
      </c>
      <c r="L46" s="6">
        <f>$D43*7</f>
        <v>455</v>
      </c>
      <c r="N46" s="6">
        <f t="shared" si="33"/>
        <v>32.5</v>
      </c>
      <c r="O46" s="6">
        <f>$D$43*7</f>
        <v>455</v>
      </c>
    </row>
    <row r="47" spans="1:30">
      <c r="A47" s="15" t="s">
        <v>88</v>
      </c>
      <c r="B47" s="18" t="s">
        <v>89</v>
      </c>
      <c r="C47" s="2">
        <v>1</v>
      </c>
      <c r="D47" s="37">
        <v>65</v>
      </c>
      <c r="E47" s="6">
        <f t="shared" si="27"/>
        <v>32.5</v>
      </c>
      <c r="F47" s="6">
        <f t="shared" si="28"/>
        <v>1365</v>
      </c>
      <c r="H47" s="6">
        <f t="shared" si="29"/>
        <v>32.5</v>
      </c>
      <c r="I47" s="6">
        <f t="shared" si="30"/>
        <v>1365</v>
      </c>
      <c r="K47" s="6">
        <f t="shared" si="31"/>
        <v>32.5</v>
      </c>
      <c r="L47" s="6">
        <f t="shared" si="32"/>
        <v>1365</v>
      </c>
      <c r="N47" s="6">
        <f t="shared" si="33"/>
        <v>32.5</v>
      </c>
      <c r="O47" s="6">
        <f t="shared" ref="O47:O53" si="34">$D47*14.5</f>
        <v>942.5</v>
      </c>
    </row>
    <row r="48" spans="1:30">
      <c r="A48" s="3" t="s">
        <v>90</v>
      </c>
      <c r="B48" s="18" t="s">
        <v>91</v>
      </c>
      <c r="C48" s="2">
        <v>1</v>
      </c>
      <c r="D48" s="37">
        <v>65</v>
      </c>
      <c r="E48" s="6">
        <f t="shared" si="27"/>
        <v>32.5</v>
      </c>
      <c r="F48" s="6">
        <f t="shared" si="28"/>
        <v>1365</v>
      </c>
      <c r="H48" s="6">
        <f t="shared" si="29"/>
        <v>32.5</v>
      </c>
      <c r="I48" s="6">
        <f t="shared" si="30"/>
        <v>1365</v>
      </c>
      <c r="K48" s="6">
        <f t="shared" si="31"/>
        <v>32.5</v>
      </c>
      <c r="L48" s="6">
        <f t="shared" si="32"/>
        <v>1365</v>
      </c>
      <c r="N48" s="6">
        <f t="shared" si="33"/>
        <v>32.5</v>
      </c>
      <c r="O48" s="6">
        <f t="shared" si="34"/>
        <v>942.5</v>
      </c>
    </row>
    <row r="49" spans="1:30">
      <c r="A49" s="3" t="s">
        <v>92</v>
      </c>
      <c r="B49" s="18" t="s">
        <v>93</v>
      </c>
      <c r="C49" s="2">
        <v>1</v>
      </c>
      <c r="D49" s="37">
        <v>65</v>
      </c>
      <c r="E49" s="6">
        <f t="shared" si="27"/>
        <v>32.5</v>
      </c>
      <c r="F49" s="6">
        <f t="shared" si="28"/>
        <v>1365</v>
      </c>
      <c r="H49" s="6">
        <f t="shared" si="29"/>
        <v>32.5</v>
      </c>
      <c r="I49" s="6">
        <f t="shared" si="30"/>
        <v>1365</v>
      </c>
      <c r="K49" s="6">
        <f t="shared" si="31"/>
        <v>32.5</v>
      </c>
      <c r="L49" s="6">
        <f t="shared" si="32"/>
        <v>1365</v>
      </c>
      <c r="N49" s="6">
        <f t="shared" si="33"/>
        <v>32.5</v>
      </c>
      <c r="O49" s="6">
        <f t="shared" si="34"/>
        <v>942.5</v>
      </c>
    </row>
    <row r="50" spans="1:30">
      <c r="A50" s="28" t="s">
        <v>96</v>
      </c>
      <c r="B50" s="18" t="s">
        <v>97</v>
      </c>
      <c r="C50" s="2">
        <v>1</v>
      </c>
      <c r="D50" s="37">
        <v>65</v>
      </c>
      <c r="E50" s="6">
        <f t="shared" si="27"/>
        <v>32.5</v>
      </c>
      <c r="F50" s="6">
        <f t="shared" si="28"/>
        <v>1365</v>
      </c>
      <c r="H50" s="6">
        <f t="shared" si="29"/>
        <v>32.5</v>
      </c>
      <c r="I50" s="6">
        <f t="shared" si="30"/>
        <v>1365</v>
      </c>
      <c r="K50" s="6">
        <f t="shared" si="31"/>
        <v>32.5</v>
      </c>
      <c r="L50" s="6">
        <f t="shared" si="32"/>
        <v>1365</v>
      </c>
      <c r="N50" s="6">
        <f t="shared" si="33"/>
        <v>32.5</v>
      </c>
      <c r="O50" s="6">
        <f t="shared" si="34"/>
        <v>942.5</v>
      </c>
    </row>
    <row r="51" spans="1:30">
      <c r="A51" s="15" t="s">
        <v>98</v>
      </c>
      <c r="B51" s="18" t="s">
        <v>99</v>
      </c>
      <c r="C51" s="2">
        <v>2</v>
      </c>
      <c r="D51" s="37">
        <v>65</v>
      </c>
      <c r="E51" s="6">
        <f t="shared" si="27"/>
        <v>32.5</v>
      </c>
      <c r="F51" s="6">
        <f t="shared" si="28"/>
        <v>1365</v>
      </c>
      <c r="H51" s="6">
        <f t="shared" si="29"/>
        <v>32.5</v>
      </c>
      <c r="I51" s="6">
        <f t="shared" si="30"/>
        <v>1365</v>
      </c>
      <c r="K51" s="6">
        <f t="shared" si="31"/>
        <v>32.5</v>
      </c>
      <c r="L51" s="6">
        <f t="shared" si="32"/>
        <v>1365</v>
      </c>
      <c r="N51" s="6">
        <f t="shared" si="33"/>
        <v>32.5</v>
      </c>
      <c r="O51" s="6">
        <f t="shared" si="34"/>
        <v>942.5</v>
      </c>
    </row>
    <row r="52" spans="1:30">
      <c r="A52" s="1" t="s">
        <v>333</v>
      </c>
      <c r="B52" s="18" t="s">
        <v>101</v>
      </c>
      <c r="C52" s="2">
        <v>1</v>
      </c>
      <c r="D52" s="37">
        <v>65</v>
      </c>
      <c r="E52" s="6">
        <f t="shared" si="27"/>
        <v>32.5</v>
      </c>
      <c r="F52" s="6">
        <f t="shared" si="28"/>
        <v>1365</v>
      </c>
      <c r="H52" s="6">
        <f t="shared" si="29"/>
        <v>32.5</v>
      </c>
      <c r="I52" s="6">
        <f t="shared" si="30"/>
        <v>1365</v>
      </c>
      <c r="K52" s="6">
        <f t="shared" si="31"/>
        <v>32.5</v>
      </c>
      <c r="L52" s="6">
        <f t="shared" si="32"/>
        <v>1365</v>
      </c>
      <c r="N52" s="6">
        <f t="shared" si="33"/>
        <v>32.5</v>
      </c>
      <c r="O52" s="6">
        <f t="shared" si="34"/>
        <v>942.5</v>
      </c>
    </row>
    <row r="53" spans="1:30">
      <c r="A53" s="1" t="s">
        <v>102</v>
      </c>
      <c r="B53" s="18" t="s">
        <v>103</v>
      </c>
      <c r="C53" s="2">
        <v>2</v>
      </c>
      <c r="D53" s="37">
        <v>65</v>
      </c>
      <c r="E53" s="6">
        <f t="shared" si="27"/>
        <v>32.5</v>
      </c>
      <c r="F53" s="6">
        <f t="shared" si="28"/>
        <v>1365</v>
      </c>
      <c r="H53" s="6">
        <f t="shared" si="29"/>
        <v>32.5</v>
      </c>
      <c r="I53" s="6">
        <f t="shared" si="30"/>
        <v>1365</v>
      </c>
      <c r="K53" s="6">
        <f t="shared" si="31"/>
        <v>32.5</v>
      </c>
      <c r="L53" s="6">
        <f t="shared" si="32"/>
        <v>1365</v>
      </c>
      <c r="N53" s="6">
        <f t="shared" si="33"/>
        <v>32.5</v>
      </c>
      <c r="O53" s="6">
        <f t="shared" si="34"/>
        <v>942.5</v>
      </c>
    </row>
    <row r="54" spans="1:30" s="9" customFormat="1">
      <c r="A54" s="8" t="s">
        <v>334</v>
      </c>
      <c r="B54" s="108"/>
      <c r="D54" s="36"/>
      <c r="E54" s="9">
        <v>14</v>
      </c>
      <c r="F54" s="9">
        <v>24.5</v>
      </c>
      <c r="G54" s="32">
        <v>17.5</v>
      </c>
      <c r="H54" s="9">
        <v>14</v>
      </c>
      <c r="I54" s="9">
        <v>24.5</v>
      </c>
      <c r="J54" s="9">
        <v>17.5</v>
      </c>
      <c r="K54" s="9">
        <v>17.5</v>
      </c>
      <c r="L54" s="9">
        <v>24.5</v>
      </c>
      <c r="M54" s="9">
        <v>21</v>
      </c>
      <c r="N54" s="9">
        <v>14</v>
      </c>
      <c r="O54" s="9">
        <v>24.5</v>
      </c>
      <c r="P54" s="9">
        <v>17.5</v>
      </c>
      <c r="R54" s="107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>
      <c r="A55" s="1" t="s">
        <v>109</v>
      </c>
      <c r="B55" s="18" t="s">
        <v>110</v>
      </c>
      <c r="C55" s="2">
        <v>1</v>
      </c>
      <c r="D55" s="37">
        <v>40</v>
      </c>
      <c r="E55" s="2">
        <f>$D55/2</f>
        <v>20</v>
      </c>
      <c r="F55" s="2">
        <f>$D55*21</f>
        <v>840</v>
      </c>
      <c r="G55" s="82"/>
      <c r="H55" s="2">
        <f>$D55/2</f>
        <v>20</v>
      </c>
      <c r="I55" s="2">
        <f>$D55*21</f>
        <v>840</v>
      </c>
      <c r="K55" s="2">
        <f>$D55/2</f>
        <v>20</v>
      </c>
      <c r="L55" s="2">
        <f>$D55*21</f>
        <v>840</v>
      </c>
      <c r="M55" s="43"/>
      <c r="N55" s="2">
        <f>$D55/2</f>
        <v>20</v>
      </c>
      <c r="O55" s="2">
        <f>$D55*21</f>
        <v>840</v>
      </c>
      <c r="P55" s="43"/>
    </row>
    <row r="56" spans="1:30">
      <c r="A56" s="1" t="s">
        <v>111</v>
      </c>
      <c r="B56" s="21" t="s">
        <v>112</v>
      </c>
      <c r="C56" s="2">
        <v>1</v>
      </c>
      <c r="D56" s="37">
        <v>270</v>
      </c>
      <c r="E56" s="2">
        <f t="shared" ref="E56:E59" si="35">$D56/2</f>
        <v>135</v>
      </c>
      <c r="F56" s="2">
        <f t="shared" ref="F56:F59" si="36">$D56*21</f>
        <v>5670</v>
      </c>
      <c r="G56" s="82"/>
      <c r="H56" s="2">
        <f t="shared" ref="H56:H59" si="37">$D56/2</f>
        <v>135</v>
      </c>
      <c r="I56" s="2">
        <f t="shared" ref="I56:I59" si="38">$D56*21</f>
        <v>5670</v>
      </c>
      <c r="K56" s="2">
        <f t="shared" ref="K56:K59" si="39">$D56/2</f>
        <v>135</v>
      </c>
      <c r="L56" s="2">
        <f t="shared" ref="L56:L59" si="40">$D56*21</f>
        <v>5670</v>
      </c>
      <c r="M56" s="43"/>
      <c r="N56" s="2">
        <f t="shared" ref="N56:N59" si="41">$D56/2</f>
        <v>135</v>
      </c>
      <c r="O56" s="2">
        <f t="shared" ref="O56:O59" si="42">$D56*21</f>
        <v>5670</v>
      </c>
      <c r="P56" s="43"/>
      <c r="R56" s="30"/>
    </row>
    <row r="57" spans="1:30">
      <c r="A57" s="1" t="s">
        <v>335</v>
      </c>
      <c r="B57" s="21" t="s">
        <v>116</v>
      </c>
      <c r="C57" s="2">
        <v>2</v>
      </c>
      <c r="D57" s="37">
        <v>150</v>
      </c>
      <c r="E57" s="2">
        <f t="shared" si="35"/>
        <v>75</v>
      </c>
      <c r="F57" s="2">
        <f t="shared" si="36"/>
        <v>3150</v>
      </c>
      <c r="G57" s="82"/>
      <c r="H57" s="2">
        <f t="shared" si="37"/>
        <v>75</v>
      </c>
      <c r="I57" s="2">
        <f t="shared" si="38"/>
        <v>3150</v>
      </c>
      <c r="K57" s="2">
        <f t="shared" si="39"/>
        <v>75</v>
      </c>
      <c r="L57" s="2">
        <f t="shared" si="40"/>
        <v>3150</v>
      </c>
      <c r="N57" s="2">
        <f t="shared" si="41"/>
        <v>75</v>
      </c>
      <c r="O57" s="2">
        <f t="shared" si="42"/>
        <v>3150</v>
      </c>
      <c r="R57" s="30"/>
    </row>
    <row r="58" spans="1:30">
      <c r="A58" s="1" t="s">
        <v>117</v>
      </c>
      <c r="B58" s="18" t="s">
        <v>118</v>
      </c>
      <c r="C58" s="2">
        <v>1</v>
      </c>
      <c r="D58" s="37">
        <v>150</v>
      </c>
      <c r="E58" s="2">
        <f t="shared" si="35"/>
        <v>75</v>
      </c>
      <c r="F58" s="2">
        <f t="shared" si="36"/>
        <v>3150</v>
      </c>
      <c r="G58" s="82"/>
      <c r="H58" s="2">
        <f t="shared" si="37"/>
        <v>75</v>
      </c>
      <c r="I58" s="2">
        <f t="shared" si="38"/>
        <v>3150</v>
      </c>
      <c r="K58" s="2">
        <f t="shared" si="39"/>
        <v>75</v>
      </c>
      <c r="L58" s="2">
        <f t="shared" si="40"/>
        <v>3150</v>
      </c>
      <c r="N58" s="2">
        <f t="shared" si="41"/>
        <v>75</v>
      </c>
      <c r="O58" s="2">
        <f t="shared" si="42"/>
        <v>3150</v>
      </c>
      <c r="R58" s="30"/>
    </row>
    <row r="59" spans="1:30">
      <c r="A59" s="1" t="s">
        <v>119</v>
      </c>
      <c r="B59" s="21" t="s">
        <v>120</v>
      </c>
      <c r="C59" s="2">
        <v>2</v>
      </c>
      <c r="D59" s="37">
        <v>40</v>
      </c>
      <c r="E59" s="2">
        <f t="shared" si="35"/>
        <v>20</v>
      </c>
      <c r="F59" s="2">
        <f t="shared" si="36"/>
        <v>840</v>
      </c>
      <c r="G59" s="82"/>
      <c r="H59" s="2">
        <f t="shared" si="37"/>
        <v>20</v>
      </c>
      <c r="I59" s="2">
        <f t="shared" si="38"/>
        <v>840</v>
      </c>
      <c r="K59" s="2">
        <f t="shared" si="39"/>
        <v>20</v>
      </c>
      <c r="L59" s="2">
        <f t="shared" si="40"/>
        <v>840</v>
      </c>
      <c r="N59" s="2">
        <f t="shared" si="41"/>
        <v>20</v>
      </c>
      <c r="O59" s="2">
        <f t="shared" si="42"/>
        <v>840</v>
      </c>
      <c r="R59" s="30"/>
    </row>
    <row r="60" spans="1:30" s="9" customFormat="1" ht="31.5">
      <c r="A60" s="64" t="s">
        <v>336</v>
      </c>
      <c r="B60" s="108"/>
      <c r="D60" s="36"/>
      <c r="E60" s="9">
        <v>14</v>
      </c>
      <c r="F60" s="9">
        <v>28</v>
      </c>
      <c r="G60" s="9">
        <v>20</v>
      </c>
      <c r="H60" s="9">
        <v>14</v>
      </c>
      <c r="I60" s="9">
        <v>21</v>
      </c>
      <c r="J60" s="9">
        <v>17.5</v>
      </c>
      <c r="K60" s="9">
        <v>14</v>
      </c>
      <c r="L60" s="9">
        <v>31</v>
      </c>
      <c r="M60" s="9">
        <v>21</v>
      </c>
      <c r="N60" s="9">
        <v>7</v>
      </c>
      <c r="O60" s="9">
        <v>14</v>
      </c>
      <c r="P60" s="9">
        <v>12</v>
      </c>
      <c r="Q60" s="5"/>
      <c r="R60" s="30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>
      <c r="A61" s="4" t="s">
        <v>122</v>
      </c>
      <c r="B61" s="20" t="s">
        <v>123</v>
      </c>
      <c r="C61" s="2">
        <v>1</v>
      </c>
      <c r="D61" s="37">
        <v>50</v>
      </c>
      <c r="E61" s="6">
        <f>$D61/2</f>
        <v>25</v>
      </c>
      <c r="F61" s="6">
        <f>$D61*14</f>
        <v>700</v>
      </c>
      <c r="G61" s="82"/>
      <c r="H61" s="6">
        <f>$D61/2</f>
        <v>25</v>
      </c>
      <c r="I61" s="6">
        <f>$D61*14</f>
        <v>700</v>
      </c>
      <c r="K61" s="6">
        <f>$D61/2</f>
        <v>25</v>
      </c>
      <c r="L61" s="6">
        <f>$D61*14</f>
        <v>700</v>
      </c>
      <c r="N61" s="6">
        <f>$D61/4</f>
        <v>12.5</v>
      </c>
      <c r="O61" s="6">
        <f>$D61*10.5</f>
        <v>525</v>
      </c>
      <c r="T61" s="11"/>
      <c r="U61" s="14"/>
    </row>
    <row r="62" spans="1:30">
      <c r="A62" s="74" t="s">
        <v>124</v>
      </c>
      <c r="B62" s="20" t="s">
        <v>125</v>
      </c>
      <c r="C62" s="2">
        <v>1</v>
      </c>
      <c r="D62" s="37">
        <v>100</v>
      </c>
      <c r="E62" s="6">
        <v>0</v>
      </c>
      <c r="F62" s="6">
        <v>0</v>
      </c>
      <c r="G62" s="82"/>
      <c r="H62" s="6">
        <v>0</v>
      </c>
      <c r="I62" s="6">
        <v>0</v>
      </c>
      <c r="K62" s="6">
        <v>0</v>
      </c>
      <c r="L62" s="6">
        <v>0</v>
      </c>
      <c r="N62" s="6">
        <v>0</v>
      </c>
      <c r="O62" s="6">
        <v>0</v>
      </c>
      <c r="T62" s="12"/>
      <c r="U62" s="14"/>
    </row>
    <row r="63" spans="1:30">
      <c r="A63" s="97" t="s">
        <v>128</v>
      </c>
      <c r="B63" s="96" t="s">
        <v>129</v>
      </c>
      <c r="C63" s="2">
        <v>2</v>
      </c>
      <c r="D63" s="37">
        <v>100</v>
      </c>
      <c r="E63" s="6">
        <f t="shared" ref="E63:E78" si="43">$D63/2</f>
        <v>50</v>
      </c>
      <c r="F63" s="6">
        <f>$D63*5</f>
        <v>500</v>
      </c>
      <c r="G63" s="82"/>
      <c r="H63" s="6">
        <f t="shared" ref="H63:H78" si="44">$D63/2</f>
        <v>50</v>
      </c>
      <c r="I63" s="6">
        <f>$D63*5</f>
        <v>500</v>
      </c>
      <c r="K63" s="6">
        <f t="shared" ref="K63:K78" si="45">$D63/2</f>
        <v>50</v>
      </c>
      <c r="L63" s="6">
        <f>$D63*5</f>
        <v>500</v>
      </c>
      <c r="N63" s="6">
        <f>$D63/4</f>
        <v>25</v>
      </c>
      <c r="O63" s="6">
        <f>$D63*5</f>
        <v>500</v>
      </c>
      <c r="T63" s="12"/>
      <c r="U63" s="14"/>
    </row>
    <row r="64" spans="1:30">
      <c r="A64" s="97" t="s">
        <v>132</v>
      </c>
      <c r="B64" s="96" t="s">
        <v>133</v>
      </c>
      <c r="C64" s="2">
        <v>1</v>
      </c>
      <c r="D64" s="37">
        <v>100</v>
      </c>
      <c r="E64" s="6">
        <f t="shared" si="43"/>
        <v>50</v>
      </c>
      <c r="F64" s="6">
        <f>$D64*14</f>
        <v>1400</v>
      </c>
      <c r="G64" s="82"/>
      <c r="H64" s="6">
        <f t="shared" si="44"/>
        <v>50</v>
      </c>
      <c r="I64" s="6">
        <f>$D64*14</f>
        <v>1400</v>
      </c>
      <c r="K64" s="6">
        <f t="shared" si="45"/>
        <v>50</v>
      </c>
      <c r="L64" s="6">
        <f>$D64*14</f>
        <v>1400</v>
      </c>
      <c r="N64" s="6">
        <f>$D64/4</f>
        <v>25</v>
      </c>
      <c r="O64" s="6">
        <f>$D64*10.5</f>
        <v>1050</v>
      </c>
      <c r="T64" s="12"/>
      <c r="U64" s="14"/>
    </row>
    <row r="65" spans="1:30">
      <c r="A65" s="73" t="s">
        <v>134</v>
      </c>
      <c r="B65" s="20" t="s">
        <v>135</v>
      </c>
      <c r="C65" s="2">
        <v>2</v>
      </c>
      <c r="D65" s="37">
        <v>100</v>
      </c>
      <c r="E65" s="6">
        <v>0</v>
      </c>
      <c r="F65" s="6">
        <v>0</v>
      </c>
      <c r="G65" s="82"/>
      <c r="H65" s="6">
        <v>0</v>
      </c>
      <c r="I65" s="6">
        <v>0</v>
      </c>
      <c r="K65" s="6">
        <v>0</v>
      </c>
      <c r="L65" s="6">
        <v>0</v>
      </c>
      <c r="N65" s="6">
        <v>0</v>
      </c>
      <c r="O65" s="6">
        <v>0</v>
      </c>
      <c r="T65" s="12"/>
      <c r="U65" s="14"/>
    </row>
    <row r="66" spans="1:30">
      <c r="A66" s="4" t="s">
        <v>136</v>
      </c>
      <c r="B66" s="20" t="s">
        <v>137</v>
      </c>
      <c r="C66" s="2">
        <v>3</v>
      </c>
      <c r="D66" s="37">
        <v>100</v>
      </c>
      <c r="E66" s="6">
        <f t="shared" si="43"/>
        <v>50</v>
      </c>
      <c r="F66" s="6">
        <f>$D66*14</f>
        <v>1400</v>
      </c>
      <c r="G66" s="82"/>
      <c r="H66" s="6">
        <f t="shared" si="44"/>
        <v>50</v>
      </c>
      <c r="I66" s="6">
        <f>$D66*14</f>
        <v>1400</v>
      </c>
      <c r="K66" s="6">
        <f t="shared" si="45"/>
        <v>50</v>
      </c>
      <c r="L66" s="6">
        <f>$D66*14</f>
        <v>1400</v>
      </c>
      <c r="N66" s="6">
        <f t="shared" ref="N66:N78" si="46">$D66/4</f>
        <v>25</v>
      </c>
      <c r="O66" s="6">
        <f>$D66*10.5</f>
        <v>1050</v>
      </c>
      <c r="T66" s="12"/>
      <c r="U66" s="14"/>
    </row>
    <row r="67" spans="1:30">
      <c r="A67" s="98" t="s">
        <v>337</v>
      </c>
      <c r="B67" s="96" t="s">
        <v>141</v>
      </c>
      <c r="C67" s="2">
        <v>3</v>
      </c>
      <c r="D67" s="37">
        <v>100</v>
      </c>
      <c r="E67" s="6">
        <f t="shared" si="43"/>
        <v>50</v>
      </c>
      <c r="F67" s="6">
        <f>$D67*5</f>
        <v>500</v>
      </c>
      <c r="G67" s="82"/>
      <c r="H67" s="6">
        <f t="shared" si="44"/>
        <v>50</v>
      </c>
      <c r="I67" s="6">
        <f>$D67*5</f>
        <v>500</v>
      </c>
      <c r="K67" s="6">
        <f t="shared" si="45"/>
        <v>50</v>
      </c>
      <c r="L67" s="6">
        <f>$D67*5</f>
        <v>500</v>
      </c>
      <c r="N67" s="6">
        <f t="shared" si="46"/>
        <v>25</v>
      </c>
      <c r="O67" s="6">
        <f>$D67*5</f>
        <v>500</v>
      </c>
      <c r="T67" s="12"/>
      <c r="U67" s="14"/>
    </row>
    <row r="68" spans="1:30">
      <c r="A68" s="97" t="s">
        <v>142</v>
      </c>
      <c r="B68" s="96" t="s">
        <v>143</v>
      </c>
      <c r="C68" s="2">
        <v>3</v>
      </c>
      <c r="D68" s="37">
        <v>100</v>
      </c>
      <c r="E68" s="6">
        <f t="shared" si="43"/>
        <v>50</v>
      </c>
      <c r="F68" s="6">
        <f>$D68*5</f>
        <v>500</v>
      </c>
      <c r="G68" s="82"/>
      <c r="H68" s="6">
        <f t="shared" si="44"/>
        <v>50</v>
      </c>
      <c r="I68" s="6">
        <f>$D68*5</f>
        <v>500</v>
      </c>
      <c r="K68" s="6">
        <f t="shared" si="45"/>
        <v>50</v>
      </c>
      <c r="L68" s="6">
        <f>$D68*5</f>
        <v>500</v>
      </c>
      <c r="N68" s="6">
        <f t="shared" si="46"/>
        <v>25</v>
      </c>
      <c r="O68" s="6">
        <f>$D68*5</f>
        <v>500</v>
      </c>
    </row>
    <row r="69" spans="1:30">
      <c r="A69" s="4" t="s">
        <v>338</v>
      </c>
      <c r="B69" s="20" t="s">
        <v>145</v>
      </c>
      <c r="C69" s="2">
        <v>2</v>
      </c>
      <c r="D69" s="37">
        <v>100</v>
      </c>
      <c r="E69" s="6">
        <f t="shared" si="43"/>
        <v>50</v>
      </c>
      <c r="F69" s="6">
        <f t="shared" ref="F69:F77" si="47">$D69*14</f>
        <v>1400</v>
      </c>
      <c r="G69" s="82"/>
      <c r="H69" s="6">
        <f t="shared" si="44"/>
        <v>50</v>
      </c>
      <c r="I69" s="6">
        <f t="shared" ref="I69:I77" si="48">$D69*14</f>
        <v>1400</v>
      </c>
      <c r="K69" s="6">
        <f t="shared" si="45"/>
        <v>50</v>
      </c>
      <c r="L69" s="6">
        <f t="shared" ref="L69:L77" si="49">$D69*14</f>
        <v>1400</v>
      </c>
      <c r="N69" s="6">
        <f t="shared" si="46"/>
        <v>25</v>
      </c>
      <c r="O69" s="6">
        <f t="shared" ref="O69:O77" si="50">$D69*10.5</f>
        <v>1050</v>
      </c>
    </row>
    <row r="70" spans="1:30">
      <c r="A70" s="15" t="s">
        <v>339</v>
      </c>
      <c r="B70" s="20" t="s">
        <v>147</v>
      </c>
      <c r="C70" s="2">
        <v>1</v>
      </c>
      <c r="D70" s="37">
        <v>100</v>
      </c>
      <c r="E70" s="6">
        <f t="shared" si="43"/>
        <v>50</v>
      </c>
      <c r="F70" s="6">
        <f t="shared" si="47"/>
        <v>1400</v>
      </c>
      <c r="G70" s="82"/>
      <c r="H70" s="6">
        <f t="shared" si="44"/>
        <v>50</v>
      </c>
      <c r="I70" s="6">
        <f t="shared" si="48"/>
        <v>1400</v>
      </c>
      <c r="K70" s="6">
        <f t="shared" si="45"/>
        <v>50</v>
      </c>
      <c r="L70" s="6">
        <f t="shared" si="49"/>
        <v>1400</v>
      </c>
      <c r="N70" s="6">
        <f t="shared" si="46"/>
        <v>25</v>
      </c>
      <c r="O70" s="6">
        <f t="shared" si="50"/>
        <v>1050</v>
      </c>
    </row>
    <row r="71" spans="1:30">
      <c r="A71" s="15" t="s">
        <v>340</v>
      </c>
      <c r="B71" s="20" t="s">
        <v>149</v>
      </c>
      <c r="C71" s="2">
        <v>1</v>
      </c>
      <c r="D71" s="37">
        <v>100</v>
      </c>
      <c r="E71" s="6">
        <f t="shared" si="43"/>
        <v>50</v>
      </c>
      <c r="F71" s="6">
        <f t="shared" si="47"/>
        <v>1400</v>
      </c>
      <c r="G71" s="82"/>
      <c r="H71" s="6">
        <f t="shared" si="44"/>
        <v>50</v>
      </c>
      <c r="I71" s="6">
        <f t="shared" si="48"/>
        <v>1400</v>
      </c>
      <c r="K71" s="6">
        <f t="shared" si="45"/>
        <v>50</v>
      </c>
      <c r="L71" s="6">
        <f t="shared" si="49"/>
        <v>1400</v>
      </c>
      <c r="N71" s="6">
        <f t="shared" si="46"/>
        <v>25</v>
      </c>
      <c r="O71" s="6">
        <f t="shared" si="50"/>
        <v>1050</v>
      </c>
    </row>
    <row r="72" spans="1:30">
      <c r="A72" s="4" t="s">
        <v>341</v>
      </c>
      <c r="B72" s="20" t="s">
        <v>153</v>
      </c>
      <c r="C72" s="2">
        <v>3</v>
      </c>
      <c r="D72" s="37">
        <v>135</v>
      </c>
      <c r="E72" s="6">
        <f t="shared" si="43"/>
        <v>67.5</v>
      </c>
      <c r="F72" s="6">
        <f t="shared" si="47"/>
        <v>1890</v>
      </c>
      <c r="G72" s="82"/>
      <c r="H72" s="6">
        <f t="shared" si="44"/>
        <v>67.5</v>
      </c>
      <c r="I72" s="6">
        <f t="shared" si="48"/>
        <v>1890</v>
      </c>
      <c r="K72" s="6">
        <f t="shared" si="45"/>
        <v>67.5</v>
      </c>
      <c r="L72" s="6">
        <f t="shared" si="49"/>
        <v>1890</v>
      </c>
      <c r="N72" s="6">
        <f t="shared" si="46"/>
        <v>33.75</v>
      </c>
      <c r="O72" s="6">
        <f t="shared" si="50"/>
        <v>1417.5</v>
      </c>
    </row>
    <row r="73" spans="1:30">
      <c r="A73" s="4" t="s">
        <v>342</v>
      </c>
      <c r="B73" s="20" t="s">
        <v>155</v>
      </c>
      <c r="C73" s="2">
        <v>1</v>
      </c>
      <c r="D73" s="37">
        <v>135</v>
      </c>
      <c r="E73" s="6">
        <f t="shared" si="43"/>
        <v>67.5</v>
      </c>
      <c r="F73" s="6">
        <f t="shared" si="47"/>
        <v>1890</v>
      </c>
      <c r="G73" s="82"/>
      <c r="H73" s="6">
        <f t="shared" si="44"/>
        <v>67.5</v>
      </c>
      <c r="I73" s="6">
        <f t="shared" si="48"/>
        <v>1890</v>
      </c>
      <c r="K73" s="6">
        <f t="shared" si="45"/>
        <v>67.5</v>
      </c>
      <c r="L73" s="6">
        <f t="shared" si="49"/>
        <v>1890</v>
      </c>
      <c r="N73" s="6">
        <f t="shared" si="46"/>
        <v>33.75</v>
      </c>
      <c r="O73" s="6">
        <f t="shared" si="50"/>
        <v>1417.5</v>
      </c>
    </row>
    <row r="74" spans="1:30">
      <c r="A74" s="4" t="s">
        <v>156</v>
      </c>
      <c r="B74" s="20" t="s">
        <v>157</v>
      </c>
      <c r="C74" s="2">
        <v>2</v>
      </c>
      <c r="D74" s="37">
        <v>50</v>
      </c>
      <c r="E74" s="6">
        <f t="shared" si="43"/>
        <v>25</v>
      </c>
      <c r="F74" s="6">
        <f t="shared" si="47"/>
        <v>700</v>
      </c>
      <c r="G74" s="82"/>
      <c r="H74" s="6">
        <f t="shared" si="44"/>
        <v>25</v>
      </c>
      <c r="I74" s="6">
        <f t="shared" si="48"/>
        <v>700</v>
      </c>
      <c r="K74" s="6">
        <f t="shared" si="45"/>
        <v>25</v>
      </c>
      <c r="L74" s="6">
        <f t="shared" si="49"/>
        <v>700</v>
      </c>
      <c r="N74" s="6">
        <f t="shared" si="46"/>
        <v>12.5</v>
      </c>
      <c r="O74" s="6">
        <f t="shared" si="50"/>
        <v>525</v>
      </c>
    </row>
    <row r="75" spans="1:30">
      <c r="A75" s="4" t="s">
        <v>158</v>
      </c>
      <c r="B75" s="20" t="s">
        <v>159</v>
      </c>
      <c r="C75" s="2">
        <v>3</v>
      </c>
      <c r="D75" s="37">
        <v>50</v>
      </c>
      <c r="E75" s="6">
        <f t="shared" si="43"/>
        <v>25</v>
      </c>
      <c r="F75" s="6">
        <f t="shared" si="47"/>
        <v>700</v>
      </c>
      <c r="G75" s="82"/>
      <c r="H75" s="6">
        <f t="shared" si="44"/>
        <v>25</v>
      </c>
      <c r="I75" s="6">
        <f t="shared" si="48"/>
        <v>700</v>
      </c>
      <c r="K75" s="6">
        <f t="shared" si="45"/>
        <v>25</v>
      </c>
      <c r="L75" s="6">
        <f t="shared" si="49"/>
        <v>700</v>
      </c>
      <c r="N75" s="6">
        <f t="shared" si="46"/>
        <v>12.5</v>
      </c>
      <c r="O75" s="6">
        <f t="shared" si="50"/>
        <v>525</v>
      </c>
    </row>
    <row r="76" spans="1:30">
      <c r="A76" s="15" t="s">
        <v>265</v>
      </c>
      <c r="B76" s="20" t="s">
        <v>161</v>
      </c>
      <c r="C76" s="2">
        <v>1</v>
      </c>
      <c r="D76" s="37">
        <v>50</v>
      </c>
      <c r="E76" s="6">
        <f t="shared" si="43"/>
        <v>25</v>
      </c>
      <c r="F76" s="6">
        <f t="shared" si="47"/>
        <v>700</v>
      </c>
      <c r="G76" s="82"/>
      <c r="H76" s="6">
        <f t="shared" si="44"/>
        <v>25</v>
      </c>
      <c r="I76" s="6">
        <f t="shared" si="48"/>
        <v>700</v>
      </c>
      <c r="K76" s="6">
        <f t="shared" si="45"/>
        <v>25</v>
      </c>
      <c r="L76" s="6">
        <f t="shared" si="49"/>
        <v>700</v>
      </c>
      <c r="N76" s="6">
        <f t="shared" si="46"/>
        <v>12.5</v>
      </c>
      <c r="O76" s="6">
        <f t="shared" si="50"/>
        <v>525</v>
      </c>
    </row>
    <row r="77" spans="1:30">
      <c r="A77" s="74" t="s">
        <v>162</v>
      </c>
      <c r="B77" s="20" t="s">
        <v>163</v>
      </c>
      <c r="C77" s="2">
        <v>1</v>
      </c>
      <c r="D77" s="37">
        <v>135</v>
      </c>
      <c r="E77" s="6">
        <f t="shared" si="43"/>
        <v>67.5</v>
      </c>
      <c r="F77" s="6">
        <f t="shared" si="47"/>
        <v>1890</v>
      </c>
      <c r="G77" s="82"/>
      <c r="H77" s="6">
        <f t="shared" si="44"/>
        <v>67.5</v>
      </c>
      <c r="I77" s="6">
        <f t="shared" si="48"/>
        <v>1890</v>
      </c>
      <c r="K77" s="6">
        <f t="shared" si="45"/>
        <v>67.5</v>
      </c>
      <c r="L77" s="6">
        <f t="shared" si="49"/>
        <v>1890</v>
      </c>
      <c r="N77" s="6">
        <f t="shared" si="46"/>
        <v>33.75</v>
      </c>
      <c r="O77" s="6">
        <f t="shared" si="50"/>
        <v>1417.5</v>
      </c>
    </row>
    <row r="78" spans="1:30">
      <c r="A78" s="99" t="s">
        <v>164</v>
      </c>
      <c r="B78" s="96" t="s">
        <v>165</v>
      </c>
      <c r="C78" s="2">
        <v>1</v>
      </c>
      <c r="D78" s="37">
        <v>100</v>
      </c>
      <c r="E78" s="6">
        <f t="shared" si="43"/>
        <v>50</v>
      </c>
      <c r="F78" s="6">
        <f>$D78*5</f>
        <v>500</v>
      </c>
      <c r="G78" s="82"/>
      <c r="H78" s="6">
        <f t="shared" si="44"/>
        <v>50</v>
      </c>
      <c r="I78" s="6">
        <f>$D78*5</f>
        <v>500</v>
      </c>
      <c r="K78" s="6">
        <f t="shared" si="45"/>
        <v>50</v>
      </c>
      <c r="L78" s="6">
        <f>$D78*5</f>
        <v>500</v>
      </c>
      <c r="N78" s="6">
        <f t="shared" si="46"/>
        <v>25</v>
      </c>
      <c r="O78" s="6">
        <f>$D78*5</f>
        <v>500</v>
      </c>
    </row>
    <row r="79" spans="1:30" s="9" customFormat="1">
      <c r="A79" s="8" t="s">
        <v>343</v>
      </c>
      <c r="B79" s="108"/>
      <c r="D79" s="36"/>
      <c r="E79" s="9">
        <v>45</v>
      </c>
      <c r="F79" s="9">
        <v>500</v>
      </c>
      <c r="G79" s="9">
        <v>250</v>
      </c>
      <c r="H79" s="9">
        <v>45</v>
      </c>
      <c r="I79" s="9">
        <v>350</v>
      </c>
      <c r="J79" s="9">
        <v>175</v>
      </c>
      <c r="K79" s="9">
        <v>45</v>
      </c>
      <c r="L79" s="9">
        <v>500</v>
      </c>
      <c r="M79" s="9">
        <v>250</v>
      </c>
      <c r="N79" s="9">
        <v>45</v>
      </c>
      <c r="O79" s="9">
        <v>210</v>
      </c>
      <c r="P79" s="9">
        <v>105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>
      <c r="A80" s="1" t="s">
        <v>169</v>
      </c>
      <c r="B80" s="18" t="s">
        <v>170</v>
      </c>
      <c r="C80" s="2">
        <v>1</v>
      </c>
      <c r="D80" s="37">
        <v>15</v>
      </c>
      <c r="E80" s="6">
        <f>$D80</f>
        <v>15</v>
      </c>
      <c r="F80" s="6">
        <f>$D80*21</f>
        <v>315</v>
      </c>
      <c r="G80" s="82"/>
      <c r="H80" s="6">
        <f>$D80</f>
        <v>15</v>
      </c>
      <c r="I80" s="6">
        <f>$D80*21</f>
        <v>315</v>
      </c>
      <c r="K80" s="6">
        <f>$D80</f>
        <v>15</v>
      </c>
      <c r="L80" s="6">
        <f>$D80*21</f>
        <v>315</v>
      </c>
      <c r="M80" s="43"/>
      <c r="N80" s="6">
        <f>$D80</f>
        <v>15</v>
      </c>
      <c r="O80" s="6">
        <f>$D80*21</f>
        <v>315</v>
      </c>
    </row>
    <row r="81" spans="1:16">
      <c r="A81" s="1" t="s">
        <v>171</v>
      </c>
      <c r="B81" s="18" t="s">
        <v>172</v>
      </c>
      <c r="C81" s="2">
        <v>2</v>
      </c>
      <c r="D81" s="37">
        <v>15</v>
      </c>
      <c r="E81" s="6">
        <f t="shared" ref="E81:E82" si="51">$D81</f>
        <v>15</v>
      </c>
      <c r="F81" s="6">
        <f t="shared" ref="F81:F82" si="52">$D81*21</f>
        <v>315</v>
      </c>
      <c r="G81" s="82"/>
      <c r="H81" s="6">
        <f t="shared" ref="H81:H82" si="53">$D81</f>
        <v>15</v>
      </c>
      <c r="I81" s="6">
        <f t="shared" ref="I81:I82" si="54">$D81*21</f>
        <v>315</v>
      </c>
      <c r="K81" s="6">
        <f t="shared" ref="K81:K82" si="55">$D81</f>
        <v>15</v>
      </c>
      <c r="L81" s="6">
        <f t="shared" ref="L81:L82" si="56">$D81*21</f>
        <v>315</v>
      </c>
      <c r="M81" s="43"/>
      <c r="N81" s="6">
        <f t="shared" ref="N81:N82" si="57">$D81</f>
        <v>15</v>
      </c>
      <c r="O81" s="6">
        <f t="shared" ref="O81:O82" si="58">$D81*21</f>
        <v>315</v>
      </c>
    </row>
    <row r="82" spans="1:16" s="5" customFormat="1">
      <c r="A82" s="1" t="s">
        <v>173</v>
      </c>
      <c r="B82" s="18" t="s">
        <v>174</v>
      </c>
      <c r="C82" s="2">
        <v>1</v>
      </c>
      <c r="D82" s="37">
        <v>15</v>
      </c>
      <c r="E82" s="6">
        <f t="shared" si="51"/>
        <v>15</v>
      </c>
      <c r="F82" s="6">
        <f t="shared" si="52"/>
        <v>315</v>
      </c>
      <c r="G82" s="82"/>
      <c r="H82" s="6">
        <f t="shared" si="53"/>
        <v>15</v>
      </c>
      <c r="I82" s="6">
        <f t="shared" si="54"/>
        <v>315</v>
      </c>
      <c r="J82" s="7"/>
      <c r="K82" s="6">
        <f t="shared" si="55"/>
        <v>15</v>
      </c>
      <c r="L82" s="6">
        <f t="shared" si="56"/>
        <v>315</v>
      </c>
      <c r="M82" s="43"/>
      <c r="N82" s="6">
        <f t="shared" si="57"/>
        <v>15</v>
      </c>
      <c r="O82" s="6">
        <f t="shared" si="58"/>
        <v>315</v>
      </c>
      <c r="P82" s="7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6"/>
      <c r="B89" s="26"/>
      <c r="D89" s="101"/>
    </row>
    <row r="90" spans="1:16" s="5" customFormat="1">
      <c r="A90" s="27"/>
      <c r="B90" s="29"/>
      <c r="D90" s="101"/>
    </row>
    <row r="91" spans="1:16" s="5" customFormat="1">
      <c r="A91" s="1"/>
      <c r="B91" s="1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  <row r="132" spans="1:4" s="5" customFormat="1">
      <c r="A132" s="26"/>
      <c r="B132" s="26"/>
      <c r="D132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K21" sqref="K21"/>
    </sheetView>
  </sheetViews>
  <sheetFormatPr defaultColWidth="10.85546875" defaultRowHeight="15.75"/>
  <cols>
    <col min="1" max="1" width="38" style="15" customWidth="1"/>
    <col min="2" max="2" width="15" style="15" customWidth="1"/>
    <col min="3" max="3" width="16" style="2" customWidth="1"/>
    <col min="4" max="4" width="10.85546875" style="37" customWidth="1"/>
    <col min="5" max="6" width="10.85546875" style="2" customWidth="1"/>
    <col min="7" max="10" width="10.85546875" style="7" customWidth="1"/>
    <col min="11" max="12" width="10.85546875" style="2" customWidth="1"/>
    <col min="13" max="16" width="10.85546875" style="7" customWidth="1"/>
    <col min="17" max="17" width="10.85546875" style="5" customWidth="1"/>
    <col min="18" max="18" width="11.28515625" style="5" customWidth="1"/>
    <col min="19" max="30" width="10.85546875" style="5"/>
    <col min="31" max="16384" width="10.85546875" style="2"/>
  </cols>
  <sheetData>
    <row r="1" spans="1:30" s="17" customFormat="1">
      <c r="A1" s="35"/>
      <c r="B1" s="35"/>
      <c r="D1" s="16"/>
      <c r="F1" s="17" t="s">
        <v>313</v>
      </c>
    </row>
    <row r="2" spans="1:30">
      <c r="A2" s="65" t="s">
        <v>314</v>
      </c>
      <c r="B2" s="26"/>
      <c r="D2" s="100"/>
      <c r="E2" s="408" t="s">
        <v>315</v>
      </c>
      <c r="F2" s="409"/>
      <c r="G2" s="409"/>
      <c r="H2" s="410" t="s">
        <v>316</v>
      </c>
      <c r="I2" s="411"/>
      <c r="J2" s="411"/>
      <c r="K2" s="408" t="s">
        <v>317</v>
      </c>
      <c r="L2" s="409"/>
      <c r="M2" s="409"/>
      <c r="N2" s="410" t="s">
        <v>318</v>
      </c>
      <c r="O2" s="411"/>
      <c r="P2" s="411"/>
    </row>
    <row r="3" spans="1:30">
      <c r="A3" s="26" t="s">
        <v>319</v>
      </c>
      <c r="B3" s="26" t="s">
        <v>320</v>
      </c>
      <c r="C3" s="2" t="s">
        <v>321</v>
      </c>
      <c r="D3" s="105" t="s">
        <v>322</v>
      </c>
      <c r="E3" s="106" t="s">
        <v>344</v>
      </c>
      <c r="F3" s="2" t="s">
        <v>345</v>
      </c>
      <c r="G3" s="7" t="s">
        <v>325</v>
      </c>
      <c r="H3" s="5"/>
      <c r="I3" s="5"/>
      <c r="J3" s="7" t="s">
        <v>325</v>
      </c>
      <c r="K3" s="106" t="s">
        <v>344</v>
      </c>
      <c r="L3" s="2" t="s">
        <v>345</v>
      </c>
      <c r="M3" s="7" t="s">
        <v>325</v>
      </c>
      <c r="N3" s="106" t="s">
        <v>344</v>
      </c>
      <c r="O3" s="107" t="s">
        <v>346</v>
      </c>
      <c r="P3" s="7" t="s">
        <v>325</v>
      </c>
    </row>
    <row r="4" spans="1:30" s="9" customFormat="1">
      <c r="A4" s="8" t="s">
        <v>327</v>
      </c>
      <c r="B4" s="108"/>
      <c r="D4" s="36"/>
      <c r="E4" s="9">
        <v>14</v>
      </c>
      <c r="F4" s="9">
        <v>21</v>
      </c>
      <c r="G4" s="9">
        <v>17.5</v>
      </c>
      <c r="H4" s="108">
        <v>14</v>
      </c>
      <c r="I4" s="9">
        <v>21</v>
      </c>
      <c r="J4" s="9">
        <v>17.5</v>
      </c>
      <c r="K4" s="9">
        <v>14</v>
      </c>
      <c r="L4" s="9">
        <v>21</v>
      </c>
      <c r="M4" s="9">
        <v>17.5</v>
      </c>
      <c r="N4" s="9">
        <v>14</v>
      </c>
      <c r="O4" s="9">
        <v>21</v>
      </c>
      <c r="P4" s="9">
        <v>17.5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s="9" customFormat="1">
      <c r="A5" s="8" t="s">
        <v>328</v>
      </c>
      <c r="B5" s="108"/>
      <c r="D5" s="36"/>
      <c r="E5" s="9">
        <f>E4*120</f>
        <v>1680</v>
      </c>
      <c r="F5" s="9">
        <f>F4*120</f>
        <v>2520</v>
      </c>
      <c r="G5" s="9">
        <f>G4*120</f>
        <v>2100</v>
      </c>
      <c r="H5" s="9">
        <f t="shared" ref="H5:P5" si="0">H4*120</f>
        <v>1680</v>
      </c>
      <c r="I5" s="9">
        <f t="shared" si="0"/>
        <v>2520</v>
      </c>
      <c r="J5" s="9">
        <f t="shared" si="0"/>
        <v>2100</v>
      </c>
      <c r="K5" s="9">
        <f t="shared" si="0"/>
        <v>1680</v>
      </c>
      <c r="L5" s="9">
        <f t="shared" si="0"/>
        <v>2520</v>
      </c>
      <c r="M5" s="9">
        <f t="shared" si="0"/>
        <v>2100</v>
      </c>
      <c r="N5" s="9">
        <f t="shared" si="0"/>
        <v>1680</v>
      </c>
      <c r="O5" s="9">
        <f t="shared" si="0"/>
        <v>2520</v>
      </c>
      <c r="P5" s="9">
        <f t="shared" si="0"/>
        <v>2100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>
      <c r="A6" s="1" t="s">
        <v>8</v>
      </c>
      <c r="B6" s="18" t="s">
        <v>9</v>
      </c>
      <c r="C6" s="2">
        <v>1</v>
      </c>
      <c r="D6" s="42">
        <v>120</v>
      </c>
      <c r="E6" s="2">
        <f>G6*(14/17.5)</f>
        <v>320</v>
      </c>
      <c r="F6" s="2">
        <f>G6*(21/17.5)</f>
        <v>480</v>
      </c>
      <c r="G6" s="7">
        <v>400</v>
      </c>
      <c r="H6" s="2">
        <f>J6*(14/17.5)</f>
        <v>304</v>
      </c>
      <c r="I6" s="2">
        <f>J6*(21/17.5)</f>
        <v>456</v>
      </c>
      <c r="J6" s="7">
        <v>380</v>
      </c>
      <c r="K6" s="2">
        <f>M6*(14/17.5)</f>
        <v>288</v>
      </c>
      <c r="L6" s="2">
        <f>M6*(21/17.5)</f>
        <v>432</v>
      </c>
      <c r="M6" s="43">
        <v>360</v>
      </c>
      <c r="N6" s="2">
        <f>P6*(14/17.5)</f>
        <v>296</v>
      </c>
      <c r="O6" s="2">
        <f>P6*(21/17.5)</f>
        <v>444</v>
      </c>
      <c r="P6" s="43">
        <v>370</v>
      </c>
    </row>
    <row r="7" spans="1:30">
      <c r="A7" s="1" t="s">
        <v>12</v>
      </c>
      <c r="B7" s="18" t="s">
        <v>13</v>
      </c>
      <c r="C7" s="2">
        <v>1</v>
      </c>
      <c r="D7" s="42">
        <v>120</v>
      </c>
      <c r="E7" s="2">
        <f t="shared" ref="E7:E15" si="1">G7*(14/17.5)</f>
        <v>296</v>
      </c>
      <c r="F7" s="2">
        <f t="shared" ref="F7:F15" si="2">G7*(21/17.5)</f>
        <v>444</v>
      </c>
      <c r="G7" s="7">
        <v>370</v>
      </c>
      <c r="H7" s="2">
        <f t="shared" ref="H7:H15" si="3">J7*(14/17.5)</f>
        <v>280</v>
      </c>
      <c r="I7" s="2">
        <f t="shared" ref="I7:I15" si="4">J7*(21/17.5)</f>
        <v>420</v>
      </c>
      <c r="J7" s="7">
        <v>350</v>
      </c>
      <c r="K7" s="2">
        <f t="shared" ref="K7:K15" si="5">M7*(14/17.5)</f>
        <v>384</v>
      </c>
      <c r="L7" s="2">
        <f t="shared" ref="L7:L15" si="6">M7*(21/17.5)</f>
        <v>576</v>
      </c>
      <c r="M7" s="43">
        <v>480</v>
      </c>
      <c r="N7" s="2">
        <f t="shared" ref="N7:N15" si="7">P7*(14/17.5)</f>
        <v>276</v>
      </c>
      <c r="O7" s="2">
        <f t="shared" ref="O7:O15" si="8">P7*(21/17.5)</f>
        <v>414</v>
      </c>
      <c r="P7" s="43">
        <v>345</v>
      </c>
    </row>
    <row r="8" spans="1:30">
      <c r="A8" s="1" t="s">
        <v>14</v>
      </c>
      <c r="B8" s="18" t="s">
        <v>15</v>
      </c>
      <c r="C8" s="2">
        <v>3</v>
      </c>
      <c r="D8" s="42">
        <v>120</v>
      </c>
      <c r="E8" s="2">
        <f t="shared" si="1"/>
        <v>108</v>
      </c>
      <c r="F8" s="2">
        <f t="shared" si="2"/>
        <v>162</v>
      </c>
      <c r="G8" s="7">
        <v>135</v>
      </c>
      <c r="H8" s="2">
        <f t="shared" si="3"/>
        <v>96</v>
      </c>
      <c r="I8" s="2">
        <f t="shared" si="4"/>
        <v>144</v>
      </c>
      <c r="J8" s="7">
        <v>120</v>
      </c>
      <c r="K8" s="2">
        <f t="shared" si="5"/>
        <v>96</v>
      </c>
      <c r="L8" s="2">
        <f t="shared" si="6"/>
        <v>144</v>
      </c>
      <c r="M8" s="43">
        <v>120</v>
      </c>
      <c r="N8" s="2">
        <f t="shared" si="7"/>
        <v>80</v>
      </c>
      <c r="O8" s="2">
        <f t="shared" si="8"/>
        <v>120</v>
      </c>
      <c r="P8" s="43">
        <v>100</v>
      </c>
    </row>
    <row r="9" spans="1:30">
      <c r="A9" s="1" t="s">
        <v>16</v>
      </c>
      <c r="B9" s="18" t="s">
        <v>17</v>
      </c>
      <c r="C9" s="2">
        <v>2</v>
      </c>
      <c r="D9" s="42">
        <v>120</v>
      </c>
      <c r="E9" s="2">
        <f t="shared" si="1"/>
        <v>152</v>
      </c>
      <c r="F9" s="2">
        <f t="shared" si="2"/>
        <v>228</v>
      </c>
      <c r="G9" s="7">
        <v>190</v>
      </c>
      <c r="H9" s="2">
        <f t="shared" si="3"/>
        <v>140</v>
      </c>
      <c r="I9" s="2">
        <f t="shared" si="4"/>
        <v>210</v>
      </c>
      <c r="J9" s="7">
        <v>175</v>
      </c>
      <c r="K9" s="2">
        <f t="shared" si="5"/>
        <v>200</v>
      </c>
      <c r="L9" s="2">
        <f t="shared" si="6"/>
        <v>300</v>
      </c>
      <c r="M9" s="43">
        <v>250</v>
      </c>
      <c r="N9" s="2">
        <f t="shared" si="7"/>
        <v>112</v>
      </c>
      <c r="O9" s="2">
        <f t="shared" si="8"/>
        <v>168</v>
      </c>
      <c r="P9" s="43">
        <v>140</v>
      </c>
    </row>
    <row r="10" spans="1:30">
      <c r="A10" s="1" t="s">
        <v>18</v>
      </c>
      <c r="B10" s="18" t="s">
        <v>19</v>
      </c>
      <c r="C10" s="2">
        <v>2</v>
      </c>
      <c r="D10" s="42">
        <v>120</v>
      </c>
      <c r="E10" s="2">
        <f t="shared" si="1"/>
        <v>104</v>
      </c>
      <c r="F10" s="2">
        <f t="shared" si="2"/>
        <v>156</v>
      </c>
      <c r="G10" s="7">
        <v>130</v>
      </c>
      <c r="H10" s="2">
        <f t="shared" si="3"/>
        <v>96</v>
      </c>
      <c r="I10" s="2">
        <f t="shared" si="4"/>
        <v>144</v>
      </c>
      <c r="J10" s="7">
        <v>120</v>
      </c>
      <c r="K10" s="2">
        <f t="shared" si="5"/>
        <v>240</v>
      </c>
      <c r="L10" s="2">
        <f t="shared" si="6"/>
        <v>360</v>
      </c>
      <c r="M10" s="43">
        <v>300</v>
      </c>
      <c r="N10" s="2">
        <f t="shared" si="7"/>
        <v>96</v>
      </c>
      <c r="O10" s="2">
        <f t="shared" si="8"/>
        <v>144</v>
      </c>
      <c r="P10" s="43">
        <v>120</v>
      </c>
    </row>
    <row r="11" spans="1:30">
      <c r="A11" s="1" t="s">
        <v>20</v>
      </c>
      <c r="B11" s="18" t="s">
        <v>21</v>
      </c>
      <c r="C11" s="2">
        <v>3</v>
      </c>
      <c r="D11" s="42">
        <v>120</v>
      </c>
      <c r="E11" s="2">
        <f t="shared" si="1"/>
        <v>104</v>
      </c>
      <c r="F11" s="2">
        <f t="shared" si="2"/>
        <v>156</v>
      </c>
      <c r="G11" s="7">
        <v>130</v>
      </c>
      <c r="H11" s="2">
        <f t="shared" si="3"/>
        <v>96</v>
      </c>
      <c r="I11" s="2">
        <f t="shared" si="4"/>
        <v>144</v>
      </c>
      <c r="J11" s="7">
        <v>120</v>
      </c>
      <c r="K11" s="2">
        <f t="shared" si="5"/>
        <v>96</v>
      </c>
      <c r="L11" s="2">
        <f t="shared" si="6"/>
        <v>144</v>
      </c>
      <c r="M11" s="43">
        <v>120</v>
      </c>
      <c r="N11" s="2">
        <f t="shared" si="7"/>
        <v>96</v>
      </c>
      <c r="O11" s="2">
        <f t="shared" si="8"/>
        <v>144</v>
      </c>
      <c r="P11" s="43">
        <v>120</v>
      </c>
    </row>
    <row r="12" spans="1:30">
      <c r="A12" s="1" t="s">
        <v>23</v>
      </c>
      <c r="B12" s="18" t="s">
        <v>24</v>
      </c>
      <c r="C12" s="2">
        <v>1</v>
      </c>
      <c r="D12" s="42">
        <v>120</v>
      </c>
      <c r="E12" s="2">
        <f t="shared" si="1"/>
        <v>336</v>
      </c>
      <c r="F12" s="2">
        <f t="shared" si="2"/>
        <v>504</v>
      </c>
      <c r="G12" s="7">
        <v>420</v>
      </c>
      <c r="H12" s="2">
        <f t="shared" si="3"/>
        <v>312</v>
      </c>
      <c r="I12" s="2">
        <f t="shared" si="4"/>
        <v>468</v>
      </c>
      <c r="J12" s="7">
        <v>390</v>
      </c>
      <c r="K12" s="2">
        <f t="shared" si="5"/>
        <v>384</v>
      </c>
      <c r="L12" s="2">
        <f t="shared" si="6"/>
        <v>576</v>
      </c>
      <c r="M12" s="43">
        <v>480</v>
      </c>
      <c r="N12" s="2">
        <f t="shared" si="7"/>
        <v>288</v>
      </c>
      <c r="O12" s="2">
        <f t="shared" si="8"/>
        <v>432</v>
      </c>
      <c r="P12" s="43">
        <v>360</v>
      </c>
    </row>
    <row r="13" spans="1:30">
      <c r="A13" s="1" t="s">
        <v>25</v>
      </c>
      <c r="B13" s="18" t="s">
        <v>26</v>
      </c>
      <c r="C13" s="2">
        <v>2</v>
      </c>
      <c r="D13" s="42">
        <v>120</v>
      </c>
      <c r="E13" s="2">
        <f t="shared" si="1"/>
        <v>104</v>
      </c>
      <c r="F13" s="2">
        <f t="shared" si="2"/>
        <v>156</v>
      </c>
      <c r="G13" s="7">
        <v>130</v>
      </c>
      <c r="H13" s="2">
        <f t="shared" si="3"/>
        <v>96</v>
      </c>
      <c r="I13" s="2">
        <f t="shared" si="4"/>
        <v>144</v>
      </c>
      <c r="J13" s="7">
        <v>120</v>
      </c>
      <c r="K13" s="2">
        <f t="shared" si="5"/>
        <v>96</v>
      </c>
      <c r="L13" s="2">
        <f t="shared" si="6"/>
        <v>144</v>
      </c>
      <c r="M13" s="43">
        <v>120</v>
      </c>
      <c r="N13" s="2">
        <f t="shared" si="7"/>
        <v>0</v>
      </c>
      <c r="O13" s="2">
        <f t="shared" si="8"/>
        <v>0</v>
      </c>
      <c r="P13" s="7">
        <v>0</v>
      </c>
    </row>
    <row r="14" spans="1:30">
      <c r="A14" s="1" t="s">
        <v>27</v>
      </c>
      <c r="B14" s="18" t="s">
        <v>28</v>
      </c>
      <c r="C14" s="2">
        <v>2</v>
      </c>
      <c r="D14" s="42">
        <v>120</v>
      </c>
      <c r="E14" s="2">
        <f t="shared" si="1"/>
        <v>116</v>
      </c>
      <c r="F14" s="2">
        <f t="shared" si="2"/>
        <v>174</v>
      </c>
      <c r="G14" s="7">
        <v>145</v>
      </c>
      <c r="H14" s="2">
        <f t="shared" si="3"/>
        <v>104</v>
      </c>
      <c r="I14" s="2">
        <f t="shared" si="4"/>
        <v>156</v>
      </c>
      <c r="J14" s="7">
        <v>130</v>
      </c>
      <c r="K14" s="2">
        <f t="shared" si="5"/>
        <v>96</v>
      </c>
      <c r="L14" s="2">
        <f t="shared" si="6"/>
        <v>144</v>
      </c>
      <c r="M14" s="43">
        <v>120</v>
      </c>
      <c r="N14" s="2">
        <f t="shared" si="7"/>
        <v>52</v>
      </c>
      <c r="O14" s="2">
        <f t="shared" si="8"/>
        <v>78</v>
      </c>
      <c r="P14" s="43">
        <v>65</v>
      </c>
    </row>
    <row r="15" spans="1:30">
      <c r="A15" s="1" t="s">
        <v>29</v>
      </c>
      <c r="B15" s="18" t="s">
        <v>30</v>
      </c>
      <c r="C15" s="2">
        <v>3</v>
      </c>
      <c r="D15" s="42">
        <v>120</v>
      </c>
      <c r="E15" s="2">
        <f t="shared" si="1"/>
        <v>40</v>
      </c>
      <c r="F15" s="2">
        <f t="shared" si="2"/>
        <v>60</v>
      </c>
      <c r="G15" s="7">
        <v>50</v>
      </c>
      <c r="H15" s="2">
        <f t="shared" si="3"/>
        <v>32</v>
      </c>
      <c r="I15" s="2">
        <f t="shared" si="4"/>
        <v>48</v>
      </c>
      <c r="J15" s="7">
        <v>40</v>
      </c>
      <c r="K15" s="2">
        <f t="shared" si="5"/>
        <v>32</v>
      </c>
      <c r="L15" s="2">
        <f t="shared" si="6"/>
        <v>48</v>
      </c>
      <c r="M15" s="43">
        <v>40</v>
      </c>
      <c r="N15" s="2">
        <f t="shared" si="7"/>
        <v>24</v>
      </c>
      <c r="O15" s="2">
        <f t="shared" si="8"/>
        <v>36</v>
      </c>
      <c r="P15" s="43">
        <v>30</v>
      </c>
    </row>
    <row r="16" spans="1:30" s="9" customFormat="1">
      <c r="A16" s="8" t="s">
        <v>329</v>
      </c>
      <c r="B16" s="108"/>
      <c r="D16" s="36"/>
      <c r="E16" s="9">
        <v>14</v>
      </c>
      <c r="F16" s="9">
        <v>28</v>
      </c>
      <c r="G16" s="9">
        <v>21</v>
      </c>
      <c r="H16" s="9">
        <v>14</v>
      </c>
      <c r="I16" s="9">
        <v>28</v>
      </c>
      <c r="J16" s="9">
        <v>21</v>
      </c>
      <c r="K16" s="9">
        <v>18</v>
      </c>
      <c r="L16" s="9">
        <v>32</v>
      </c>
      <c r="M16" s="9">
        <v>21</v>
      </c>
      <c r="N16" s="9">
        <v>14</v>
      </c>
      <c r="O16" s="9">
        <v>25</v>
      </c>
      <c r="P16" s="9">
        <v>22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s="9" customFormat="1">
      <c r="A17" s="8" t="s">
        <v>328</v>
      </c>
      <c r="B17" s="108"/>
      <c r="D17" s="36"/>
      <c r="E17" s="9">
        <f t="shared" ref="E17:L17" si="9">E16*75</f>
        <v>1050</v>
      </c>
      <c r="F17" s="9">
        <f t="shared" si="9"/>
        <v>2100</v>
      </c>
      <c r="G17" s="9">
        <f t="shared" si="9"/>
        <v>1575</v>
      </c>
      <c r="H17" s="9">
        <f t="shared" si="9"/>
        <v>1050</v>
      </c>
      <c r="I17" s="9">
        <f t="shared" si="9"/>
        <v>2100</v>
      </c>
      <c r="J17" s="9">
        <f t="shared" si="9"/>
        <v>1575</v>
      </c>
      <c r="K17" s="9">
        <f t="shared" si="9"/>
        <v>1350</v>
      </c>
      <c r="L17" s="9">
        <f t="shared" si="9"/>
        <v>2400</v>
      </c>
      <c r="M17" s="9">
        <v>2090</v>
      </c>
      <c r="N17" s="9">
        <f>N16*75</f>
        <v>1050</v>
      </c>
      <c r="O17" s="9">
        <f>O16*75</f>
        <v>1875</v>
      </c>
      <c r="P17" s="9">
        <v>1275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>
      <c r="A18" s="1" t="s">
        <v>32</v>
      </c>
      <c r="B18" s="18" t="s">
        <v>33</v>
      </c>
      <c r="C18" s="2">
        <v>3</v>
      </c>
      <c r="D18" s="37">
        <v>75</v>
      </c>
      <c r="E18" s="6">
        <f>G18*(14/21)</f>
        <v>110</v>
      </c>
      <c r="F18" s="6">
        <f>G18*(28/21)</f>
        <v>220</v>
      </c>
      <c r="G18" s="7">
        <v>165</v>
      </c>
      <c r="H18" s="6">
        <f>J18*(14/21)</f>
        <v>66.666666666666657</v>
      </c>
      <c r="I18" s="6">
        <f>J18*(28/21)</f>
        <v>133.33333333333331</v>
      </c>
      <c r="J18" s="43">
        <v>100</v>
      </c>
      <c r="K18" s="6">
        <f>M18*(14/21)</f>
        <v>66.666666666666657</v>
      </c>
      <c r="L18" s="6">
        <f>M18*(28/21)</f>
        <v>133.33333333333331</v>
      </c>
      <c r="M18" s="43">
        <v>100</v>
      </c>
      <c r="N18" s="6">
        <f>P18*(14/21)</f>
        <v>33.333333333333329</v>
      </c>
      <c r="O18" s="6">
        <f>P18*(28/21)</f>
        <v>66.666666666666657</v>
      </c>
      <c r="P18" s="43">
        <v>50</v>
      </c>
    </row>
    <row r="19" spans="1:30">
      <c r="A19" s="4" t="s">
        <v>34</v>
      </c>
      <c r="B19" s="20" t="s">
        <v>35</v>
      </c>
      <c r="C19" s="2">
        <v>1</v>
      </c>
      <c r="D19" s="37">
        <v>75</v>
      </c>
      <c r="E19" s="6">
        <f t="shared" ref="E19:E34" si="10">G19*(14/21)</f>
        <v>40</v>
      </c>
      <c r="F19" s="6">
        <f t="shared" ref="F19:F34" si="11">G19*(28/21)</f>
        <v>80</v>
      </c>
      <c r="G19" s="7">
        <v>60</v>
      </c>
      <c r="H19" s="6">
        <f t="shared" ref="H19:H34" si="12">J19*(14/21)</f>
        <v>66.666666666666657</v>
      </c>
      <c r="I19" s="6">
        <f t="shared" ref="I19:I34" si="13">J19*(28/21)</f>
        <v>133.33333333333331</v>
      </c>
      <c r="J19" s="43">
        <v>100</v>
      </c>
      <c r="K19" s="6">
        <f t="shared" ref="K19:K34" si="14">M19*(14/21)</f>
        <v>130</v>
      </c>
      <c r="L19" s="6">
        <f t="shared" ref="L19:L34" si="15">M19*(28/21)</f>
        <v>260</v>
      </c>
      <c r="M19" s="43">
        <v>195</v>
      </c>
      <c r="N19" s="6">
        <f t="shared" ref="N19:N34" si="16">P19*(14/21)</f>
        <v>100</v>
      </c>
      <c r="O19" s="6">
        <f t="shared" ref="O19:O34" si="17">P19*(28/21)</f>
        <v>200</v>
      </c>
      <c r="P19" s="43">
        <v>150</v>
      </c>
    </row>
    <row r="20" spans="1:30">
      <c r="A20" s="4" t="s">
        <v>36</v>
      </c>
      <c r="B20" s="18" t="s">
        <v>37</v>
      </c>
      <c r="C20" s="2">
        <v>2</v>
      </c>
      <c r="D20" s="37">
        <v>75</v>
      </c>
      <c r="E20" s="6">
        <f t="shared" si="10"/>
        <v>80</v>
      </c>
      <c r="F20" s="6">
        <f t="shared" si="11"/>
        <v>160</v>
      </c>
      <c r="G20" s="7">
        <v>120</v>
      </c>
      <c r="H20" s="6">
        <f t="shared" si="12"/>
        <v>66.666666666666657</v>
      </c>
      <c r="I20" s="6">
        <f t="shared" si="13"/>
        <v>133.33333333333331</v>
      </c>
      <c r="J20" s="43">
        <v>100</v>
      </c>
      <c r="K20" s="6">
        <f t="shared" si="14"/>
        <v>100</v>
      </c>
      <c r="L20" s="6">
        <f t="shared" si="15"/>
        <v>200</v>
      </c>
      <c r="M20" s="43">
        <v>150</v>
      </c>
      <c r="N20" s="6">
        <f t="shared" si="16"/>
        <v>66.666666666666657</v>
      </c>
      <c r="O20" s="6">
        <f t="shared" si="17"/>
        <v>133.33333333333331</v>
      </c>
      <c r="P20" s="43">
        <v>100</v>
      </c>
    </row>
    <row r="21" spans="1:30">
      <c r="A21" s="4" t="s">
        <v>38</v>
      </c>
      <c r="B21" s="20" t="s">
        <v>39</v>
      </c>
      <c r="C21" s="2">
        <v>2</v>
      </c>
      <c r="D21" s="37">
        <v>75</v>
      </c>
      <c r="E21" s="6">
        <f t="shared" si="10"/>
        <v>80</v>
      </c>
      <c r="F21" s="6">
        <f t="shared" si="11"/>
        <v>160</v>
      </c>
      <c r="G21" s="7">
        <v>120</v>
      </c>
      <c r="H21" s="6">
        <f t="shared" si="12"/>
        <v>76.666666666666657</v>
      </c>
      <c r="I21" s="6">
        <f t="shared" si="13"/>
        <v>153.33333333333331</v>
      </c>
      <c r="J21" s="43">
        <v>115</v>
      </c>
      <c r="K21" s="6">
        <f t="shared" si="14"/>
        <v>100</v>
      </c>
      <c r="L21" s="6">
        <f t="shared" si="15"/>
        <v>200</v>
      </c>
      <c r="M21" s="43">
        <v>150</v>
      </c>
      <c r="N21" s="6">
        <f t="shared" si="16"/>
        <v>0</v>
      </c>
      <c r="O21" s="6">
        <f t="shared" si="17"/>
        <v>0</v>
      </c>
      <c r="P21" s="7">
        <v>0</v>
      </c>
    </row>
    <row r="22" spans="1:30">
      <c r="A22" s="4" t="s">
        <v>40</v>
      </c>
      <c r="B22" s="18" t="s">
        <v>41</v>
      </c>
      <c r="C22" s="2">
        <v>1</v>
      </c>
      <c r="D22" s="37">
        <v>75</v>
      </c>
      <c r="E22" s="6">
        <f t="shared" si="10"/>
        <v>173.33333333333331</v>
      </c>
      <c r="F22" s="6">
        <f t="shared" si="11"/>
        <v>346.66666666666663</v>
      </c>
      <c r="G22" s="7">
        <v>260</v>
      </c>
      <c r="H22" s="6">
        <f t="shared" si="12"/>
        <v>216.66666666666666</v>
      </c>
      <c r="I22" s="6">
        <f t="shared" si="13"/>
        <v>433.33333333333331</v>
      </c>
      <c r="J22" s="43">
        <v>325</v>
      </c>
      <c r="K22" s="6">
        <f t="shared" si="14"/>
        <v>226.66666666666666</v>
      </c>
      <c r="L22" s="6">
        <f t="shared" si="15"/>
        <v>453.33333333333331</v>
      </c>
      <c r="M22" s="43">
        <v>340</v>
      </c>
      <c r="N22" s="6">
        <f t="shared" si="16"/>
        <v>203.33333333333331</v>
      </c>
      <c r="O22" s="6">
        <f t="shared" si="17"/>
        <v>406.66666666666663</v>
      </c>
      <c r="P22" s="43">
        <v>305</v>
      </c>
    </row>
    <row r="23" spans="1:30">
      <c r="A23" s="4" t="s">
        <v>42</v>
      </c>
      <c r="B23" s="20" t="s">
        <v>43</v>
      </c>
      <c r="C23" s="2">
        <v>2</v>
      </c>
      <c r="D23" s="37">
        <v>75</v>
      </c>
      <c r="E23" s="6">
        <f t="shared" si="10"/>
        <v>40</v>
      </c>
      <c r="F23" s="6">
        <f t="shared" si="11"/>
        <v>80</v>
      </c>
      <c r="G23" s="7">
        <v>60</v>
      </c>
      <c r="H23" s="6">
        <f t="shared" si="12"/>
        <v>33.333333333333329</v>
      </c>
      <c r="I23" s="6">
        <f t="shared" si="13"/>
        <v>66.666666666666657</v>
      </c>
      <c r="J23" s="44">
        <v>50</v>
      </c>
      <c r="K23" s="6">
        <f t="shared" si="14"/>
        <v>33.333333333333329</v>
      </c>
      <c r="L23" s="6">
        <f t="shared" si="15"/>
        <v>66.666666666666657</v>
      </c>
      <c r="M23" s="43">
        <v>50</v>
      </c>
      <c r="N23" s="6">
        <f t="shared" si="16"/>
        <v>23.333333333333332</v>
      </c>
      <c r="O23" s="6">
        <f t="shared" si="17"/>
        <v>46.666666666666664</v>
      </c>
      <c r="P23" s="43">
        <v>35</v>
      </c>
    </row>
    <row r="24" spans="1:30">
      <c r="A24" s="4" t="s">
        <v>44</v>
      </c>
      <c r="B24" s="18" t="s">
        <v>45</v>
      </c>
      <c r="C24" s="2">
        <v>3</v>
      </c>
      <c r="D24" s="37">
        <v>75</v>
      </c>
      <c r="E24" s="6">
        <v>0</v>
      </c>
      <c r="F24" s="6">
        <v>0</v>
      </c>
      <c r="G24" s="7">
        <v>0</v>
      </c>
      <c r="H24" s="6">
        <f t="shared" si="12"/>
        <v>0</v>
      </c>
      <c r="I24" s="6">
        <f t="shared" si="13"/>
        <v>0</v>
      </c>
      <c r="J24" s="7">
        <v>0</v>
      </c>
      <c r="K24" s="6">
        <f t="shared" si="14"/>
        <v>0</v>
      </c>
      <c r="L24" s="6">
        <f t="shared" si="15"/>
        <v>0</v>
      </c>
      <c r="M24" s="7">
        <v>0</v>
      </c>
      <c r="N24" s="6">
        <f t="shared" si="16"/>
        <v>50</v>
      </c>
      <c r="O24" s="6">
        <f t="shared" si="17"/>
        <v>100</v>
      </c>
      <c r="P24" s="45">
        <v>75</v>
      </c>
    </row>
    <row r="25" spans="1:30">
      <c r="A25" s="4" t="s">
        <v>47</v>
      </c>
      <c r="B25" s="20" t="s">
        <v>48</v>
      </c>
      <c r="C25" s="2">
        <v>3</v>
      </c>
      <c r="D25" s="37">
        <v>75</v>
      </c>
      <c r="E25" s="6">
        <f t="shared" si="10"/>
        <v>86.666666666666657</v>
      </c>
      <c r="F25" s="6">
        <f t="shared" si="11"/>
        <v>173.33333333333331</v>
      </c>
      <c r="G25" s="7">
        <v>130</v>
      </c>
      <c r="H25" s="6">
        <f t="shared" si="12"/>
        <v>50</v>
      </c>
      <c r="I25" s="6">
        <f t="shared" si="13"/>
        <v>100</v>
      </c>
      <c r="J25" s="43">
        <v>75</v>
      </c>
      <c r="K25" s="6">
        <f t="shared" si="14"/>
        <v>33.333333333333329</v>
      </c>
      <c r="L25" s="6">
        <f t="shared" si="15"/>
        <v>66.666666666666657</v>
      </c>
      <c r="M25" s="7">
        <v>50</v>
      </c>
      <c r="N25" s="6">
        <f t="shared" si="16"/>
        <v>0</v>
      </c>
      <c r="O25" s="6">
        <f t="shared" si="17"/>
        <v>0</v>
      </c>
      <c r="P25" s="7">
        <v>0</v>
      </c>
    </row>
    <row r="26" spans="1:30">
      <c r="A26" s="4" t="s">
        <v>49</v>
      </c>
      <c r="B26" s="18" t="s">
        <v>50</v>
      </c>
      <c r="C26" s="2">
        <v>2</v>
      </c>
      <c r="D26" s="37">
        <v>75</v>
      </c>
      <c r="E26" s="6">
        <f t="shared" si="10"/>
        <v>46.666666666666664</v>
      </c>
      <c r="F26" s="6">
        <f t="shared" si="11"/>
        <v>93.333333333333329</v>
      </c>
      <c r="G26" s="7">
        <v>70</v>
      </c>
      <c r="H26" s="6">
        <f t="shared" si="12"/>
        <v>60</v>
      </c>
      <c r="I26" s="6">
        <f t="shared" si="13"/>
        <v>120</v>
      </c>
      <c r="J26" s="43">
        <v>90</v>
      </c>
      <c r="K26" s="6">
        <f t="shared" si="14"/>
        <v>80</v>
      </c>
      <c r="L26" s="6">
        <f t="shared" si="15"/>
        <v>160</v>
      </c>
      <c r="M26" s="7">
        <v>120</v>
      </c>
      <c r="N26" s="6">
        <f t="shared" si="16"/>
        <v>0</v>
      </c>
      <c r="O26" s="6">
        <f t="shared" si="17"/>
        <v>0</v>
      </c>
      <c r="P26" s="7">
        <v>0</v>
      </c>
    </row>
    <row r="27" spans="1:30">
      <c r="A27" s="4" t="s">
        <v>51</v>
      </c>
      <c r="B27" s="18" t="s">
        <v>52</v>
      </c>
      <c r="C27" s="2">
        <v>1</v>
      </c>
      <c r="D27" s="37">
        <v>75</v>
      </c>
      <c r="E27" s="6">
        <f t="shared" si="10"/>
        <v>36.666666666666664</v>
      </c>
      <c r="F27" s="6">
        <f t="shared" si="11"/>
        <v>73.333333333333329</v>
      </c>
      <c r="G27" s="7">
        <v>55</v>
      </c>
      <c r="H27" s="6">
        <f t="shared" si="12"/>
        <v>40</v>
      </c>
      <c r="I27" s="6">
        <f t="shared" si="13"/>
        <v>80</v>
      </c>
      <c r="J27" s="43">
        <v>60</v>
      </c>
      <c r="K27" s="6">
        <f t="shared" si="14"/>
        <v>40</v>
      </c>
      <c r="L27" s="6">
        <f t="shared" si="15"/>
        <v>80</v>
      </c>
      <c r="M27" s="7">
        <v>60</v>
      </c>
      <c r="N27" s="6">
        <f t="shared" si="16"/>
        <v>60</v>
      </c>
      <c r="O27" s="6">
        <f t="shared" si="17"/>
        <v>120</v>
      </c>
      <c r="P27" s="7">
        <v>90</v>
      </c>
    </row>
    <row r="28" spans="1:30">
      <c r="A28" s="4" t="s">
        <v>53</v>
      </c>
      <c r="B28" s="20" t="s">
        <v>54</v>
      </c>
      <c r="C28" s="2">
        <v>2</v>
      </c>
      <c r="D28" s="37">
        <v>75</v>
      </c>
      <c r="E28" s="6">
        <f t="shared" si="10"/>
        <v>43.333333333333329</v>
      </c>
      <c r="F28" s="6">
        <f t="shared" si="11"/>
        <v>86.666666666666657</v>
      </c>
      <c r="G28" s="7">
        <v>65</v>
      </c>
      <c r="H28" s="6">
        <f t="shared" si="12"/>
        <v>33.333333333333329</v>
      </c>
      <c r="I28" s="6">
        <f t="shared" si="13"/>
        <v>66.666666666666657</v>
      </c>
      <c r="J28" s="7">
        <v>50</v>
      </c>
      <c r="K28" s="6">
        <f t="shared" si="14"/>
        <v>100</v>
      </c>
      <c r="L28" s="6">
        <f t="shared" si="15"/>
        <v>200</v>
      </c>
      <c r="M28" s="7">
        <v>150</v>
      </c>
      <c r="N28" s="6">
        <f t="shared" si="16"/>
        <v>83.333333333333329</v>
      </c>
      <c r="O28" s="6">
        <f t="shared" si="17"/>
        <v>166.66666666666666</v>
      </c>
      <c r="P28" s="7">
        <v>125</v>
      </c>
    </row>
    <row r="29" spans="1:30">
      <c r="A29" s="4" t="s">
        <v>55</v>
      </c>
      <c r="B29" s="18" t="s">
        <v>56</v>
      </c>
      <c r="C29" s="2">
        <v>2</v>
      </c>
      <c r="D29" s="37">
        <v>75</v>
      </c>
      <c r="E29" s="6">
        <f t="shared" si="10"/>
        <v>83.333333333333329</v>
      </c>
      <c r="F29" s="6">
        <f t="shared" si="11"/>
        <v>166.66666666666666</v>
      </c>
      <c r="G29" s="7">
        <v>125</v>
      </c>
      <c r="H29" s="6">
        <f t="shared" si="12"/>
        <v>83.333333333333329</v>
      </c>
      <c r="I29" s="6">
        <f t="shared" si="13"/>
        <v>166.66666666666666</v>
      </c>
      <c r="J29" s="43">
        <v>125</v>
      </c>
      <c r="K29" s="6">
        <f t="shared" si="14"/>
        <v>100</v>
      </c>
      <c r="L29" s="6">
        <f t="shared" si="15"/>
        <v>200</v>
      </c>
      <c r="M29" s="43">
        <v>150</v>
      </c>
      <c r="N29" s="6">
        <f t="shared" si="16"/>
        <v>0</v>
      </c>
      <c r="O29" s="6">
        <f t="shared" si="17"/>
        <v>0</v>
      </c>
      <c r="P29" s="7">
        <v>0</v>
      </c>
    </row>
    <row r="30" spans="1:30">
      <c r="A30" s="4" t="s">
        <v>57</v>
      </c>
      <c r="B30" s="20" t="s">
        <v>58</v>
      </c>
      <c r="C30" s="2">
        <v>1</v>
      </c>
      <c r="D30" s="37">
        <v>75</v>
      </c>
      <c r="E30" s="6">
        <f t="shared" si="10"/>
        <v>43.333333333333329</v>
      </c>
      <c r="F30" s="6">
        <f t="shared" si="11"/>
        <v>86.666666666666657</v>
      </c>
      <c r="G30" s="7">
        <v>65</v>
      </c>
      <c r="H30" s="6">
        <f t="shared" si="12"/>
        <v>33.333333333333329</v>
      </c>
      <c r="I30" s="6">
        <f t="shared" si="13"/>
        <v>66.666666666666657</v>
      </c>
      <c r="J30" s="43">
        <v>50</v>
      </c>
      <c r="K30" s="6">
        <f t="shared" si="14"/>
        <v>50</v>
      </c>
      <c r="L30" s="6">
        <f t="shared" si="15"/>
        <v>100</v>
      </c>
      <c r="M30" s="43">
        <v>75</v>
      </c>
      <c r="N30" s="6">
        <f t="shared" si="16"/>
        <v>20</v>
      </c>
      <c r="O30" s="6">
        <f t="shared" si="17"/>
        <v>40</v>
      </c>
      <c r="P30" s="43">
        <v>30</v>
      </c>
    </row>
    <row r="31" spans="1:30">
      <c r="A31" s="4" t="s">
        <v>59</v>
      </c>
      <c r="B31" s="20" t="s">
        <v>60</v>
      </c>
      <c r="C31" s="2">
        <v>1</v>
      </c>
      <c r="D31" s="37">
        <v>75</v>
      </c>
      <c r="E31" s="6">
        <f t="shared" si="10"/>
        <v>43.333333333333329</v>
      </c>
      <c r="F31" s="6">
        <f t="shared" si="11"/>
        <v>86.666666666666657</v>
      </c>
      <c r="G31" s="7">
        <v>65</v>
      </c>
      <c r="H31" s="6">
        <f t="shared" si="12"/>
        <v>83.333333333333329</v>
      </c>
      <c r="I31" s="6">
        <f t="shared" si="13"/>
        <v>166.66666666666666</v>
      </c>
      <c r="J31" s="43">
        <v>125</v>
      </c>
      <c r="K31" s="6">
        <f t="shared" si="14"/>
        <v>113.33333333333333</v>
      </c>
      <c r="L31" s="6">
        <f t="shared" si="15"/>
        <v>226.66666666666666</v>
      </c>
      <c r="M31" s="43">
        <v>170</v>
      </c>
      <c r="N31" s="6">
        <f t="shared" si="16"/>
        <v>100</v>
      </c>
      <c r="O31" s="6">
        <f t="shared" si="17"/>
        <v>200</v>
      </c>
      <c r="P31" s="43">
        <v>150</v>
      </c>
    </row>
    <row r="32" spans="1:30">
      <c r="A32" s="4" t="s">
        <v>61</v>
      </c>
      <c r="B32" s="18" t="s">
        <v>62</v>
      </c>
      <c r="C32" s="2">
        <v>3</v>
      </c>
      <c r="D32" s="37">
        <v>75</v>
      </c>
      <c r="E32" s="6">
        <f t="shared" si="10"/>
        <v>43.333333333333329</v>
      </c>
      <c r="F32" s="6">
        <f t="shared" si="11"/>
        <v>86.666666666666657</v>
      </c>
      <c r="G32" s="7">
        <v>65</v>
      </c>
      <c r="H32" s="6">
        <f t="shared" si="12"/>
        <v>33.333333333333329</v>
      </c>
      <c r="I32" s="6">
        <f t="shared" si="13"/>
        <v>66.666666666666657</v>
      </c>
      <c r="J32" s="43">
        <v>50</v>
      </c>
      <c r="K32" s="6">
        <f t="shared" si="14"/>
        <v>33.333333333333329</v>
      </c>
      <c r="L32" s="6">
        <f t="shared" si="15"/>
        <v>66.666666666666657</v>
      </c>
      <c r="M32" s="43">
        <v>50</v>
      </c>
      <c r="N32" s="6">
        <f t="shared" si="16"/>
        <v>50</v>
      </c>
      <c r="O32" s="6">
        <f t="shared" si="17"/>
        <v>100</v>
      </c>
      <c r="P32" s="43">
        <v>75</v>
      </c>
    </row>
    <row r="33" spans="1:30">
      <c r="A33" s="4" t="s">
        <v>63</v>
      </c>
      <c r="B33" s="20" t="s">
        <v>64</v>
      </c>
      <c r="C33" s="2">
        <v>2</v>
      </c>
      <c r="D33" s="37">
        <v>75</v>
      </c>
      <c r="E33" s="6">
        <f t="shared" si="10"/>
        <v>43.333333333333329</v>
      </c>
      <c r="F33" s="6">
        <f t="shared" si="11"/>
        <v>86.666666666666657</v>
      </c>
      <c r="G33" s="7">
        <v>65</v>
      </c>
      <c r="H33" s="6">
        <f t="shared" si="12"/>
        <v>50</v>
      </c>
      <c r="I33" s="6">
        <f t="shared" si="13"/>
        <v>100</v>
      </c>
      <c r="J33" s="43">
        <v>75</v>
      </c>
      <c r="K33" s="6">
        <f t="shared" si="14"/>
        <v>53.333333333333329</v>
      </c>
      <c r="L33" s="6">
        <f t="shared" si="15"/>
        <v>106.66666666666666</v>
      </c>
      <c r="M33" s="43">
        <v>80</v>
      </c>
      <c r="N33" s="6">
        <f t="shared" si="16"/>
        <v>20</v>
      </c>
      <c r="O33" s="6">
        <f t="shared" si="17"/>
        <v>40</v>
      </c>
      <c r="P33" s="43">
        <v>30</v>
      </c>
    </row>
    <row r="34" spans="1:30">
      <c r="A34" s="4" t="s">
        <v>65</v>
      </c>
      <c r="B34" s="18" t="s">
        <v>66</v>
      </c>
      <c r="C34" s="2">
        <v>1</v>
      </c>
      <c r="D34" s="37">
        <v>75</v>
      </c>
      <c r="E34" s="6">
        <f t="shared" si="10"/>
        <v>56.666666666666664</v>
      </c>
      <c r="F34" s="6">
        <f t="shared" si="11"/>
        <v>113.33333333333333</v>
      </c>
      <c r="G34" s="7">
        <v>85</v>
      </c>
      <c r="H34" s="6">
        <f t="shared" si="12"/>
        <v>53.333333333333329</v>
      </c>
      <c r="I34" s="6">
        <f t="shared" si="13"/>
        <v>106.66666666666666</v>
      </c>
      <c r="J34" s="43">
        <v>80</v>
      </c>
      <c r="K34" s="6">
        <f t="shared" si="14"/>
        <v>133.33333333333331</v>
      </c>
      <c r="L34" s="6">
        <f t="shared" si="15"/>
        <v>266.66666666666663</v>
      </c>
      <c r="M34" s="43">
        <v>200</v>
      </c>
      <c r="N34" s="6">
        <f t="shared" si="16"/>
        <v>40</v>
      </c>
      <c r="O34" s="6">
        <f t="shared" si="17"/>
        <v>80</v>
      </c>
      <c r="P34" s="43">
        <v>60</v>
      </c>
    </row>
    <row r="35" spans="1:30" s="9" customFormat="1">
      <c r="A35" s="10" t="s">
        <v>330</v>
      </c>
      <c r="B35" s="31"/>
      <c r="C35" s="108"/>
      <c r="D35" s="36"/>
      <c r="E35" s="9">
        <v>4</v>
      </c>
      <c r="F35" s="9">
        <v>10</v>
      </c>
      <c r="G35" s="9">
        <v>7</v>
      </c>
      <c r="H35" s="9">
        <v>3.5</v>
      </c>
      <c r="I35" s="9">
        <v>10</v>
      </c>
      <c r="J35" s="9">
        <v>7</v>
      </c>
      <c r="K35" s="9">
        <v>5</v>
      </c>
      <c r="L35" s="9">
        <v>12</v>
      </c>
      <c r="M35" s="9">
        <v>7</v>
      </c>
      <c r="N35" s="9">
        <v>2.4</v>
      </c>
      <c r="O35" s="9">
        <v>5.8</v>
      </c>
      <c r="P35" s="9">
        <v>4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s="9" customFormat="1">
      <c r="A36" s="10" t="s">
        <v>328</v>
      </c>
      <c r="B36" s="31"/>
      <c r="C36" s="108"/>
      <c r="D36" s="36"/>
      <c r="E36" s="9">
        <f>E35*135</f>
        <v>540</v>
      </c>
      <c r="F36" s="9">
        <f>F35*135</f>
        <v>1350</v>
      </c>
      <c r="G36" s="9">
        <f>G35*135</f>
        <v>945</v>
      </c>
      <c r="H36" s="9">
        <f>H35*135</f>
        <v>472.5</v>
      </c>
      <c r="I36" s="9">
        <v>1300</v>
      </c>
      <c r="J36" s="9">
        <v>900</v>
      </c>
      <c r="K36" s="9">
        <f>K35*135</f>
        <v>675</v>
      </c>
      <c r="L36" s="9">
        <f>L35*135</f>
        <v>1620</v>
      </c>
      <c r="M36" s="9">
        <v>1125</v>
      </c>
      <c r="N36" s="9">
        <f>N35*135</f>
        <v>324</v>
      </c>
      <c r="O36" s="9">
        <f>O35*135</f>
        <v>783</v>
      </c>
      <c r="P36" s="9">
        <v>550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>
      <c r="A37" s="4" t="s">
        <v>67</v>
      </c>
      <c r="B37" s="20" t="s">
        <v>68</v>
      </c>
      <c r="C37" s="2">
        <v>2</v>
      </c>
      <c r="D37" s="37">
        <v>135</v>
      </c>
      <c r="E37" s="6">
        <f>G37*(4/7)</f>
        <v>168.57142857142856</v>
      </c>
      <c r="F37" s="6">
        <f>G37*10/7</f>
        <v>421.42857142857144</v>
      </c>
      <c r="G37" s="7">
        <v>295</v>
      </c>
      <c r="H37" s="6">
        <f>J37*(4/7)</f>
        <v>114.28571428571428</v>
      </c>
      <c r="I37" s="6">
        <f>J37*10/7</f>
        <v>285.71428571428572</v>
      </c>
      <c r="J37" s="7">
        <v>200</v>
      </c>
      <c r="K37" s="6">
        <f>M37*(4/7)</f>
        <v>142.85714285714286</v>
      </c>
      <c r="L37" s="6">
        <f>M37*10/7</f>
        <v>357.14285714285717</v>
      </c>
      <c r="M37" s="7">
        <v>250</v>
      </c>
      <c r="N37" s="6">
        <f>P37*(4/7)</f>
        <v>57.142857142857139</v>
      </c>
      <c r="O37" s="6">
        <f>P37*10/7</f>
        <v>142.85714285714286</v>
      </c>
      <c r="P37" s="7">
        <v>100</v>
      </c>
    </row>
    <row r="38" spans="1:30">
      <c r="A38" s="4" t="s">
        <v>69</v>
      </c>
      <c r="B38" s="20" t="s">
        <v>70</v>
      </c>
      <c r="C38" s="2">
        <v>1</v>
      </c>
      <c r="D38" s="37">
        <v>135</v>
      </c>
      <c r="E38" s="6">
        <f>G38*(4/7)</f>
        <v>297.14285714285711</v>
      </c>
      <c r="F38" s="6">
        <f>G38*10/7</f>
        <v>742.85714285714289</v>
      </c>
      <c r="G38" s="7">
        <v>520</v>
      </c>
      <c r="H38" s="6">
        <f t="shared" ref="H38:H39" si="18">J38*(4/7)</f>
        <v>285.71428571428572</v>
      </c>
      <c r="I38" s="6">
        <f t="shared" ref="I38:I39" si="19">J38*10/7</f>
        <v>714.28571428571433</v>
      </c>
      <c r="J38" s="7">
        <v>500</v>
      </c>
      <c r="K38" s="6">
        <f t="shared" ref="K38:K39" si="20">M38*(4/7)</f>
        <v>371.42857142857139</v>
      </c>
      <c r="L38" s="6">
        <f t="shared" ref="L38:L39" si="21">M38*10/7</f>
        <v>928.57142857142856</v>
      </c>
      <c r="M38" s="7">
        <v>650</v>
      </c>
      <c r="N38" s="6">
        <f t="shared" ref="N38:N39" si="22">P38*(4/7)</f>
        <v>171.42857142857142</v>
      </c>
      <c r="O38" s="6">
        <f t="shared" ref="O38:O39" si="23">P38*10/7</f>
        <v>428.57142857142856</v>
      </c>
      <c r="P38" s="7">
        <v>300</v>
      </c>
    </row>
    <row r="39" spans="1:30">
      <c r="A39" s="4" t="s">
        <v>73</v>
      </c>
      <c r="B39" s="20" t="s">
        <v>74</v>
      </c>
      <c r="C39" s="2">
        <v>2</v>
      </c>
      <c r="D39" s="37">
        <v>135</v>
      </c>
      <c r="E39" s="6">
        <f>G39*(4/7)</f>
        <v>74.285714285714278</v>
      </c>
      <c r="F39" s="6">
        <f>G39*10/7</f>
        <v>185.71428571428572</v>
      </c>
      <c r="G39" s="7">
        <v>130</v>
      </c>
      <c r="H39" s="6">
        <f t="shared" si="18"/>
        <v>114.28571428571428</v>
      </c>
      <c r="I39" s="6">
        <f t="shared" si="19"/>
        <v>285.71428571428572</v>
      </c>
      <c r="J39" s="7">
        <v>200</v>
      </c>
      <c r="K39" s="6">
        <f t="shared" si="20"/>
        <v>128.57142857142856</v>
      </c>
      <c r="L39" s="6">
        <f t="shared" si="21"/>
        <v>321.42857142857144</v>
      </c>
      <c r="M39" s="7">
        <v>225</v>
      </c>
      <c r="N39" s="6">
        <f t="shared" si="22"/>
        <v>85.714285714285708</v>
      </c>
      <c r="O39" s="6">
        <f t="shared" si="23"/>
        <v>214.28571428571428</v>
      </c>
      <c r="P39" s="7">
        <v>150</v>
      </c>
    </row>
    <row r="40" spans="1:30" s="9" customFormat="1">
      <c r="A40" s="8" t="s">
        <v>331</v>
      </c>
      <c r="B40" s="31"/>
      <c r="C40" s="108"/>
      <c r="D40" s="36"/>
      <c r="E40" s="9">
        <v>60</v>
      </c>
      <c r="F40" s="9">
        <v>80</v>
      </c>
      <c r="G40" s="9">
        <v>70</v>
      </c>
      <c r="H40" s="9">
        <v>47</v>
      </c>
      <c r="I40" s="9">
        <v>67</v>
      </c>
      <c r="J40" s="9">
        <v>57</v>
      </c>
      <c r="K40" s="9">
        <v>68</v>
      </c>
      <c r="L40" s="9">
        <v>85</v>
      </c>
      <c r="M40" s="9">
        <v>78</v>
      </c>
      <c r="N40" s="9">
        <v>36</v>
      </c>
      <c r="O40" s="9">
        <v>50</v>
      </c>
      <c r="P40" s="9">
        <v>43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s="9" customFormat="1">
      <c r="A41" s="8" t="s">
        <v>328</v>
      </c>
      <c r="B41" s="31"/>
      <c r="C41" s="108"/>
      <c r="D41" s="36"/>
      <c r="E41" s="9">
        <f>E40*65</f>
        <v>3900</v>
      </c>
      <c r="F41" s="9">
        <f>F40*65</f>
        <v>5200</v>
      </c>
      <c r="G41" s="9">
        <f>G40*65</f>
        <v>4550</v>
      </c>
      <c r="H41" s="9">
        <f t="shared" ref="H41:P41" si="24">H40*65</f>
        <v>3055</v>
      </c>
      <c r="I41" s="9">
        <f t="shared" si="24"/>
        <v>4355</v>
      </c>
      <c r="J41" s="9">
        <f t="shared" si="24"/>
        <v>3705</v>
      </c>
      <c r="K41" s="9">
        <f t="shared" si="24"/>
        <v>4420</v>
      </c>
      <c r="L41" s="9">
        <f t="shared" si="24"/>
        <v>5525</v>
      </c>
      <c r="M41" s="9">
        <f t="shared" si="24"/>
        <v>5070</v>
      </c>
      <c r="N41" s="9">
        <f t="shared" si="24"/>
        <v>2340</v>
      </c>
      <c r="O41" s="9">
        <f t="shared" si="24"/>
        <v>3250</v>
      </c>
      <c r="P41" s="9">
        <f t="shared" si="24"/>
        <v>2795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>
      <c r="A42" s="1" t="s">
        <v>78</v>
      </c>
      <c r="B42" s="18" t="s">
        <v>79</v>
      </c>
      <c r="C42" s="2">
        <v>2</v>
      </c>
      <c r="D42" s="37">
        <v>65</v>
      </c>
      <c r="E42" s="6">
        <f>G42*(60/70)</f>
        <v>235.71428571428569</v>
      </c>
      <c r="F42" s="6">
        <f>G42*(80/70)</f>
        <v>314.28571428571428</v>
      </c>
      <c r="G42" s="7">
        <v>275</v>
      </c>
      <c r="H42" s="6">
        <f>J42*(60/70)</f>
        <v>180</v>
      </c>
      <c r="I42" s="6">
        <f>J42*(80/70)</f>
        <v>240</v>
      </c>
      <c r="J42" s="7">
        <v>210</v>
      </c>
      <c r="K42" s="6">
        <f>M42*(60/70)</f>
        <v>218.57142857142856</v>
      </c>
      <c r="L42" s="6">
        <f>M42*(86/70)</f>
        <v>313.28571428571428</v>
      </c>
      <c r="M42" s="7">
        <v>255</v>
      </c>
      <c r="N42" s="6">
        <f>P42*(60/70)</f>
        <v>214.28571428571428</v>
      </c>
      <c r="O42" s="6">
        <f>P42*(80/70)</f>
        <v>285.71428571428572</v>
      </c>
      <c r="P42" s="7">
        <v>250</v>
      </c>
    </row>
    <row r="43" spans="1:30">
      <c r="A43" s="1" t="s">
        <v>332</v>
      </c>
      <c r="B43" s="18" t="s">
        <v>81</v>
      </c>
      <c r="C43" s="2">
        <v>1</v>
      </c>
      <c r="D43" s="37">
        <v>65</v>
      </c>
      <c r="E43" s="6">
        <f t="shared" ref="E43:E52" si="25">G43*(60/70)</f>
        <v>758.57142857142856</v>
      </c>
      <c r="F43" s="6">
        <f t="shared" ref="F43:F52" si="26">G43*(80/70)</f>
        <v>1011.4285714285713</v>
      </c>
      <c r="G43" s="7">
        <v>885</v>
      </c>
      <c r="H43" s="6">
        <f t="shared" ref="H43:H52" si="27">J43*(60/70)</f>
        <v>745.71428571428567</v>
      </c>
      <c r="I43" s="6">
        <f t="shared" ref="I43:I52" si="28">J43*(80/70)</f>
        <v>994.28571428571422</v>
      </c>
      <c r="J43" s="7">
        <v>870</v>
      </c>
      <c r="K43" s="6">
        <f t="shared" ref="K43:K52" si="29">M43*(60/70)</f>
        <v>707.14285714285711</v>
      </c>
      <c r="L43" s="6">
        <f t="shared" ref="L43:L52" si="30">M43*(86/70)</f>
        <v>1013.5714285714287</v>
      </c>
      <c r="M43" s="7">
        <v>825</v>
      </c>
      <c r="N43" s="6">
        <f t="shared" ref="N43:N52" si="31">P43*(60/70)</f>
        <v>342.85714285714283</v>
      </c>
      <c r="O43" s="6">
        <f t="shared" ref="O43:O52" si="32">P43*(80/70)</f>
        <v>457.14285714285711</v>
      </c>
      <c r="P43" s="7">
        <v>400</v>
      </c>
    </row>
    <row r="44" spans="1:30">
      <c r="A44" s="1" t="s">
        <v>82</v>
      </c>
      <c r="B44" s="18" t="s">
        <v>83</v>
      </c>
      <c r="C44" s="2">
        <v>2</v>
      </c>
      <c r="D44" s="37">
        <v>65</v>
      </c>
      <c r="E44" s="6">
        <f t="shared" si="25"/>
        <v>222.85714285714283</v>
      </c>
      <c r="F44" s="6">
        <f t="shared" si="26"/>
        <v>297.14285714285711</v>
      </c>
      <c r="G44" s="7">
        <v>260</v>
      </c>
      <c r="H44" s="6">
        <f t="shared" si="27"/>
        <v>171.42857142857142</v>
      </c>
      <c r="I44" s="6">
        <f t="shared" si="28"/>
        <v>228.57142857142856</v>
      </c>
      <c r="J44" s="7">
        <v>200</v>
      </c>
      <c r="K44" s="6">
        <f t="shared" si="29"/>
        <v>214.28571428571428</v>
      </c>
      <c r="L44" s="6">
        <f t="shared" si="30"/>
        <v>307.14285714285717</v>
      </c>
      <c r="M44" s="7">
        <v>250</v>
      </c>
      <c r="N44" s="6">
        <f t="shared" si="31"/>
        <v>171.42857142857142</v>
      </c>
      <c r="O44" s="6">
        <f t="shared" si="32"/>
        <v>228.57142857142856</v>
      </c>
      <c r="P44" s="7">
        <v>200</v>
      </c>
    </row>
    <row r="45" spans="1:30">
      <c r="A45" s="1" t="s">
        <v>84</v>
      </c>
      <c r="B45" s="18" t="s">
        <v>85</v>
      </c>
      <c r="C45" s="2">
        <v>2</v>
      </c>
      <c r="D45" s="37">
        <v>65</v>
      </c>
      <c r="E45" s="6">
        <f t="shared" si="25"/>
        <v>235.71428571428569</v>
      </c>
      <c r="F45" s="6">
        <f t="shared" si="26"/>
        <v>314.28571428571428</v>
      </c>
      <c r="G45" s="7">
        <v>275</v>
      </c>
      <c r="H45" s="6">
        <f t="shared" si="27"/>
        <v>150</v>
      </c>
      <c r="I45" s="6">
        <f t="shared" si="28"/>
        <v>200</v>
      </c>
      <c r="J45" s="7">
        <v>175</v>
      </c>
      <c r="K45" s="6">
        <f t="shared" si="29"/>
        <v>205.71428571428569</v>
      </c>
      <c r="L45" s="6">
        <f t="shared" si="30"/>
        <v>294.85714285714289</v>
      </c>
      <c r="M45" s="7">
        <v>240</v>
      </c>
      <c r="N45" s="6">
        <f t="shared" si="31"/>
        <v>132.85714285714286</v>
      </c>
      <c r="O45" s="6">
        <f t="shared" si="32"/>
        <v>177.14285714285714</v>
      </c>
      <c r="P45" s="7">
        <v>155</v>
      </c>
    </row>
    <row r="46" spans="1:30">
      <c r="A46" s="15" t="s">
        <v>88</v>
      </c>
      <c r="B46" s="18" t="s">
        <v>89</v>
      </c>
      <c r="C46" s="2">
        <v>1</v>
      </c>
      <c r="D46" s="37">
        <v>65</v>
      </c>
      <c r="E46" s="6">
        <f t="shared" si="25"/>
        <v>94.285714285714278</v>
      </c>
      <c r="F46" s="6">
        <f t="shared" si="26"/>
        <v>125.71428571428571</v>
      </c>
      <c r="G46" s="7">
        <v>110</v>
      </c>
      <c r="H46" s="6">
        <f t="shared" si="27"/>
        <v>85.714285714285708</v>
      </c>
      <c r="I46" s="6">
        <f t="shared" si="28"/>
        <v>114.28571428571428</v>
      </c>
      <c r="J46" s="7">
        <v>100</v>
      </c>
      <c r="K46" s="6">
        <f t="shared" si="29"/>
        <v>85.714285714285708</v>
      </c>
      <c r="L46" s="6">
        <f t="shared" si="30"/>
        <v>122.85714285714286</v>
      </c>
      <c r="M46" s="7">
        <v>100</v>
      </c>
      <c r="N46" s="6">
        <f t="shared" si="31"/>
        <v>0</v>
      </c>
      <c r="O46" s="6">
        <f t="shared" si="32"/>
        <v>0</v>
      </c>
      <c r="P46" s="7">
        <v>0</v>
      </c>
    </row>
    <row r="47" spans="1:30">
      <c r="A47" s="3" t="s">
        <v>90</v>
      </c>
      <c r="B47" s="18" t="s">
        <v>91</v>
      </c>
      <c r="C47" s="2">
        <v>1</v>
      </c>
      <c r="D47" s="37">
        <v>65</v>
      </c>
      <c r="E47" s="6">
        <f t="shared" si="25"/>
        <v>192.85714285714283</v>
      </c>
      <c r="F47" s="6">
        <f t="shared" si="26"/>
        <v>257.14285714285711</v>
      </c>
      <c r="G47" s="7">
        <v>225</v>
      </c>
      <c r="H47" s="6">
        <f t="shared" si="27"/>
        <v>154.28571428571428</v>
      </c>
      <c r="I47" s="6">
        <f t="shared" si="28"/>
        <v>205.71428571428569</v>
      </c>
      <c r="J47" s="7">
        <v>180</v>
      </c>
      <c r="K47" s="6">
        <f t="shared" si="29"/>
        <v>180</v>
      </c>
      <c r="L47" s="6">
        <f t="shared" si="30"/>
        <v>258</v>
      </c>
      <c r="M47" s="7">
        <v>210</v>
      </c>
      <c r="N47" s="6">
        <f t="shared" si="31"/>
        <v>205.71428571428569</v>
      </c>
      <c r="O47" s="6">
        <f t="shared" si="32"/>
        <v>274.28571428571428</v>
      </c>
      <c r="P47" s="7">
        <v>240</v>
      </c>
    </row>
    <row r="48" spans="1:30">
      <c r="A48" s="3" t="s">
        <v>92</v>
      </c>
      <c r="B48" s="18" t="s">
        <v>93</v>
      </c>
      <c r="C48" s="2">
        <v>1</v>
      </c>
      <c r="D48" s="37">
        <v>65</v>
      </c>
      <c r="E48" s="6">
        <f t="shared" si="25"/>
        <v>514.28571428571422</v>
      </c>
      <c r="F48" s="6">
        <f t="shared" si="26"/>
        <v>685.71428571428567</v>
      </c>
      <c r="G48" s="7">
        <v>600</v>
      </c>
      <c r="H48" s="6">
        <f t="shared" si="27"/>
        <v>514.28571428571422</v>
      </c>
      <c r="I48" s="6">
        <f t="shared" si="28"/>
        <v>685.71428571428567</v>
      </c>
      <c r="J48" s="7">
        <v>600</v>
      </c>
      <c r="K48" s="6">
        <f t="shared" si="29"/>
        <v>402.85714285714283</v>
      </c>
      <c r="L48" s="6">
        <f t="shared" si="30"/>
        <v>577.42857142857144</v>
      </c>
      <c r="M48" s="7">
        <v>470</v>
      </c>
      <c r="N48" s="6">
        <f t="shared" si="31"/>
        <v>514.28571428571422</v>
      </c>
      <c r="O48" s="6">
        <f t="shared" si="32"/>
        <v>685.71428571428567</v>
      </c>
      <c r="P48" s="7">
        <v>600</v>
      </c>
    </row>
    <row r="49" spans="1:30">
      <c r="A49" s="28" t="s">
        <v>96</v>
      </c>
      <c r="B49" s="18" t="s">
        <v>97</v>
      </c>
      <c r="C49" s="2">
        <v>1</v>
      </c>
      <c r="D49" s="37">
        <v>65</v>
      </c>
      <c r="E49" s="6">
        <f t="shared" si="25"/>
        <v>265.71428571428572</v>
      </c>
      <c r="F49" s="6">
        <f t="shared" si="26"/>
        <v>354.28571428571428</v>
      </c>
      <c r="G49" s="7">
        <v>310</v>
      </c>
      <c r="H49" s="6">
        <f t="shared" si="27"/>
        <v>257.14285714285711</v>
      </c>
      <c r="I49" s="6">
        <f t="shared" si="28"/>
        <v>342.85714285714283</v>
      </c>
      <c r="J49" s="7">
        <v>300</v>
      </c>
      <c r="K49" s="6">
        <f t="shared" si="29"/>
        <v>600</v>
      </c>
      <c r="L49" s="6">
        <f t="shared" si="30"/>
        <v>860</v>
      </c>
      <c r="M49" s="7">
        <v>700</v>
      </c>
      <c r="N49" s="6">
        <f t="shared" si="31"/>
        <v>171.42857142857142</v>
      </c>
      <c r="O49" s="6">
        <f t="shared" si="32"/>
        <v>228.57142857142856</v>
      </c>
      <c r="P49" s="7">
        <v>200</v>
      </c>
    </row>
    <row r="50" spans="1:30">
      <c r="A50" s="15" t="s">
        <v>98</v>
      </c>
      <c r="B50" s="18" t="s">
        <v>99</v>
      </c>
      <c r="C50" s="2">
        <v>2</v>
      </c>
      <c r="D50" s="37">
        <v>65</v>
      </c>
      <c r="E50" s="6">
        <f t="shared" si="25"/>
        <v>557.14285714285711</v>
      </c>
      <c r="F50" s="6">
        <f t="shared" si="26"/>
        <v>742.85714285714278</v>
      </c>
      <c r="G50" s="7">
        <v>650</v>
      </c>
      <c r="H50" s="6">
        <f t="shared" si="27"/>
        <v>214.28571428571428</v>
      </c>
      <c r="I50" s="6">
        <f t="shared" si="28"/>
        <v>285.71428571428572</v>
      </c>
      <c r="J50" s="7">
        <v>250</v>
      </c>
      <c r="K50" s="6">
        <f t="shared" si="29"/>
        <v>300</v>
      </c>
      <c r="L50" s="6">
        <f t="shared" si="30"/>
        <v>430</v>
      </c>
      <c r="M50" s="7">
        <v>350</v>
      </c>
      <c r="N50" s="6">
        <f t="shared" si="31"/>
        <v>128.57142857142856</v>
      </c>
      <c r="O50" s="6">
        <f t="shared" si="32"/>
        <v>171.42857142857142</v>
      </c>
      <c r="P50" s="7">
        <v>150</v>
      </c>
    </row>
    <row r="51" spans="1:30">
      <c r="A51" s="1" t="s">
        <v>333</v>
      </c>
      <c r="B51" s="18" t="s">
        <v>101</v>
      </c>
      <c r="C51" s="2">
        <v>1</v>
      </c>
      <c r="D51" s="37">
        <v>65</v>
      </c>
      <c r="E51" s="6">
        <f t="shared" si="25"/>
        <v>265.71428571428572</v>
      </c>
      <c r="F51" s="6">
        <f t="shared" si="26"/>
        <v>354.28571428571428</v>
      </c>
      <c r="G51" s="7">
        <v>310</v>
      </c>
      <c r="H51" s="6">
        <f t="shared" si="27"/>
        <v>257.14285714285711</v>
      </c>
      <c r="I51" s="6">
        <f t="shared" si="28"/>
        <v>342.85714285714283</v>
      </c>
      <c r="J51" s="7">
        <v>300</v>
      </c>
      <c r="K51" s="6">
        <f t="shared" si="29"/>
        <v>300</v>
      </c>
      <c r="L51" s="6">
        <f t="shared" si="30"/>
        <v>430</v>
      </c>
      <c r="M51" s="7">
        <v>350</v>
      </c>
      <c r="N51" s="6">
        <f t="shared" si="31"/>
        <v>171.42857142857142</v>
      </c>
      <c r="O51" s="6">
        <f t="shared" si="32"/>
        <v>228.57142857142856</v>
      </c>
      <c r="P51" s="7">
        <v>200</v>
      </c>
    </row>
    <row r="52" spans="1:30">
      <c r="A52" s="1" t="s">
        <v>102</v>
      </c>
      <c r="B52" s="18" t="s">
        <v>103</v>
      </c>
      <c r="C52" s="2">
        <v>2</v>
      </c>
      <c r="D52" s="37">
        <v>65</v>
      </c>
      <c r="E52" s="6">
        <f t="shared" si="25"/>
        <v>557.14285714285711</v>
      </c>
      <c r="F52" s="6">
        <f t="shared" si="26"/>
        <v>742.85714285714278</v>
      </c>
      <c r="G52" s="7">
        <v>650</v>
      </c>
      <c r="H52" s="6">
        <f t="shared" si="27"/>
        <v>445.71428571428567</v>
      </c>
      <c r="I52" s="6">
        <f t="shared" si="28"/>
        <v>594.28571428571422</v>
      </c>
      <c r="J52" s="7">
        <v>520</v>
      </c>
      <c r="K52" s="6">
        <f t="shared" si="29"/>
        <v>600</v>
      </c>
      <c r="L52" s="6">
        <f t="shared" si="30"/>
        <v>860</v>
      </c>
      <c r="M52" s="7">
        <v>700</v>
      </c>
      <c r="N52" s="6">
        <f t="shared" si="31"/>
        <v>342.85714285714283</v>
      </c>
      <c r="O52" s="6">
        <f t="shared" si="32"/>
        <v>457.14285714285711</v>
      </c>
      <c r="P52" s="7">
        <v>400</v>
      </c>
    </row>
    <row r="53" spans="1:30" s="9" customFormat="1">
      <c r="A53" s="8" t="s">
        <v>334</v>
      </c>
      <c r="B53" s="108"/>
      <c r="D53" s="36"/>
      <c r="E53" s="9">
        <v>14</v>
      </c>
      <c r="F53" s="9">
        <v>21</v>
      </c>
      <c r="G53" s="32">
        <v>17.5</v>
      </c>
      <c r="H53" s="9">
        <v>14</v>
      </c>
      <c r="I53" s="9">
        <v>24.5</v>
      </c>
      <c r="J53" s="9">
        <v>17.5</v>
      </c>
      <c r="K53" s="9">
        <v>17.5</v>
      </c>
      <c r="L53" s="9">
        <v>24.5</v>
      </c>
      <c r="M53" s="9">
        <v>21</v>
      </c>
      <c r="N53" s="9">
        <v>14</v>
      </c>
      <c r="O53" s="9">
        <v>24.5</v>
      </c>
      <c r="P53" s="9">
        <v>17.5</v>
      </c>
      <c r="R53" s="107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>
      <c r="A54" s="1" t="s">
        <v>109</v>
      </c>
      <c r="B54" s="18" t="s">
        <v>110</v>
      </c>
      <c r="C54" s="2">
        <v>1</v>
      </c>
      <c r="D54" s="37">
        <v>40</v>
      </c>
      <c r="E54" s="2">
        <f>G54*(14/17.5)</f>
        <v>160</v>
      </c>
      <c r="F54" s="2">
        <f>G54*(21/17.5)</f>
        <v>240</v>
      </c>
      <c r="G54" s="7">
        <v>200</v>
      </c>
      <c r="H54" s="2">
        <f>J54*(14/17.5)</f>
        <v>168</v>
      </c>
      <c r="I54" s="2">
        <f>J54*(21/17.5)</f>
        <v>252</v>
      </c>
      <c r="J54" s="7">
        <v>210</v>
      </c>
      <c r="K54" s="2">
        <f>M54*(14/17.5)</f>
        <v>256</v>
      </c>
      <c r="L54" s="2">
        <f>M54*(21/17.5)</f>
        <v>384</v>
      </c>
      <c r="M54" s="43">
        <v>320</v>
      </c>
      <c r="N54" s="2">
        <f>P54*(14/17.5)</f>
        <v>144</v>
      </c>
      <c r="O54" s="2">
        <f>P54*(21/17.5)</f>
        <v>216</v>
      </c>
      <c r="P54" s="43">
        <v>180</v>
      </c>
    </row>
    <row r="55" spans="1:30">
      <c r="A55" s="1" t="s">
        <v>111</v>
      </c>
      <c r="B55" s="21" t="s">
        <v>112</v>
      </c>
      <c r="C55" s="2">
        <v>1</v>
      </c>
      <c r="D55" s="37">
        <v>270</v>
      </c>
      <c r="E55" s="2">
        <f t="shared" ref="E55:E58" si="33">G55*(14/17.5)</f>
        <v>860</v>
      </c>
      <c r="F55" s="2">
        <f t="shared" ref="F55:F58" si="34">G55*(21/17.5)</f>
        <v>1290</v>
      </c>
      <c r="G55" s="7">
        <v>1075</v>
      </c>
      <c r="H55" s="2">
        <f t="shared" ref="H55:H58" si="35">J55*(14/17.5)</f>
        <v>800</v>
      </c>
      <c r="I55" s="2">
        <f t="shared" ref="I55:I58" si="36">J55*(21/17.5)</f>
        <v>1200</v>
      </c>
      <c r="J55" s="7">
        <v>1000</v>
      </c>
      <c r="K55" s="2">
        <f t="shared" ref="K55:K58" si="37">M55*(14/17.5)</f>
        <v>1528</v>
      </c>
      <c r="L55" s="2">
        <f t="shared" ref="L55:L58" si="38">M55*(21/17.5)</f>
        <v>2292</v>
      </c>
      <c r="M55" s="43">
        <v>1910</v>
      </c>
      <c r="N55" s="2">
        <f t="shared" ref="N55:N58" si="39">P55*(14/17.5)</f>
        <v>1120</v>
      </c>
      <c r="O55" s="2">
        <f t="shared" ref="O55:O58" si="40">P55*(21/17.5)</f>
        <v>1680</v>
      </c>
      <c r="P55" s="43">
        <v>1400</v>
      </c>
      <c r="R55" s="30"/>
    </row>
    <row r="56" spans="1:30">
      <c r="A56" s="1" t="s">
        <v>335</v>
      </c>
      <c r="B56" s="21" t="s">
        <v>116</v>
      </c>
      <c r="C56" s="2">
        <v>2</v>
      </c>
      <c r="D56" s="37">
        <v>150</v>
      </c>
      <c r="E56" s="2">
        <f>G56*(14/17.5)</f>
        <v>120</v>
      </c>
      <c r="F56" s="2">
        <f>G56*(21/17.5)</f>
        <v>180</v>
      </c>
      <c r="G56" s="7">
        <v>150</v>
      </c>
      <c r="H56" s="2">
        <f>J56*(14/17.5)</f>
        <v>120</v>
      </c>
      <c r="I56" s="2">
        <f>J56*(21/17.5)</f>
        <v>180</v>
      </c>
      <c r="J56" s="7">
        <v>150</v>
      </c>
      <c r="K56" s="2">
        <f>M56*(14/17.5)</f>
        <v>160</v>
      </c>
      <c r="L56" s="2">
        <f>M56*(21/17.5)</f>
        <v>240</v>
      </c>
      <c r="M56" s="7">
        <v>200</v>
      </c>
      <c r="N56" s="2">
        <f>P56*(14/17.5)</f>
        <v>200</v>
      </c>
      <c r="O56" s="2">
        <f>P56*(21/17.5)</f>
        <v>300</v>
      </c>
      <c r="P56" s="7">
        <v>250</v>
      </c>
      <c r="R56" s="30"/>
    </row>
    <row r="57" spans="1:30">
      <c r="A57" s="1" t="s">
        <v>117</v>
      </c>
      <c r="B57" s="18" t="s">
        <v>118</v>
      </c>
      <c r="C57" s="2">
        <v>1</v>
      </c>
      <c r="D57" s="37">
        <v>150</v>
      </c>
      <c r="E57" s="2">
        <f t="shared" si="33"/>
        <v>600</v>
      </c>
      <c r="F57" s="2">
        <f t="shared" si="34"/>
        <v>900</v>
      </c>
      <c r="G57" s="7">
        <v>750</v>
      </c>
      <c r="H57" s="2">
        <f t="shared" si="35"/>
        <v>640</v>
      </c>
      <c r="I57" s="2">
        <f t="shared" si="36"/>
        <v>960</v>
      </c>
      <c r="J57" s="7">
        <v>800</v>
      </c>
      <c r="K57" s="2">
        <f t="shared" si="37"/>
        <v>680</v>
      </c>
      <c r="L57" s="2">
        <f t="shared" si="38"/>
        <v>1020</v>
      </c>
      <c r="M57" s="7">
        <v>850</v>
      </c>
      <c r="N57" s="2">
        <f t="shared" si="39"/>
        <v>200</v>
      </c>
      <c r="O57" s="2">
        <f t="shared" si="40"/>
        <v>300</v>
      </c>
      <c r="P57" s="7">
        <v>250</v>
      </c>
      <c r="R57" s="30"/>
    </row>
    <row r="58" spans="1:30">
      <c r="A58" s="1" t="s">
        <v>119</v>
      </c>
      <c r="B58" s="21" t="s">
        <v>120</v>
      </c>
      <c r="C58" s="2">
        <v>2</v>
      </c>
      <c r="D58" s="37">
        <v>40</v>
      </c>
      <c r="E58" s="2">
        <f t="shared" si="33"/>
        <v>80</v>
      </c>
      <c r="F58" s="2">
        <f t="shared" si="34"/>
        <v>120</v>
      </c>
      <c r="G58" s="7">
        <v>100</v>
      </c>
      <c r="H58" s="2">
        <f t="shared" si="35"/>
        <v>64</v>
      </c>
      <c r="I58" s="2">
        <f t="shared" si="36"/>
        <v>96</v>
      </c>
      <c r="J58" s="7">
        <v>80</v>
      </c>
      <c r="K58" s="2">
        <f t="shared" si="37"/>
        <v>0</v>
      </c>
      <c r="L58" s="2">
        <f t="shared" si="38"/>
        <v>0</v>
      </c>
      <c r="M58" s="7">
        <v>0</v>
      </c>
      <c r="N58" s="2">
        <f t="shared" si="39"/>
        <v>0</v>
      </c>
      <c r="O58" s="2">
        <f t="shared" si="40"/>
        <v>0</v>
      </c>
      <c r="P58" s="7">
        <v>0</v>
      </c>
      <c r="R58" s="30"/>
    </row>
    <row r="59" spans="1:30" s="9" customFormat="1" ht="31.5">
      <c r="A59" s="64" t="s">
        <v>336</v>
      </c>
      <c r="B59" s="108"/>
      <c r="D59" s="36"/>
      <c r="E59" s="9">
        <v>14</v>
      </c>
      <c r="F59" s="9">
        <v>28</v>
      </c>
      <c r="G59" s="9">
        <v>20</v>
      </c>
      <c r="H59" s="9">
        <v>14</v>
      </c>
      <c r="I59" s="9">
        <v>21</v>
      </c>
      <c r="J59" s="9">
        <v>17.5</v>
      </c>
      <c r="K59" s="9">
        <v>14</v>
      </c>
      <c r="L59" s="9">
        <v>31</v>
      </c>
      <c r="M59" s="9">
        <v>21</v>
      </c>
      <c r="N59" s="9">
        <v>7</v>
      </c>
      <c r="O59" s="9">
        <v>14</v>
      </c>
      <c r="P59" s="9">
        <v>12</v>
      </c>
      <c r="Q59" s="5"/>
      <c r="R59" s="30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>
      <c r="A60" s="4" t="s">
        <v>122</v>
      </c>
      <c r="B60" s="20" t="s">
        <v>123</v>
      </c>
      <c r="C60" s="2">
        <v>1</v>
      </c>
      <c r="D60" s="37">
        <v>50</v>
      </c>
      <c r="E60" s="6">
        <f>G60*(15/20)</f>
        <v>82.5</v>
      </c>
      <c r="F60" s="6">
        <f>G60*(25/20)</f>
        <v>137.5</v>
      </c>
      <c r="G60" s="7">
        <v>110</v>
      </c>
      <c r="H60" s="6">
        <f>J60*(15/20)</f>
        <v>82.5</v>
      </c>
      <c r="I60" s="6">
        <f>J60*(25/20)</f>
        <v>137.5</v>
      </c>
      <c r="J60" s="7">
        <v>110</v>
      </c>
      <c r="K60" s="6">
        <f>M60*(15/20)</f>
        <v>247.5</v>
      </c>
      <c r="L60" s="6">
        <f>M60*(25/20)</f>
        <v>412.5</v>
      </c>
      <c r="M60" s="7">
        <v>330</v>
      </c>
      <c r="N60" s="6">
        <f t="shared" ref="N60:N75" si="41">P60*(15/20)</f>
        <v>97.5</v>
      </c>
      <c r="O60" s="6">
        <f t="shared" ref="O60:O75" si="42">P60*(25/20)</f>
        <v>162.5</v>
      </c>
      <c r="P60" s="7">
        <v>130</v>
      </c>
      <c r="T60" s="11"/>
      <c r="U60" s="14"/>
    </row>
    <row r="61" spans="1:30">
      <c r="A61" s="74" t="s">
        <v>124</v>
      </c>
      <c r="B61" s="20" t="s">
        <v>125</v>
      </c>
      <c r="C61" s="2">
        <v>1</v>
      </c>
      <c r="D61" s="37">
        <v>100</v>
      </c>
      <c r="E61" s="6">
        <v>0</v>
      </c>
      <c r="F61" s="6">
        <v>0</v>
      </c>
      <c r="G61" s="7">
        <v>0</v>
      </c>
      <c r="H61" s="6">
        <f t="shared" ref="H61:H75" si="43">J61*(15/20)</f>
        <v>0</v>
      </c>
      <c r="I61" s="6">
        <f t="shared" ref="I61:I75" si="44">J61*(25/20)</f>
        <v>0</v>
      </c>
      <c r="K61" s="6">
        <f t="shared" ref="K61:K74" si="45">M61*(15/20)</f>
        <v>0</v>
      </c>
      <c r="L61" s="6">
        <f t="shared" ref="L61:L74" si="46">M61*(25/20)</f>
        <v>0</v>
      </c>
      <c r="N61" s="6">
        <f t="shared" si="41"/>
        <v>0</v>
      </c>
      <c r="O61" s="6">
        <f t="shared" si="42"/>
        <v>0</v>
      </c>
      <c r="P61" s="7">
        <v>0</v>
      </c>
      <c r="T61" s="12"/>
      <c r="U61" s="14"/>
    </row>
    <row r="62" spans="1:30">
      <c r="A62" s="4" t="s">
        <v>128</v>
      </c>
      <c r="B62" s="20" t="s">
        <v>129</v>
      </c>
      <c r="C62" s="2">
        <v>2</v>
      </c>
      <c r="D62" s="37">
        <v>100</v>
      </c>
      <c r="E62" s="6">
        <f t="shared" ref="E62:E75" si="47">G62*(15/20)</f>
        <v>75</v>
      </c>
      <c r="F62" s="6">
        <f t="shared" ref="F62:F75" si="48">G62*(25/20)</f>
        <v>125</v>
      </c>
      <c r="G62" s="7">
        <v>100</v>
      </c>
      <c r="H62" s="6">
        <f t="shared" si="43"/>
        <v>75</v>
      </c>
      <c r="I62" s="6">
        <f t="shared" si="44"/>
        <v>125</v>
      </c>
      <c r="J62" s="7">
        <v>100</v>
      </c>
      <c r="K62" s="6">
        <f t="shared" si="45"/>
        <v>112.5</v>
      </c>
      <c r="L62" s="6">
        <f t="shared" si="46"/>
        <v>187.5</v>
      </c>
      <c r="M62" s="7">
        <v>150</v>
      </c>
      <c r="N62" s="6">
        <f t="shared" si="41"/>
        <v>60</v>
      </c>
      <c r="O62" s="6">
        <f t="shared" si="42"/>
        <v>100</v>
      </c>
      <c r="P62" s="7">
        <v>80</v>
      </c>
      <c r="T62" s="12"/>
      <c r="U62" s="14"/>
    </row>
    <row r="63" spans="1:30">
      <c r="A63" s="4" t="s">
        <v>132</v>
      </c>
      <c r="B63" s="20" t="s">
        <v>133</v>
      </c>
      <c r="C63" s="2">
        <v>1</v>
      </c>
      <c r="D63" s="37">
        <v>100</v>
      </c>
      <c r="E63" s="6">
        <f t="shared" si="47"/>
        <v>75</v>
      </c>
      <c r="F63" s="6">
        <f t="shared" si="48"/>
        <v>125</v>
      </c>
      <c r="G63" s="7">
        <v>100</v>
      </c>
      <c r="H63" s="6">
        <f t="shared" si="43"/>
        <v>60</v>
      </c>
      <c r="I63" s="6">
        <f t="shared" si="44"/>
        <v>100</v>
      </c>
      <c r="J63" s="7">
        <v>80</v>
      </c>
      <c r="K63" s="6">
        <f t="shared" si="45"/>
        <v>120</v>
      </c>
      <c r="L63" s="6">
        <f t="shared" si="46"/>
        <v>200</v>
      </c>
      <c r="M63" s="7">
        <v>160</v>
      </c>
      <c r="N63" s="6">
        <f t="shared" si="41"/>
        <v>60</v>
      </c>
      <c r="O63" s="6">
        <f t="shared" si="42"/>
        <v>100</v>
      </c>
      <c r="P63" s="7">
        <v>80</v>
      </c>
      <c r="T63" s="12"/>
      <c r="U63" s="14"/>
    </row>
    <row r="64" spans="1:30">
      <c r="A64" s="73" t="s">
        <v>134</v>
      </c>
      <c r="B64" s="20" t="s">
        <v>135</v>
      </c>
      <c r="C64" s="2">
        <v>2</v>
      </c>
      <c r="D64" s="37">
        <v>100</v>
      </c>
      <c r="E64" s="6">
        <v>0</v>
      </c>
      <c r="F64" s="6">
        <v>0</v>
      </c>
      <c r="G64" s="7">
        <v>100</v>
      </c>
      <c r="H64" s="6">
        <f t="shared" si="43"/>
        <v>0</v>
      </c>
      <c r="I64" s="6">
        <f t="shared" si="44"/>
        <v>0</v>
      </c>
      <c r="J64" s="7">
        <v>0</v>
      </c>
      <c r="K64" s="6">
        <f t="shared" si="45"/>
        <v>0</v>
      </c>
      <c r="L64" s="6">
        <f t="shared" si="46"/>
        <v>0</v>
      </c>
      <c r="M64" s="7">
        <v>0</v>
      </c>
      <c r="N64" s="6">
        <f t="shared" si="41"/>
        <v>0</v>
      </c>
      <c r="O64" s="6">
        <f t="shared" si="42"/>
        <v>0</v>
      </c>
      <c r="P64" s="7">
        <v>0</v>
      </c>
      <c r="T64" s="12"/>
      <c r="U64" s="14"/>
    </row>
    <row r="65" spans="1:30">
      <c r="A65" s="4" t="s">
        <v>136</v>
      </c>
      <c r="B65" s="20" t="s">
        <v>137</v>
      </c>
      <c r="C65" s="2">
        <v>3</v>
      </c>
      <c r="D65" s="37">
        <v>100</v>
      </c>
      <c r="E65" s="6">
        <f t="shared" si="47"/>
        <v>75</v>
      </c>
      <c r="F65" s="6">
        <f t="shared" si="48"/>
        <v>125</v>
      </c>
      <c r="G65" s="7">
        <v>100</v>
      </c>
      <c r="H65" s="6">
        <f t="shared" si="43"/>
        <v>60</v>
      </c>
      <c r="I65" s="6">
        <f t="shared" si="44"/>
        <v>100</v>
      </c>
      <c r="J65" s="7">
        <v>80</v>
      </c>
      <c r="K65" s="6">
        <f t="shared" si="45"/>
        <v>112.5</v>
      </c>
      <c r="L65" s="6">
        <f t="shared" si="46"/>
        <v>187.5</v>
      </c>
      <c r="M65" s="7">
        <v>150</v>
      </c>
      <c r="N65" s="6">
        <f t="shared" si="41"/>
        <v>60</v>
      </c>
      <c r="O65" s="6">
        <f t="shared" si="42"/>
        <v>100</v>
      </c>
      <c r="P65" s="7">
        <v>80</v>
      </c>
      <c r="T65" s="12"/>
      <c r="U65" s="14"/>
    </row>
    <row r="66" spans="1:30">
      <c r="A66" s="25" t="s">
        <v>337</v>
      </c>
      <c r="B66" s="20" t="s">
        <v>141</v>
      </c>
      <c r="C66" s="2">
        <v>3</v>
      </c>
      <c r="D66" s="37">
        <v>100</v>
      </c>
      <c r="E66" s="6">
        <f t="shared" si="47"/>
        <v>37.5</v>
      </c>
      <c r="F66" s="6">
        <f t="shared" si="48"/>
        <v>62.5</v>
      </c>
      <c r="G66" s="7">
        <v>50</v>
      </c>
      <c r="H66" s="6">
        <f t="shared" si="43"/>
        <v>37.5</v>
      </c>
      <c r="I66" s="6">
        <f t="shared" si="44"/>
        <v>62.5</v>
      </c>
      <c r="J66" s="7">
        <v>50</v>
      </c>
      <c r="K66" s="6">
        <f t="shared" si="45"/>
        <v>60</v>
      </c>
      <c r="L66" s="6">
        <f t="shared" si="46"/>
        <v>100</v>
      </c>
      <c r="M66" s="7">
        <v>80</v>
      </c>
      <c r="N66" s="6">
        <f t="shared" si="41"/>
        <v>30</v>
      </c>
      <c r="O66" s="6">
        <f t="shared" si="42"/>
        <v>50</v>
      </c>
      <c r="P66" s="7">
        <v>40</v>
      </c>
      <c r="T66" s="12"/>
      <c r="U66" s="14"/>
    </row>
    <row r="67" spans="1:30">
      <c r="A67" s="4" t="s">
        <v>142</v>
      </c>
      <c r="B67" s="20" t="s">
        <v>143</v>
      </c>
      <c r="C67" s="2">
        <v>3</v>
      </c>
      <c r="D67" s="37">
        <v>100</v>
      </c>
      <c r="E67" s="6">
        <f t="shared" si="47"/>
        <v>37.5</v>
      </c>
      <c r="F67" s="6">
        <f t="shared" si="48"/>
        <v>62.5</v>
      </c>
      <c r="G67" s="7">
        <v>50</v>
      </c>
      <c r="H67" s="6">
        <f t="shared" si="43"/>
        <v>37.5</v>
      </c>
      <c r="I67" s="6">
        <f t="shared" si="44"/>
        <v>62.5</v>
      </c>
      <c r="J67" s="7">
        <v>50</v>
      </c>
      <c r="K67" s="6">
        <f t="shared" si="45"/>
        <v>60</v>
      </c>
      <c r="L67" s="6">
        <f t="shared" si="46"/>
        <v>100</v>
      </c>
      <c r="M67" s="7">
        <v>80</v>
      </c>
      <c r="N67" s="6">
        <f t="shared" si="41"/>
        <v>30</v>
      </c>
      <c r="O67" s="6">
        <f t="shared" si="42"/>
        <v>50</v>
      </c>
      <c r="P67" s="7">
        <v>40</v>
      </c>
    </row>
    <row r="68" spans="1:30">
      <c r="A68" s="4" t="s">
        <v>338</v>
      </c>
      <c r="B68" s="20" t="s">
        <v>145</v>
      </c>
      <c r="C68" s="2">
        <v>2</v>
      </c>
      <c r="D68" s="37">
        <v>100</v>
      </c>
      <c r="E68" s="6">
        <f t="shared" si="47"/>
        <v>90</v>
      </c>
      <c r="F68" s="6">
        <f t="shared" si="48"/>
        <v>150</v>
      </c>
      <c r="G68" s="7">
        <v>120</v>
      </c>
      <c r="H68" s="6">
        <f t="shared" si="43"/>
        <v>37.5</v>
      </c>
      <c r="I68" s="6">
        <f t="shared" si="44"/>
        <v>62.5</v>
      </c>
      <c r="J68" s="7">
        <v>50</v>
      </c>
      <c r="K68" s="6">
        <f t="shared" si="45"/>
        <v>56.25</v>
      </c>
      <c r="L68" s="6">
        <f t="shared" si="46"/>
        <v>93.75</v>
      </c>
      <c r="M68" s="7">
        <v>75</v>
      </c>
      <c r="N68" s="6">
        <f t="shared" si="41"/>
        <v>52.5</v>
      </c>
      <c r="O68" s="6">
        <f t="shared" si="42"/>
        <v>87.5</v>
      </c>
      <c r="P68" s="7">
        <v>70</v>
      </c>
    </row>
    <row r="69" spans="1:30">
      <c r="A69" s="15" t="s">
        <v>339</v>
      </c>
      <c r="B69" s="20" t="s">
        <v>147</v>
      </c>
      <c r="C69" s="2">
        <v>1</v>
      </c>
      <c r="D69" s="37">
        <v>100</v>
      </c>
      <c r="E69" s="6">
        <f t="shared" si="47"/>
        <v>75</v>
      </c>
      <c r="F69" s="6">
        <f t="shared" si="48"/>
        <v>125</v>
      </c>
      <c r="G69" s="7">
        <v>100</v>
      </c>
      <c r="H69" s="6">
        <f t="shared" si="43"/>
        <v>60</v>
      </c>
      <c r="I69" s="6">
        <f t="shared" si="44"/>
        <v>100</v>
      </c>
      <c r="J69" s="7">
        <v>80</v>
      </c>
      <c r="K69" s="6">
        <f t="shared" si="45"/>
        <v>112.5</v>
      </c>
      <c r="L69" s="6">
        <f t="shared" si="46"/>
        <v>187.5</v>
      </c>
      <c r="M69" s="7">
        <v>150</v>
      </c>
      <c r="N69" s="6">
        <f t="shared" si="41"/>
        <v>45</v>
      </c>
      <c r="O69" s="6">
        <f t="shared" si="42"/>
        <v>75</v>
      </c>
      <c r="P69" s="7">
        <v>60</v>
      </c>
    </row>
    <row r="70" spans="1:30">
      <c r="A70" s="15" t="s">
        <v>340</v>
      </c>
      <c r="B70" s="20" t="s">
        <v>149</v>
      </c>
      <c r="C70" s="2">
        <v>1</v>
      </c>
      <c r="D70" s="37">
        <v>100</v>
      </c>
      <c r="E70" s="6">
        <f t="shared" si="47"/>
        <v>75</v>
      </c>
      <c r="F70" s="6">
        <f t="shared" si="48"/>
        <v>125</v>
      </c>
      <c r="G70" s="7">
        <v>100</v>
      </c>
      <c r="H70" s="6">
        <f t="shared" si="43"/>
        <v>37.5</v>
      </c>
      <c r="I70" s="6">
        <f t="shared" si="44"/>
        <v>62.5</v>
      </c>
      <c r="J70" s="7">
        <v>50</v>
      </c>
      <c r="K70" s="6">
        <f t="shared" si="45"/>
        <v>56.25</v>
      </c>
      <c r="L70" s="6">
        <f t="shared" si="46"/>
        <v>93.75</v>
      </c>
      <c r="M70" s="7">
        <v>75</v>
      </c>
      <c r="N70" s="6">
        <f t="shared" si="41"/>
        <v>52.5</v>
      </c>
      <c r="O70" s="6">
        <f t="shared" si="42"/>
        <v>87.5</v>
      </c>
      <c r="P70" s="7">
        <v>70</v>
      </c>
    </row>
    <row r="71" spans="1:30">
      <c r="A71" s="4" t="s">
        <v>341</v>
      </c>
      <c r="B71" s="20" t="s">
        <v>153</v>
      </c>
      <c r="C71" s="2">
        <v>3</v>
      </c>
      <c r="D71" s="37">
        <v>135</v>
      </c>
      <c r="E71" s="6">
        <f t="shared" si="47"/>
        <v>97.5</v>
      </c>
      <c r="F71" s="6">
        <f t="shared" si="48"/>
        <v>162.5</v>
      </c>
      <c r="G71" s="7">
        <v>130</v>
      </c>
      <c r="H71" s="6">
        <f t="shared" si="43"/>
        <v>90</v>
      </c>
      <c r="I71" s="6">
        <f t="shared" si="44"/>
        <v>150</v>
      </c>
      <c r="J71" s="7">
        <v>120</v>
      </c>
      <c r="K71" s="6">
        <f t="shared" si="45"/>
        <v>157.5</v>
      </c>
      <c r="L71" s="6">
        <f t="shared" si="46"/>
        <v>262.5</v>
      </c>
      <c r="M71" s="7">
        <v>210</v>
      </c>
      <c r="N71" s="6">
        <f t="shared" si="41"/>
        <v>45</v>
      </c>
      <c r="O71" s="6">
        <f t="shared" si="42"/>
        <v>75</v>
      </c>
      <c r="P71" s="7">
        <v>60</v>
      </c>
    </row>
    <row r="72" spans="1:30">
      <c r="A72" s="4" t="s">
        <v>342</v>
      </c>
      <c r="B72" s="20" t="s">
        <v>155</v>
      </c>
      <c r="C72" s="2">
        <v>1</v>
      </c>
      <c r="D72" s="37">
        <v>135</v>
      </c>
      <c r="E72" s="6">
        <f t="shared" si="47"/>
        <v>112.5</v>
      </c>
      <c r="F72" s="6">
        <f t="shared" si="48"/>
        <v>187.5</v>
      </c>
      <c r="G72" s="7">
        <v>150</v>
      </c>
      <c r="H72" s="6">
        <f t="shared" si="43"/>
        <v>112.5</v>
      </c>
      <c r="I72" s="6">
        <f t="shared" si="44"/>
        <v>187.5</v>
      </c>
      <c r="J72" s="7">
        <v>150</v>
      </c>
      <c r="K72" s="6">
        <f t="shared" si="45"/>
        <v>150</v>
      </c>
      <c r="L72" s="6">
        <f t="shared" si="46"/>
        <v>250</v>
      </c>
      <c r="M72" s="7">
        <v>200</v>
      </c>
      <c r="N72" s="6">
        <f t="shared" si="41"/>
        <v>75</v>
      </c>
      <c r="O72" s="6">
        <f t="shared" si="42"/>
        <v>125</v>
      </c>
      <c r="P72" s="7">
        <v>100</v>
      </c>
    </row>
    <row r="73" spans="1:30">
      <c r="A73" s="4" t="s">
        <v>156</v>
      </c>
      <c r="B73" s="20" t="s">
        <v>157</v>
      </c>
      <c r="C73" s="2">
        <v>2</v>
      </c>
      <c r="D73" s="37">
        <v>50</v>
      </c>
      <c r="E73" s="6">
        <f t="shared" si="47"/>
        <v>52.5</v>
      </c>
      <c r="F73" s="6">
        <f t="shared" si="48"/>
        <v>87.5</v>
      </c>
      <c r="G73" s="7">
        <v>70</v>
      </c>
      <c r="H73" s="6">
        <f t="shared" si="43"/>
        <v>33.75</v>
      </c>
      <c r="I73" s="6">
        <f t="shared" si="44"/>
        <v>56.25</v>
      </c>
      <c r="J73" s="7">
        <v>45</v>
      </c>
      <c r="K73" s="6">
        <f t="shared" si="45"/>
        <v>5.25</v>
      </c>
      <c r="L73" s="6">
        <f t="shared" si="46"/>
        <v>8.75</v>
      </c>
      <c r="M73" s="7">
        <v>7</v>
      </c>
      <c r="N73" s="6">
        <f t="shared" si="41"/>
        <v>22.5</v>
      </c>
      <c r="O73" s="6">
        <f t="shared" si="42"/>
        <v>37.5</v>
      </c>
      <c r="P73" s="7">
        <v>30</v>
      </c>
    </row>
    <row r="74" spans="1:30">
      <c r="A74" s="4" t="s">
        <v>158</v>
      </c>
      <c r="B74" s="20" t="s">
        <v>159</v>
      </c>
      <c r="C74" s="2">
        <v>3</v>
      </c>
      <c r="D74" s="37">
        <v>50</v>
      </c>
      <c r="E74" s="6">
        <f t="shared" si="47"/>
        <v>52.5</v>
      </c>
      <c r="F74" s="6">
        <f t="shared" si="48"/>
        <v>87.5</v>
      </c>
      <c r="G74" s="7">
        <v>70</v>
      </c>
      <c r="H74" s="6">
        <f t="shared" si="43"/>
        <v>37.5</v>
      </c>
      <c r="I74" s="6">
        <f t="shared" si="44"/>
        <v>62.5</v>
      </c>
      <c r="J74" s="7">
        <v>50</v>
      </c>
      <c r="K74" s="6">
        <f t="shared" si="45"/>
        <v>56.25</v>
      </c>
      <c r="L74" s="6">
        <f t="shared" si="46"/>
        <v>93.75</v>
      </c>
      <c r="M74" s="7">
        <v>75</v>
      </c>
      <c r="N74" s="6">
        <f t="shared" si="41"/>
        <v>22.5</v>
      </c>
      <c r="O74" s="6">
        <f t="shared" si="42"/>
        <v>37.5</v>
      </c>
      <c r="P74" s="7">
        <v>30</v>
      </c>
    </row>
    <row r="75" spans="1:30">
      <c r="A75" s="15" t="s">
        <v>265</v>
      </c>
      <c r="B75" s="20" t="s">
        <v>161</v>
      </c>
      <c r="C75" s="2">
        <v>1</v>
      </c>
      <c r="D75" s="37">
        <v>50</v>
      </c>
      <c r="E75" s="6">
        <f t="shared" si="47"/>
        <v>60</v>
      </c>
      <c r="F75" s="6">
        <f t="shared" si="48"/>
        <v>100</v>
      </c>
      <c r="G75" s="7">
        <v>80</v>
      </c>
      <c r="H75" s="6">
        <f t="shared" si="43"/>
        <v>15</v>
      </c>
      <c r="I75" s="6">
        <f t="shared" si="44"/>
        <v>25</v>
      </c>
      <c r="J75" s="7">
        <v>20</v>
      </c>
      <c r="K75" s="41">
        <v>83</v>
      </c>
      <c r="L75" s="41">
        <v>138</v>
      </c>
      <c r="M75" s="7">
        <v>140</v>
      </c>
      <c r="N75" s="6">
        <f t="shared" si="41"/>
        <v>26.25</v>
      </c>
      <c r="O75" s="6">
        <f t="shared" si="42"/>
        <v>43.75</v>
      </c>
      <c r="P75" s="7">
        <v>35</v>
      </c>
    </row>
    <row r="76" spans="1:30">
      <c r="A76" s="74" t="s">
        <v>162</v>
      </c>
      <c r="B76" s="20" t="s">
        <v>163</v>
      </c>
      <c r="C76" s="2">
        <v>1</v>
      </c>
      <c r="D76" s="37">
        <v>135</v>
      </c>
      <c r="E76" s="6">
        <f t="shared" ref="E76" si="49">G76*(15/20)</f>
        <v>112.5</v>
      </c>
      <c r="F76" s="6">
        <f t="shared" ref="F76" si="50">G76*(25/20)</f>
        <v>187.5</v>
      </c>
      <c r="G76" s="7">
        <v>150</v>
      </c>
      <c r="H76" s="6">
        <f t="shared" ref="H76" si="51">J76*(15/20)</f>
        <v>112.5</v>
      </c>
      <c r="I76" s="6">
        <f t="shared" ref="I76" si="52">J76*(25/20)</f>
        <v>187.5</v>
      </c>
      <c r="J76" s="7">
        <v>150</v>
      </c>
      <c r="K76" s="6">
        <f t="shared" ref="K76" si="53">M76*(15/20)</f>
        <v>300</v>
      </c>
      <c r="L76" s="6">
        <f t="shared" ref="L76" si="54">M76*(25/20)</f>
        <v>500</v>
      </c>
      <c r="M76" s="7">
        <v>400</v>
      </c>
      <c r="N76" s="6">
        <f t="shared" ref="N76" si="55">P76*(15/20)</f>
        <v>112.5</v>
      </c>
      <c r="O76" s="6">
        <f t="shared" ref="O76" si="56">P76*(25/20)</f>
        <v>187.5</v>
      </c>
      <c r="P76" s="7">
        <v>150</v>
      </c>
    </row>
    <row r="77" spans="1:30">
      <c r="A77" s="74" t="s">
        <v>164</v>
      </c>
      <c r="B77" s="20" t="s">
        <v>165</v>
      </c>
      <c r="C77" s="2">
        <v>1</v>
      </c>
      <c r="D77" s="37">
        <v>100</v>
      </c>
      <c r="E77" s="6">
        <f t="shared" ref="E77" si="57">G77*(15/20)</f>
        <v>75</v>
      </c>
      <c r="F77" s="6">
        <f t="shared" ref="F77" si="58">G77*(25/20)</f>
        <v>125</v>
      </c>
      <c r="G77" s="7">
        <v>100</v>
      </c>
      <c r="H77" s="6">
        <f t="shared" ref="H77" si="59">J77*(15/20)</f>
        <v>60</v>
      </c>
      <c r="I77" s="6">
        <f t="shared" ref="I77" si="60">J77*(25/20)</f>
        <v>100</v>
      </c>
      <c r="J77" s="7">
        <v>80</v>
      </c>
      <c r="K77" s="6">
        <f t="shared" ref="K77" si="61">M77*(15/20)</f>
        <v>112.5</v>
      </c>
      <c r="L77" s="6">
        <f t="shared" ref="L77" si="62">M77*(25/20)</f>
        <v>187.5</v>
      </c>
      <c r="M77" s="7">
        <v>150</v>
      </c>
      <c r="N77" s="6">
        <f t="shared" ref="N77" si="63">P77*(15/20)</f>
        <v>60</v>
      </c>
      <c r="O77" s="6">
        <f t="shared" ref="O77" si="64">P77*(25/20)</f>
        <v>100</v>
      </c>
      <c r="P77" s="7">
        <v>80</v>
      </c>
    </row>
    <row r="78" spans="1:30" s="9" customFormat="1">
      <c r="A78" s="8" t="s">
        <v>343</v>
      </c>
      <c r="B78" s="108"/>
      <c r="D78" s="36"/>
      <c r="E78" s="9">
        <v>75</v>
      </c>
      <c r="F78" s="9">
        <v>15</v>
      </c>
      <c r="G78" s="9">
        <v>10</v>
      </c>
      <c r="H78" s="9">
        <v>100</v>
      </c>
      <c r="I78" s="9">
        <v>250</v>
      </c>
      <c r="J78" s="9">
        <v>175</v>
      </c>
      <c r="K78" s="9">
        <v>185</v>
      </c>
      <c r="L78" s="9">
        <v>295</v>
      </c>
      <c r="M78" s="9">
        <v>260</v>
      </c>
      <c r="N78" s="9">
        <v>60</v>
      </c>
      <c r="O78" s="9">
        <v>140</v>
      </c>
      <c r="P78" s="9">
        <v>100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>
      <c r="A79" s="1" t="s">
        <v>169</v>
      </c>
      <c r="B79" s="18" t="s">
        <v>170</v>
      </c>
      <c r="C79" s="2">
        <v>1</v>
      </c>
      <c r="D79" s="37">
        <v>15</v>
      </c>
      <c r="E79" s="2">
        <f>G79*(75/150)</f>
        <v>25</v>
      </c>
      <c r="F79" s="2">
        <f>G79*(225/150)</f>
        <v>75</v>
      </c>
      <c r="G79" s="7">
        <v>50</v>
      </c>
      <c r="H79" s="2">
        <f>J79*(75/150)</f>
        <v>37.5</v>
      </c>
      <c r="I79" s="2">
        <f>J79*(225/150)</f>
        <v>112.5</v>
      </c>
      <c r="J79" s="7">
        <v>75</v>
      </c>
      <c r="K79" s="2">
        <f>M79*(75/150)</f>
        <v>55</v>
      </c>
      <c r="L79" s="2">
        <f>M79*(225/150)</f>
        <v>165</v>
      </c>
      <c r="M79" s="43">
        <v>110</v>
      </c>
      <c r="N79" s="2">
        <f>P79*(75/150)</f>
        <v>22.5</v>
      </c>
      <c r="O79" s="2">
        <f>P79*(225/150)</f>
        <v>67.5</v>
      </c>
      <c r="P79" s="7">
        <v>45</v>
      </c>
    </row>
    <row r="80" spans="1:30">
      <c r="A80" s="1" t="s">
        <v>171</v>
      </c>
      <c r="B80" s="18" t="s">
        <v>172</v>
      </c>
      <c r="C80" s="2">
        <v>2</v>
      </c>
      <c r="D80" s="37">
        <v>15</v>
      </c>
      <c r="E80" s="2">
        <f>G80*(75/150)</f>
        <v>25</v>
      </c>
      <c r="F80" s="2">
        <f>G80*(225/150)</f>
        <v>75</v>
      </c>
      <c r="G80" s="7">
        <v>50</v>
      </c>
      <c r="H80" s="2">
        <f t="shared" ref="H80" si="65">J80*(75/150)</f>
        <v>25</v>
      </c>
      <c r="I80" s="2">
        <f t="shared" ref="I80" si="66">J80*(225/150)</f>
        <v>75</v>
      </c>
      <c r="J80" s="7">
        <v>50</v>
      </c>
      <c r="K80" s="2">
        <f t="shared" ref="K80" si="67">M80*(75/150)</f>
        <v>37.5</v>
      </c>
      <c r="L80" s="2">
        <f t="shared" ref="L80" si="68">M80*(225/150)</f>
        <v>112.5</v>
      </c>
      <c r="M80" s="43">
        <v>75</v>
      </c>
      <c r="N80" s="2">
        <f t="shared" ref="N80" si="69">P80*(75/150)</f>
        <v>15</v>
      </c>
      <c r="O80" s="2">
        <f t="shared" ref="O80" si="70">P80*(225/150)</f>
        <v>45</v>
      </c>
      <c r="P80" s="7">
        <v>30</v>
      </c>
    </row>
    <row r="81" spans="1:16">
      <c r="A81" s="1" t="s">
        <v>173</v>
      </c>
      <c r="B81" s="18" t="s">
        <v>174</v>
      </c>
      <c r="C81" s="2">
        <v>1</v>
      </c>
      <c r="D81" s="37">
        <v>15</v>
      </c>
      <c r="E81" s="2">
        <f>G81*(75/150)</f>
        <v>25</v>
      </c>
      <c r="F81" s="2">
        <f>G81*(225/150)</f>
        <v>75</v>
      </c>
      <c r="G81" s="7">
        <v>50</v>
      </c>
      <c r="H81" s="2">
        <f>J81*(75/150)</f>
        <v>25</v>
      </c>
      <c r="I81" s="2">
        <f>J81*(225/150)</f>
        <v>75</v>
      </c>
      <c r="J81" s="7">
        <v>50</v>
      </c>
      <c r="K81" s="2">
        <f>M81*(75/150)</f>
        <v>37.5</v>
      </c>
      <c r="L81" s="2">
        <f>M81*(225/150)</f>
        <v>112.5</v>
      </c>
      <c r="M81" s="43">
        <v>75</v>
      </c>
      <c r="N81" s="2">
        <f>P81*(75/150)</f>
        <v>12.5</v>
      </c>
      <c r="O81" s="2">
        <f>P81*(225/150)</f>
        <v>37.5</v>
      </c>
      <c r="P81" s="7">
        <v>25</v>
      </c>
    </row>
    <row r="82" spans="1:16" s="5" customFormat="1">
      <c r="A82" s="26"/>
      <c r="B82" s="26"/>
      <c r="D82" s="101"/>
    </row>
    <row r="83" spans="1:16" s="5" customFormat="1">
      <c r="A83" s="26"/>
      <c r="B83" s="26"/>
      <c r="D83" s="101"/>
    </row>
    <row r="84" spans="1:16" s="5" customFormat="1">
      <c r="A84" s="26"/>
      <c r="B84" s="26"/>
      <c r="D84" s="101"/>
    </row>
    <row r="85" spans="1:16" s="5" customFormat="1">
      <c r="A85" s="26"/>
      <c r="B85" s="26"/>
      <c r="D85" s="101"/>
    </row>
    <row r="86" spans="1:16" s="5" customFormat="1">
      <c r="A86" s="26"/>
      <c r="B86" s="26"/>
      <c r="D86" s="101"/>
    </row>
    <row r="87" spans="1:16" s="5" customFormat="1">
      <c r="A87" s="26"/>
      <c r="B87" s="26"/>
      <c r="D87" s="101"/>
    </row>
    <row r="88" spans="1:16" s="5" customFormat="1">
      <c r="A88" s="26"/>
      <c r="B88" s="26"/>
      <c r="D88" s="101"/>
    </row>
    <row r="89" spans="1:16" s="5" customFormat="1">
      <c r="A89" s="27"/>
      <c r="B89" s="29"/>
      <c r="D89" s="101"/>
    </row>
    <row r="90" spans="1:16" s="5" customFormat="1">
      <c r="A90" s="1"/>
      <c r="B90" s="1"/>
      <c r="D90" s="101"/>
    </row>
    <row r="91" spans="1:16" s="5" customFormat="1">
      <c r="A91" s="26"/>
      <c r="B91" s="26"/>
      <c r="D91" s="101"/>
    </row>
    <row r="92" spans="1:16" s="5" customFormat="1">
      <c r="A92" s="26"/>
      <c r="B92" s="26"/>
      <c r="D92" s="101"/>
    </row>
    <row r="93" spans="1:16" s="5" customFormat="1">
      <c r="A93" s="26"/>
      <c r="B93" s="26"/>
      <c r="D93" s="101"/>
    </row>
    <row r="94" spans="1:16" s="5" customFormat="1">
      <c r="A94" s="26"/>
      <c r="B94" s="26"/>
      <c r="D94" s="101"/>
    </row>
    <row r="95" spans="1:16" s="5" customFormat="1">
      <c r="A95" s="26"/>
      <c r="B95" s="26"/>
      <c r="D95" s="101"/>
    </row>
    <row r="96" spans="1:16" s="5" customFormat="1">
      <c r="A96" s="26"/>
      <c r="B96" s="26"/>
      <c r="D96" s="101"/>
    </row>
    <row r="97" spans="1:4" s="5" customFormat="1">
      <c r="A97" s="26"/>
      <c r="B97" s="26"/>
      <c r="D97" s="101"/>
    </row>
    <row r="98" spans="1:4" s="5" customFormat="1">
      <c r="A98" s="26"/>
      <c r="B98" s="26"/>
      <c r="D98" s="101"/>
    </row>
    <row r="99" spans="1:4" s="5" customFormat="1">
      <c r="A99" s="26"/>
      <c r="B99" s="26"/>
      <c r="D99" s="101"/>
    </row>
    <row r="100" spans="1:4" s="5" customFormat="1">
      <c r="A100" s="26"/>
      <c r="B100" s="26"/>
      <c r="D100" s="101"/>
    </row>
    <row r="101" spans="1:4" s="5" customFormat="1">
      <c r="A101" s="26"/>
      <c r="B101" s="26"/>
      <c r="D101" s="101"/>
    </row>
    <row r="102" spans="1:4" s="5" customFormat="1">
      <c r="A102" s="26"/>
      <c r="B102" s="26"/>
      <c r="D102" s="101"/>
    </row>
    <row r="103" spans="1:4" s="5" customFormat="1">
      <c r="A103" s="26"/>
      <c r="B103" s="26"/>
      <c r="D103" s="101"/>
    </row>
    <row r="104" spans="1:4" s="5" customFormat="1">
      <c r="A104" s="26"/>
      <c r="B104" s="26"/>
      <c r="D104" s="101"/>
    </row>
    <row r="105" spans="1:4" s="5" customFormat="1">
      <c r="A105" s="26"/>
      <c r="B105" s="26"/>
      <c r="D105" s="101"/>
    </row>
    <row r="106" spans="1:4" s="5" customFormat="1">
      <c r="A106" s="26"/>
      <c r="B106" s="26"/>
      <c r="D106" s="101"/>
    </row>
    <row r="107" spans="1:4" s="5" customFormat="1">
      <c r="A107" s="26"/>
      <c r="B107" s="26"/>
      <c r="D107" s="101"/>
    </row>
    <row r="108" spans="1:4" s="5" customFormat="1">
      <c r="A108" s="26"/>
      <c r="B108" s="26"/>
      <c r="D108" s="101"/>
    </row>
    <row r="109" spans="1:4" s="5" customFormat="1">
      <c r="A109" s="26"/>
      <c r="B109" s="26"/>
      <c r="D109" s="101"/>
    </row>
    <row r="110" spans="1:4" s="5" customFormat="1">
      <c r="A110" s="26"/>
      <c r="B110" s="26"/>
      <c r="D110" s="101"/>
    </row>
    <row r="111" spans="1:4" s="5" customFormat="1">
      <c r="A111" s="26"/>
      <c r="B111" s="26"/>
      <c r="D111" s="101"/>
    </row>
    <row r="112" spans="1:4" s="5" customFormat="1">
      <c r="A112" s="26"/>
      <c r="B112" s="26"/>
      <c r="D112" s="101"/>
    </row>
    <row r="113" spans="1:4" s="5" customFormat="1">
      <c r="A113" s="26"/>
      <c r="B113" s="26"/>
      <c r="D113" s="101"/>
    </row>
    <row r="114" spans="1:4" s="5" customFormat="1">
      <c r="A114" s="26"/>
      <c r="B114" s="26"/>
      <c r="D114" s="101"/>
    </row>
    <row r="115" spans="1:4" s="5" customFormat="1">
      <c r="A115" s="26"/>
      <c r="B115" s="26"/>
      <c r="D115" s="101"/>
    </row>
    <row r="116" spans="1:4" s="5" customFormat="1">
      <c r="A116" s="26"/>
      <c r="B116" s="26"/>
      <c r="D116" s="101"/>
    </row>
    <row r="117" spans="1:4" s="5" customFormat="1">
      <c r="A117" s="26"/>
      <c r="B117" s="26"/>
      <c r="D117" s="101"/>
    </row>
    <row r="118" spans="1:4" s="5" customFormat="1">
      <c r="A118" s="26"/>
      <c r="B118" s="26"/>
      <c r="D118" s="101"/>
    </row>
    <row r="119" spans="1:4" s="5" customFormat="1">
      <c r="A119" s="26"/>
      <c r="B119" s="26"/>
      <c r="D119" s="101"/>
    </row>
    <row r="120" spans="1:4" s="5" customFormat="1">
      <c r="A120" s="26"/>
      <c r="B120" s="26"/>
      <c r="D120" s="101"/>
    </row>
    <row r="121" spans="1:4" s="5" customFormat="1">
      <c r="A121" s="26"/>
      <c r="B121" s="26"/>
      <c r="D121" s="101"/>
    </row>
    <row r="122" spans="1:4" s="5" customFormat="1">
      <c r="A122" s="26"/>
      <c r="B122" s="26"/>
      <c r="D122" s="101"/>
    </row>
    <row r="123" spans="1:4" s="5" customFormat="1">
      <c r="A123" s="26"/>
      <c r="B123" s="26"/>
      <c r="D123" s="101"/>
    </row>
    <row r="124" spans="1:4" s="5" customFormat="1">
      <c r="A124" s="26"/>
      <c r="B124" s="26"/>
      <c r="D124" s="101"/>
    </row>
    <row r="125" spans="1:4" s="5" customFormat="1">
      <c r="A125" s="26"/>
      <c r="B125" s="26"/>
      <c r="D125" s="101"/>
    </row>
    <row r="126" spans="1:4" s="5" customFormat="1">
      <c r="A126" s="26"/>
      <c r="B126" s="26"/>
      <c r="D126" s="101"/>
    </row>
    <row r="127" spans="1:4" s="5" customFormat="1">
      <c r="A127" s="26"/>
      <c r="B127" s="26"/>
      <c r="D127" s="101"/>
    </row>
    <row r="128" spans="1:4" s="5" customFormat="1">
      <c r="A128" s="26"/>
      <c r="B128" s="26"/>
      <c r="D128" s="101"/>
    </row>
    <row r="129" spans="1:4" s="5" customFormat="1">
      <c r="A129" s="26"/>
      <c r="B129" s="26"/>
      <c r="D129" s="101"/>
    </row>
    <row r="130" spans="1:4" s="5" customFormat="1">
      <c r="A130" s="26"/>
      <c r="B130" s="26"/>
      <c r="D130" s="101"/>
    </row>
    <row r="131" spans="1:4" s="5" customFormat="1">
      <c r="A131" s="26"/>
      <c r="B131" s="26"/>
      <c r="D131" s="101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J164"/>
  <sheetViews>
    <sheetView workbookViewId="0">
      <selection activeCell="C45" sqref="C45"/>
    </sheetView>
  </sheetViews>
  <sheetFormatPr defaultColWidth="11.42578125" defaultRowHeight="15.75"/>
  <cols>
    <col min="1" max="1" width="50.42578125" style="2" customWidth="1"/>
    <col min="2" max="2" width="19.85546875" style="83" customWidth="1"/>
    <col min="3" max="3" width="39.28515625" style="2" customWidth="1"/>
    <col min="4" max="4" width="28" style="83" customWidth="1"/>
    <col min="5" max="6" width="15.7109375" style="83" customWidth="1"/>
    <col min="7" max="8" width="10.85546875" style="33" customWidth="1"/>
    <col min="9" max="9" width="10.85546875" hidden="1" customWidth="1"/>
    <col min="10" max="10" width="10.85546875" style="55" customWidth="1"/>
    <col min="11" max="12" width="10.85546875" customWidth="1"/>
    <col min="13" max="15" width="10.85546875" hidden="1" customWidth="1"/>
    <col min="16" max="16" width="10.85546875" style="51" customWidth="1"/>
    <col min="17" max="18" width="10.85546875" customWidth="1"/>
    <col min="19" max="21" width="10.85546875" hidden="1" customWidth="1"/>
    <col min="22" max="22" width="10.85546875" style="51" customWidth="1"/>
    <col min="23" max="24" width="10.85546875" customWidth="1"/>
    <col min="25" max="27" width="10.85546875" hidden="1" customWidth="1"/>
    <col min="28" max="28" width="10.85546875" style="51"/>
    <col min="29" max="36" width="10.85546875" style="62"/>
  </cols>
  <sheetData>
    <row r="1" spans="1:36" ht="31.5">
      <c r="A1" s="109" t="s">
        <v>0</v>
      </c>
      <c r="B1" s="110" t="s">
        <v>1</v>
      </c>
      <c r="C1" s="109" t="s">
        <v>2</v>
      </c>
      <c r="D1" s="110" t="s">
        <v>3</v>
      </c>
      <c r="E1" s="22" t="s">
        <v>4</v>
      </c>
      <c r="F1" s="22" t="s">
        <v>347</v>
      </c>
      <c r="G1" s="412" t="s">
        <v>348</v>
      </c>
      <c r="H1" s="412"/>
      <c r="I1" s="412"/>
      <c r="J1" s="116" t="s">
        <v>358</v>
      </c>
      <c r="K1" s="413" t="s">
        <v>316</v>
      </c>
      <c r="L1" s="413"/>
      <c r="M1" s="105"/>
      <c r="N1" s="105"/>
      <c r="O1" s="101"/>
      <c r="P1" s="116" t="s">
        <v>358</v>
      </c>
      <c r="Q1" s="95"/>
      <c r="R1" s="111" t="s">
        <v>317</v>
      </c>
      <c r="S1" s="105"/>
      <c r="T1" s="105"/>
      <c r="U1" s="100"/>
      <c r="V1" s="116" t="s">
        <v>358</v>
      </c>
      <c r="W1" s="410" t="s">
        <v>318</v>
      </c>
      <c r="X1" s="410"/>
      <c r="Y1" s="105"/>
      <c r="Z1" s="105"/>
      <c r="AA1" s="101"/>
      <c r="AB1" s="116" t="s">
        <v>358</v>
      </c>
    </row>
    <row r="2" spans="1:36">
      <c r="A2" s="109" t="s">
        <v>350</v>
      </c>
      <c r="B2" s="110"/>
      <c r="C2" s="109"/>
      <c r="D2" s="110">
        <v>1</v>
      </c>
      <c r="E2" s="22"/>
      <c r="F2" s="22"/>
      <c r="G2" s="106" t="s">
        <v>351</v>
      </c>
      <c r="H2" s="106" t="s">
        <v>324</v>
      </c>
      <c r="I2" s="113"/>
      <c r="J2" s="114" t="s">
        <v>350</v>
      </c>
      <c r="K2" s="106" t="s">
        <v>351</v>
      </c>
      <c r="L2" s="106" t="s">
        <v>324</v>
      </c>
      <c r="M2" s="106" t="s">
        <v>353</v>
      </c>
      <c r="N2" s="106" t="s">
        <v>354</v>
      </c>
      <c r="O2" s="113"/>
      <c r="P2" s="114" t="s">
        <v>350</v>
      </c>
      <c r="Q2" s="106" t="s">
        <v>351</v>
      </c>
      <c r="R2" s="106" t="s">
        <v>324</v>
      </c>
      <c r="S2" s="106" t="s">
        <v>353</v>
      </c>
      <c r="T2" s="106" t="s">
        <v>354</v>
      </c>
      <c r="U2" s="113" t="s">
        <v>349</v>
      </c>
      <c r="V2" s="114" t="s">
        <v>350</v>
      </c>
      <c r="W2" s="106" t="s">
        <v>351</v>
      </c>
      <c r="X2" s="106" t="s">
        <v>324</v>
      </c>
      <c r="Y2" s="106" t="s">
        <v>353</v>
      </c>
      <c r="Z2" s="106" t="s">
        <v>354</v>
      </c>
      <c r="AA2" s="113" t="s">
        <v>349</v>
      </c>
      <c r="AB2" s="114" t="s">
        <v>350</v>
      </c>
    </row>
    <row r="3" spans="1:36" s="51" customFormat="1">
      <c r="A3" s="8" t="s">
        <v>327</v>
      </c>
      <c r="B3" s="37"/>
      <c r="C3" s="7"/>
      <c r="D3" s="37"/>
      <c r="E3" s="37"/>
      <c r="F3" s="37"/>
      <c r="G3" s="51">
        <v>8</v>
      </c>
      <c r="H3" s="51">
        <v>10</v>
      </c>
      <c r="J3" s="51">
        <v>9</v>
      </c>
      <c r="K3" s="51">
        <v>9</v>
      </c>
      <c r="L3" s="51">
        <v>11</v>
      </c>
      <c r="P3" s="51">
        <v>10</v>
      </c>
      <c r="Q3" s="55">
        <v>7</v>
      </c>
      <c r="R3" s="55">
        <v>9</v>
      </c>
      <c r="S3" s="55"/>
      <c r="T3" s="55"/>
      <c r="V3" s="56">
        <v>8</v>
      </c>
      <c r="W3" s="55">
        <v>11</v>
      </c>
      <c r="X3" s="55">
        <v>13</v>
      </c>
      <c r="Y3" s="55"/>
      <c r="Z3" s="55"/>
      <c r="AB3" s="56">
        <v>12</v>
      </c>
      <c r="AC3" s="62"/>
      <c r="AD3" s="62"/>
      <c r="AE3" s="62"/>
      <c r="AF3" s="62"/>
      <c r="AG3" s="62"/>
      <c r="AH3" s="62"/>
      <c r="AI3" s="62"/>
      <c r="AJ3" s="62"/>
    </row>
    <row r="4" spans="1:36">
      <c r="A4" s="107" t="s">
        <v>7</v>
      </c>
      <c r="B4" s="101">
        <v>1</v>
      </c>
      <c r="C4" s="1" t="s">
        <v>8</v>
      </c>
      <c r="D4" s="18" t="s">
        <v>9</v>
      </c>
      <c r="E4" s="24">
        <v>1</v>
      </c>
      <c r="F4" s="42">
        <v>120</v>
      </c>
      <c r="G4" s="33">
        <f>$F4/3</f>
        <v>40</v>
      </c>
      <c r="H4" s="33">
        <f>$F4*3</f>
        <v>360</v>
      </c>
      <c r="I4" s="39"/>
      <c r="J4" s="56"/>
      <c r="K4" s="33">
        <f>$F4/3</f>
        <v>40</v>
      </c>
      <c r="L4" s="33">
        <f>$F4*3</f>
        <v>360</v>
      </c>
      <c r="M4" s="33">
        <f>K4/7</f>
        <v>5.7142857142857144</v>
      </c>
      <c r="N4" s="33">
        <f>L4/7</f>
        <v>51.428571428571431</v>
      </c>
      <c r="O4" s="39"/>
      <c r="P4" s="45"/>
      <c r="Q4" s="33">
        <f>$F4/3</f>
        <v>40</v>
      </c>
      <c r="R4" s="33">
        <f>$F4*3</f>
        <v>360</v>
      </c>
      <c r="S4" s="33">
        <f>Q4/7</f>
        <v>5.7142857142857144</v>
      </c>
      <c r="T4" s="33">
        <f>R4/7</f>
        <v>51.428571428571431</v>
      </c>
      <c r="U4" s="69"/>
      <c r="V4" s="45"/>
      <c r="W4" s="33">
        <f>$F4/3</f>
        <v>40</v>
      </c>
      <c r="X4" s="33">
        <f>$F4*2</f>
        <v>240</v>
      </c>
      <c r="Y4" s="33">
        <f>W4/7</f>
        <v>5.7142857142857144</v>
      </c>
      <c r="Z4" s="33">
        <f>X4/7</f>
        <v>34.285714285714285</v>
      </c>
      <c r="AA4" s="69"/>
      <c r="AB4" s="45"/>
    </row>
    <row r="5" spans="1:36">
      <c r="A5" s="107" t="s">
        <v>7</v>
      </c>
      <c r="B5" s="101">
        <v>1</v>
      </c>
      <c r="C5" s="1" t="s">
        <v>12</v>
      </c>
      <c r="D5" s="18" t="s">
        <v>13</v>
      </c>
      <c r="E5" s="24">
        <v>1</v>
      </c>
      <c r="F5" s="42">
        <v>120</v>
      </c>
      <c r="G5" s="33">
        <f t="shared" ref="G5:G13" si="0">$F5/3</f>
        <v>40</v>
      </c>
      <c r="H5" s="33">
        <f t="shared" ref="H5:H12" si="1">$F5*3</f>
        <v>360</v>
      </c>
      <c r="I5" s="39"/>
      <c r="J5" s="56"/>
      <c r="K5" s="33">
        <f t="shared" ref="K5:K13" si="2">$F5/3</f>
        <v>40</v>
      </c>
      <c r="L5" s="33">
        <f t="shared" ref="L5:L12" si="3">$F5*3</f>
        <v>360</v>
      </c>
      <c r="M5" s="33">
        <f t="shared" ref="M5:N13" si="4">K5/7</f>
        <v>5.7142857142857144</v>
      </c>
      <c r="N5" s="33">
        <f t="shared" si="4"/>
        <v>51.428571428571431</v>
      </c>
      <c r="O5" s="39"/>
      <c r="P5" s="45"/>
      <c r="Q5" s="33">
        <f t="shared" ref="Q5:Q13" si="5">$F5/3</f>
        <v>40</v>
      </c>
      <c r="R5" s="33">
        <f t="shared" ref="R5:R12" si="6">$F5*3</f>
        <v>360</v>
      </c>
      <c r="S5" s="33">
        <f t="shared" ref="S5:T13" si="7">Q5/7</f>
        <v>5.7142857142857144</v>
      </c>
      <c r="T5" s="33">
        <f t="shared" si="7"/>
        <v>51.428571428571431</v>
      </c>
      <c r="U5" s="69"/>
      <c r="V5" s="45"/>
      <c r="W5" s="33">
        <f t="shared" ref="W5:W13" si="8">$F5/3</f>
        <v>40</v>
      </c>
      <c r="X5" s="33">
        <f t="shared" ref="X5:X12" si="9">$F5*2</f>
        <v>240</v>
      </c>
      <c r="Y5" s="33">
        <f t="shared" ref="Y5:Z13" si="10">W5/7</f>
        <v>5.7142857142857144</v>
      </c>
      <c r="Z5" s="33">
        <f t="shared" si="10"/>
        <v>34.285714285714285</v>
      </c>
      <c r="AA5" s="69"/>
      <c r="AB5" s="45"/>
    </row>
    <row r="6" spans="1:36">
      <c r="A6" s="107" t="s">
        <v>7</v>
      </c>
      <c r="B6" s="101">
        <v>1</v>
      </c>
      <c r="C6" s="1" t="s">
        <v>14</v>
      </c>
      <c r="D6" s="18" t="s">
        <v>15</v>
      </c>
      <c r="E6" s="24">
        <v>3</v>
      </c>
      <c r="F6" s="42">
        <v>120</v>
      </c>
      <c r="G6" s="33">
        <f t="shared" si="0"/>
        <v>40</v>
      </c>
      <c r="H6" s="33">
        <f t="shared" si="1"/>
        <v>360</v>
      </c>
      <c r="I6" s="39"/>
      <c r="J6" s="56"/>
      <c r="K6" s="33">
        <f t="shared" si="2"/>
        <v>40</v>
      </c>
      <c r="L6" s="33">
        <f t="shared" si="3"/>
        <v>360</v>
      </c>
      <c r="M6" s="33">
        <f t="shared" si="4"/>
        <v>5.7142857142857144</v>
      </c>
      <c r="N6" s="33">
        <f t="shared" si="4"/>
        <v>51.428571428571431</v>
      </c>
      <c r="O6" s="39"/>
      <c r="P6" s="45"/>
      <c r="Q6" s="33">
        <f t="shared" si="5"/>
        <v>40</v>
      </c>
      <c r="R6" s="33">
        <f t="shared" si="6"/>
        <v>360</v>
      </c>
      <c r="S6" s="33">
        <f t="shared" si="7"/>
        <v>5.7142857142857144</v>
      </c>
      <c r="T6" s="33">
        <f t="shared" si="7"/>
        <v>51.428571428571431</v>
      </c>
      <c r="U6" s="69"/>
      <c r="V6" s="45"/>
      <c r="W6" s="33">
        <f t="shared" si="8"/>
        <v>40</v>
      </c>
      <c r="X6" s="33">
        <f t="shared" si="9"/>
        <v>240</v>
      </c>
      <c r="Y6" s="33">
        <f t="shared" si="10"/>
        <v>5.7142857142857144</v>
      </c>
      <c r="Z6" s="33">
        <f t="shared" si="10"/>
        <v>34.285714285714285</v>
      </c>
      <c r="AA6" s="69"/>
      <c r="AB6" s="45"/>
    </row>
    <row r="7" spans="1:36">
      <c r="A7" s="107" t="s">
        <v>7</v>
      </c>
      <c r="B7" s="101">
        <v>1</v>
      </c>
      <c r="C7" s="1" t="s">
        <v>16</v>
      </c>
      <c r="D7" s="18" t="s">
        <v>17</v>
      </c>
      <c r="E7" s="24">
        <v>2</v>
      </c>
      <c r="F7" s="42">
        <v>120</v>
      </c>
      <c r="G7" s="33">
        <f t="shared" si="0"/>
        <v>40</v>
      </c>
      <c r="H7" s="33">
        <f t="shared" si="1"/>
        <v>360</v>
      </c>
      <c r="I7" s="39"/>
      <c r="J7" s="56"/>
      <c r="K7" s="33">
        <f t="shared" si="2"/>
        <v>40</v>
      </c>
      <c r="L7" s="33">
        <f t="shared" si="3"/>
        <v>360</v>
      </c>
      <c r="M7" s="33">
        <f t="shared" si="4"/>
        <v>5.7142857142857144</v>
      </c>
      <c r="N7" s="33">
        <f t="shared" si="4"/>
        <v>51.428571428571431</v>
      </c>
      <c r="O7" s="40"/>
      <c r="P7" s="45"/>
      <c r="Q7" s="33">
        <f t="shared" si="5"/>
        <v>40</v>
      </c>
      <c r="R7" s="33">
        <f t="shared" si="6"/>
        <v>360</v>
      </c>
      <c r="S7" s="33">
        <f t="shared" si="7"/>
        <v>5.7142857142857144</v>
      </c>
      <c r="T7" s="33">
        <f t="shared" si="7"/>
        <v>51.428571428571431</v>
      </c>
      <c r="U7" s="69"/>
      <c r="V7" s="45"/>
      <c r="W7" s="33">
        <f t="shared" si="8"/>
        <v>40</v>
      </c>
      <c r="X7" s="33">
        <f t="shared" si="9"/>
        <v>240</v>
      </c>
      <c r="Y7" s="33">
        <f t="shared" si="10"/>
        <v>5.7142857142857144</v>
      </c>
      <c r="Z7" s="33">
        <f t="shared" si="10"/>
        <v>34.285714285714285</v>
      </c>
      <c r="AA7" s="69"/>
      <c r="AB7" s="45"/>
    </row>
    <row r="8" spans="1:36">
      <c r="A8" s="107" t="s">
        <v>7</v>
      </c>
      <c r="B8" s="101">
        <v>1</v>
      </c>
      <c r="C8" s="1" t="s">
        <v>18</v>
      </c>
      <c r="D8" s="18" t="s">
        <v>19</v>
      </c>
      <c r="E8" s="24">
        <v>2</v>
      </c>
      <c r="F8" s="42">
        <v>120</v>
      </c>
      <c r="G8" s="33">
        <f t="shared" si="0"/>
        <v>40</v>
      </c>
      <c r="H8" s="33">
        <f t="shared" si="1"/>
        <v>360</v>
      </c>
      <c r="I8" s="39"/>
      <c r="J8" s="56"/>
      <c r="K8" s="33">
        <f t="shared" si="2"/>
        <v>40</v>
      </c>
      <c r="L8" s="33">
        <f t="shared" si="3"/>
        <v>360</v>
      </c>
      <c r="M8" s="33">
        <f t="shared" si="4"/>
        <v>5.7142857142857144</v>
      </c>
      <c r="N8" s="33">
        <f t="shared" si="4"/>
        <v>51.428571428571431</v>
      </c>
      <c r="O8" s="39"/>
      <c r="P8" s="45"/>
      <c r="Q8" s="33">
        <f t="shared" si="5"/>
        <v>40</v>
      </c>
      <c r="R8" s="33">
        <f t="shared" si="6"/>
        <v>360</v>
      </c>
      <c r="S8" s="33">
        <f t="shared" si="7"/>
        <v>5.7142857142857144</v>
      </c>
      <c r="T8" s="33">
        <f t="shared" si="7"/>
        <v>51.428571428571431</v>
      </c>
      <c r="U8" s="69"/>
      <c r="V8" s="45"/>
      <c r="W8" s="33">
        <f t="shared" si="8"/>
        <v>40</v>
      </c>
      <c r="X8" s="33">
        <f t="shared" si="9"/>
        <v>240</v>
      </c>
      <c r="Y8" s="33">
        <f t="shared" si="10"/>
        <v>5.7142857142857144</v>
      </c>
      <c r="Z8" s="33">
        <f t="shared" si="10"/>
        <v>34.285714285714285</v>
      </c>
      <c r="AA8" s="69"/>
      <c r="AB8" s="45"/>
    </row>
    <row r="9" spans="1:36">
      <c r="A9" s="107" t="s">
        <v>7</v>
      </c>
      <c r="B9" s="101">
        <v>1</v>
      </c>
      <c r="C9" s="1" t="s">
        <v>20</v>
      </c>
      <c r="D9" s="18" t="s">
        <v>21</v>
      </c>
      <c r="E9" s="24">
        <v>3</v>
      </c>
      <c r="F9" s="42">
        <v>120</v>
      </c>
      <c r="G9" s="33">
        <f t="shared" si="0"/>
        <v>40</v>
      </c>
      <c r="H9" s="33">
        <f t="shared" si="1"/>
        <v>360</v>
      </c>
      <c r="I9" s="39"/>
      <c r="J9" s="56"/>
      <c r="K9" s="33">
        <f t="shared" si="2"/>
        <v>40</v>
      </c>
      <c r="L9" s="33">
        <f t="shared" si="3"/>
        <v>360</v>
      </c>
      <c r="M9" s="33">
        <f t="shared" si="4"/>
        <v>5.7142857142857144</v>
      </c>
      <c r="N9" s="33">
        <f t="shared" si="4"/>
        <v>51.428571428571431</v>
      </c>
      <c r="O9" s="39"/>
      <c r="P9" s="45"/>
      <c r="Q9" s="33">
        <f t="shared" si="5"/>
        <v>40</v>
      </c>
      <c r="R9" s="33">
        <f t="shared" si="6"/>
        <v>360</v>
      </c>
      <c r="S9" s="33">
        <f t="shared" si="7"/>
        <v>5.7142857142857144</v>
      </c>
      <c r="T9" s="33">
        <f t="shared" si="7"/>
        <v>51.428571428571431</v>
      </c>
      <c r="U9" s="69"/>
      <c r="V9" s="45"/>
      <c r="W9" s="33">
        <f t="shared" si="8"/>
        <v>40</v>
      </c>
      <c r="X9" s="33">
        <f t="shared" si="9"/>
        <v>240</v>
      </c>
      <c r="Y9" s="33">
        <f t="shared" si="10"/>
        <v>5.7142857142857144</v>
      </c>
      <c r="Z9" s="33">
        <f t="shared" si="10"/>
        <v>34.285714285714285</v>
      </c>
      <c r="AA9" s="69"/>
      <c r="AB9" s="45"/>
    </row>
    <row r="10" spans="1:36">
      <c r="A10" s="107" t="s">
        <v>7</v>
      </c>
      <c r="B10" s="101">
        <v>1</v>
      </c>
      <c r="C10" s="1" t="s">
        <v>23</v>
      </c>
      <c r="D10" s="18" t="s">
        <v>24</v>
      </c>
      <c r="E10" s="24">
        <v>1</v>
      </c>
      <c r="F10" s="42">
        <v>120</v>
      </c>
      <c r="G10" s="33">
        <f t="shared" si="0"/>
        <v>40</v>
      </c>
      <c r="H10" s="33">
        <f t="shared" si="1"/>
        <v>360</v>
      </c>
      <c r="I10" s="39"/>
      <c r="J10" s="56"/>
      <c r="K10" s="33">
        <f t="shared" si="2"/>
        <v>40</v>
      </c>
      <c r="L10" s="33">
        <f t="shared" si="3"/>
        <v>360</v>
      </c>
      <c r="M10" s="33">
        <f t="shared" si="4"/>
        <v>5.7142857142857144</v>
      </c>
      <c r="N10" s="33">
        <f t="shared" si="4"/>
        <v>51.428571428571431</v>
      </c>
      <c r="P10" s="45"/>
      <c r="Q10" s="33">
        <f t="shared" si="5"/>
        <v>40</v>
      </c>
      <c r="R10" s="33">
        <f t="shared" si="6"/>
        <v>360</v>
      </c>
      <c r="S10" s="33">
        <f t="shared" si="7"/>
        <v>5.7142857142857144</v>
      </c>
      <c r="T10" s="33">
        <f t="shared" si="7"/>
        <v>51.428571428571431</v>
      </c>
      <c r="U10" s="69"/>
      <c r="V10" s="45"/>
      <c r="W10" s="33">
        <f t="shared" si="8"/>
        <v>40</v>
      </c>
      <c r="X10" s="33">
        <f t="shared" si="9"/>
        <v>240</v>
      </c>
      <c r="Y10" s="33">
        <f t="shared" si="10"/>
        <v>5.7142857142857144</v>
      </c>
      <c r="Z10" s="33">
        <f t="shared" si="10"/>
        <v>34.285714285714285</v>
      </c>
      <c r="AA10" s="69"/>
      <c r="AB10" s="45"/>
    </row>
    <row r="11" spans="1:36">
      <c r="A11" s="107" t="s">
        <v>7</v>
      </c>
      <c r="B11" s="101">
        <v>1</v>
      </c>
      <c r="C11" s="1" t="s">
        <v>25</v>
      </c>
      <c r="D11" s="18" t="s">
        <v>26</v>
      </c>
      <c r="E11" s="24">
        <v>2</v>
      </c>
      <c r="F11" s="42">
        <v>120</v>
      </c>
      <c r="G11" s="33">
        <f t="shared" si="0"/>
        <v>40</v>
      </c>
      <c r="H11" s="33">
        <f t="shared" si="1"/>
        <v>360</v>
      </c>
      <c r="I11" s="39"/>
      <c r="J11" s="56"/>
      <c r="K11" s="33">
        <f t="shared" si="2"/>
        <v>40</v>
      </c>
      <c r="L11" s="33">
        <f t="shared" si="3"/>
        <v>360</v>
      </c>
      <c r="M11" s="33">
        <f t="shared" si="4"/>
        <v>5.7142857142857144</v>
      </c>
      <c r="N11" s="33">
        <f t="shared" si="4"/>
        <v>51.428571428571431</v>
      </c>
      <c r="O11" s="39"/>
      <c r="P11" s="45"/>
      <c r="Q11" s="33">
        <f t="shared" si="5"/>
        <v>40</v>
      </c>
      <c r="R11" s="33">
        <f t="shared" si="6"/>
        <v>360</v>
      </c>
      <c r="S11" s="33">
        <f t="shared" si="7"/>
        <v>5.7142857142857144</v>
      </c>
      <c r="T11" s="33">
        <f t="shared" si="7"/>
        <v>51.428571428571431</v>
      </c>
      <c r="U11" s="69"/>
      <c r="V11" s="45"/>
      <c r="W11" s="33">
        <f t="shared" si="8"/>
        <v>40</v>
      </c>
      <c r="X11" s="33">
        <f t="shared" si="9"/>
        <v>240</v>
      </c>
      <c r="Y11" s="33">
        <f t="shared" si="10"/>
        <v>5.7142857142857144</v>
      </c>
      <c r="Z11" s="33">
        <f t="shared" si="10"/>
        <v>34.285714285714285</v>
      </c>
      <c r="AA11" s="69"/>
      <c r="AB11" s="45"/>
    </row>
    <row r="12" spans="1:36">
      <c r="A12" s="107" t="s">
        <v>7</v>
      </c>
      <c r="B12" s="101">
        <v>1</v>
      </c>
      <c r="C12" s="1" t="s">
        <v>27</v>
      </c>
      <c r="D12" s="18" t="s">
        <v>28</v>
      </c>
      <c r="E12" s="24">
        <v>2</v>
      </c>
      <c r="F12" s="42">
        <v>120</v>
      </c>
      <c r="G12" s="33">
        <f t="shared" si="0"/>
        <v>40</v>
      </c>
      <c r="H12" s="33">
        <f t="shared" si="1"/>
        <v>360</v>
      </c>
      <c r="I12" s="39"/>
      <c r="J12" s="56"/>
      <c r="K12" s="33">
        <f t="shared" si="2"/>
        <v>40</v>
      </c>
      <c r="L12" s="33">
        <f t="shared" si="3"/>
        <v>360</v>
      </c>
      <c r="M12" s="33">
        <f t="shared" si="4"/>
        <v>5.7142857142857144</v>
      </c>
      <c r="N12" s="33">
        <f t="shared" si="4"/>
        <v>51.428571428571431</v>
      </c>
      <c r="O12" s="39"/>
      <c r="P12" s="45"/>
      <c r="Q12" s="33">
        <f t="shared" si="5"/>
        <v>40</v>
      </c>
      <c r="R12" s="33">
        <f t="shared" si="6"/>
        <v>360</v>
      </c>
      <c r="S12" s="33">
        <f t="shared" si="7"/>
        <v>5.7142857142857144</v>
      </c>
      <c r="T12" s="33">
        <f t="shared" si="7"/>
        <v>51.428571428571431</v>
      </c>
      <c r="U12" s="69"/>
      <c r="V12" s="45"/>
      <c r="W12" s="33">
        <f t="shared" si="8"/>
        <v>40</v>
      </c>
      <c r="X12" s="33">
        <f t="shared" si="9"/>
        <v>240</v>
      </c>
      <c r="Y12" s="33">
        <f t="shared" si="10"/>
        <v>5.7142857142857144</v>
      </c>
      <c r="Z12" s="33">
        <f t="shared" si="10"/>
        <v>34.285714285714285</v>
      </c>
      <c r="AA12" s="69"/>
      <c r="AB12" s="45"/>
    </row>
    <row r="13" spans="1:36">
      <c r="A13" s="107" t="s">
        <v>7</v>
      </c>
      <c r="B13" s="101">
        <v>1</v>
      </c>
      <c r="C13" s="1" t="s">
        <v>29</v>
      </c>
      <c r="D13" s="18" t="s">
        <v>30</v>
      </c>
      <c r="E13" s="24">
        <v>3</v>
      </c>
      <c r="F13" s="42">
        <v>120</v>
      </c>
      <c r="G13" s="33">
        <f t="shared" si="0"/>
        <v>40</v>
      </c>
      <c r="H13" s="33">
        <f>$F13*1</f>
        <v>120</v>
      </c>
      <c r="I13" s="39"/>
      <c r="J13" s="56"/>
      <c r="K13" s="33">
        <f t="shared" si="2"/>
        <v>40</v>
      </c>
      <c r="L13" s="33">
        <f>$F13*1</f>
        <v>120</v>
      </c>
      <c r="M13" s="33">
        <f t="shared" si="4"/>
        <v>5.7142857142857144</v>
      </c>
      <c r="N13" s="33">
        <f t="shared" si="4"/>
        <v>17.142857142857142</v>
      </c>
      <c r="O13" s="40"/>
      <c r="P13" s="45"/>
      <c r="Q13" s="33">
        <f t="shared" si="5"/>
        <v>40</v>
      </c>
      <c r="R13" s="33">
        <f>$F13*1</f>
        <v>120</v>
      </c>
      <c r="S13" s="33">
        <f t="shared" si="7"/>
        <v>5.7142857142857144</v>
      </c>
      <c r="T13" s="33">
        <f t="shared" si="7"/>
        <v>17.142857142857142</v>
      </c>
      <c r="U13" s="69"/>
      <c r="V13" s="45"/>
      <c r="W13" s="33">
        <f t="shared" si="8"/>
        <v>40</v>
      </c>
      <c r="X13" s="33">
        <f>$F13*1</f>
        <v>120</v>
      </c>
      <c r="Y13" s="33">
        <f t="shared" si="10"/>
        <v>5.7142857142857144</v>
      </c>
      <c r="Z13" s="33">
        <f t="shared" si="10"/>
        <v>17.142857142857142</v>
      </c>
      <c r="AA13" s="40"/>
      <c r="AB13" s="45"/>
    </row>
    <row r="14" spans="1:36" s="51" customFormat="1">
      <c r="A14" s="8" t="s">
        <v>359</v>
      </c>
      <c r="B14" s="37"/>
      <c r="C14" s="52"/>
      <c r="D14" s="53"/>
      <c r="E14" s="54"/>
      <c r="F14" s="36"/>
      <c r="G14" s="55">
        <v>23</v>
      </c>
      <c r="H14" s="55">
        <v>27</v>
      </c>
      <c r="J14" s="56">
        <v>25</v>
      </c>
      <c r="K14" s="55">
        <v>24</v>
      </c>
      <c r="L14" s="55">
        <v>28</v>
      </c>
      <c r="M14" s="55"/>
      <c r="N14" s="55"/>
      <c r="P14" s="56">
        <v>26</v>
      </c>
      <c r="Q14" s="55">
        <v>19</v>
      </c>
      <c r="R14" s="55">
        <v>23</v>
      </c>
      <c r="S14" s="55"/>
      <c r="T14" s="55"/>
      <c r="U14" s="71"/>
      <c r="V14" s="56">
        <v>21</v>
      </c>
      <c r="W14" s="55">
        <v>15</v>
      </c>
      <c r="X14" s="55">
        <v>19</v>
      </c>
      <c r="Y14" s="55"/>
      <c r="Z14" s="55"/>
      <c r="AB14" s="56">
        <v>17</v>
      </c>
      <c r="AC14" s="62"/>
      <c r="AD14" s="62"/>
      <c r="AE14" s="62"/>
      <c r="AF14" s="62"/>
      <c r="AG14" s="62"/>
      <c r="AH14" s="62"/>
      <c r="AI14" s="62"/>
      <c r="AJ14" s="62"/>
    </row>
    <row r="15" spans="1:36">
      <c r="A15" s="107" t="s">
        <v>31</v>
      </c>
      <c r="B15" s="105">
        <v>2</v>
      </c>
      <c r="C15" s="1" t="s">
        <v>32</v>
      </c>
      <c r="D15" s="18" t="s">
        <v>33</v>
      </c>
      <c r="E15" s="24">
        <v>3</v>
      </c>
      <c r="F15" s="37">
        <v>75</v>
      </c>
      <c r="G15" s="33">
        <f>$F15/3</f>
        <v>25</v>
      </c>
      <c r="H15" s="33">
        <f>$F15*4</f>
        <v>300</v>
      </c>
      <c r="I15" s="39"/>
      <c r="J15" s="56"/>
      <c r="K15" s="33">
        <f>$F15/3</f>
        <v>25</v>
      </c>
      <c r="L15" s="33">
        <f>$F15*4</f>
        <v>300</v>
      </c>
      <c r="M15" s="33">
        <f t="shared" ref="M15:N35" si="11">K15/7</f>
        <v>3.5714285714285716</v>
      </c>
      <c r="N15" s="33">
        <f t="shared" si="11"/>
        <v>42.857142857142854</v>
      </c>
      <c r="O15" s="40"/>
      <c r="P15" s="45"/>
      <c r="Q15" s="33">
        <f>$F15/3</f>
        <v>25</v>
      </c>
      <c r="R15" s="33">
        <f>$F15*4</f>
        <v>300</v>
      </c>
      <c r="S15" s="33">
        <f t="shared" ref="S15:T35" si="12">Q15/7</f>
        <v>3.5714285714285716</v>
      </c>
      <c r="T15" s="33">
        <f t="shared" si="12"/>
        <v>42.857142857142854</v>
      </c>
      <c r="U15" s="69"/>
      <c r="V15" s="45"/>
      <c r="W15" s="33">
        <f>$F15/3</f>
        <v>25</v>
      </c>
      <c r="X15" s="33">
        <f>$F15*3</f>
        <v>225</v>
      </c>
      <c r="Y15" s="33">
        <f t="shared" ref="Y15:Z35" si="13">W15/7</f>
        <v>3.5714285714285716</v>
      </c>
      <c r="Z15" s="33">
        <f t="shared" si="13"/>
        <v>32.142857142857146</v>
      </c>
      <c r="AA15" s="69"/>
      <c r="AB15" s="45"/>
    </row>
    <row r="16" spans="1:36">
      <c r="A16" s="107" t="s">
        <v>31</v>
      </c>
      <c r="B16" s="101">
        <v>2</v>
      </c>
      <c r="C16" s="47" t="s">
        <v>34</v>
      </c>
      <c r="D16" s="20" t="s">
        <v>35</v>
      </c>
      <c r="E16" s="24">
        <v>1</v>
      </c>
      <c r="F16" s="37">
        <v>75</v>
      </c>
      <c r="G16" s="33">
        <f t="shared" ref="G16:G35" si="14">$F16/3</f>
        <v>25</v>
      </c>
      <c r="H16" s="33">
        <f t="shared" ref="H16:H35" si="15">$F16*4</f>
        <v>300</v>
      </c>
      <c r="I16" s="39"/>
      <c r="J16" s="56"/>
      <c r="K16" s="33">
        <f t="shared" ref="K16:K35" si="16">$F16/3</f>
        <v>25</v>
      </c>
      <c r="L16" s="33">
        <f t="shared" ref="L16:L35" si="17">$F16*4</f>
        <v>300</v>
      </c>
      <c r="M16" s="33">
        <f t="shared" si="11"/>
        <v>3.5714285714285716</v>
      </c>
      <c r="N16" s="33">
        <f t="shared" si="11"/>
        <v>42.857142857142854</v>
      </c>
      <c r="O16" s="39"/>
      <c r="P16" s="45"/>
      <c r="Q16" s="33">
        <f t="shared" ref="Q16:Q35" si="18">$F16/3</f>
        <v>25</v>
      </c>
      <c r="R16" s="33">
        <f t="shared" ref="R16:R35" si="19">$F16*4</f>
        <v>300</v>
      </c>
      <c r="S16" s="33">
        <f t="shared" si="12"/>
        <v>3.5714285714285716</v>
      </c>
      <c r="T16" s="33">
        <f t="shared" si="12"/>
        <v>42.857142857142854</v>
      </c>
      <c r="U16" s="69"/>
      <c r="V16" s="45"/>
      <c r="W16" s="33">
        <f t="shared" ref="W16:W35" si="20">$F16/3</f>
        <v>25</v>
      </c>
      <c r="X16" s="33">
        <f t="shared" ref="X16:X35" si="21">$F16*3</f>
        <v>225</v>
      </c>
      <c r="Y16" s="33">
        <f t="shared" si="13"/>
        <v>3.5714285714285716</v>
      </c>
      <c r="Z16" s="33">
        <f t="shared" si="13"/>
        <v>32.142857142857146</v>
      </c>
      <c r="AA16" s="69"/>
      <c r="AB16" s="45"/>
    </row>
    <row r="17" spans="1:28" s="62" customFormat="1">
      <c r="A17" s="107" t="s">
        <v>31</v>
      </c>
      <c r="B17" s="105">
        <v>2</v>
      </c>
      <c r="C17" s="47" t="s">
        <v>36</v>
      </c>
      <c r="D17" s="18" t="s">
        <v>37</v>
      </c>
      <c r="E17" s="24">
        <v>2</v>
      </c>
      <c r="F17" s="37">
        <v>75</v>
      </c>
      <c r="G17" s="33">
        <f t="shared" si="14"/>
        <v>25</v>
      </c>
      <c r="H17" s="33">
        <f t="shared" si="15"/>
        <v>300</v>
      </c>
      <c r="I17" s="39"/>
      <c r="J17" s="56"/>
      <c r="K17" s="33">
        <f t="shared" si="16"/>
        <v>25</v>
      </c>
      <c r="L17" s="33">
        <f t="shared" si="17"/>
        <v>300</v>
      </c>
      <c r="M17" s="33">
        <f t="shared" si="11"/>
        <v>3.5714285714285716</v>
      </c>
      <c r="N17" s="33">
        <f t="shared" si="11"/>
        <v>42.857142857142854</v>
      </c>
      <c r="O17" s="40"/>
      <c r="P17" s="45"/>
      <c r="Q17" s="33">
        <f t="shared" si="18"/>
        <v>25</v>
      </c>
      <c r="R17" s="33">
        <f t="shared" si="19"/>
        <v>300</v>
      </c>
      <c r="S17" s="33">
        <f t="shared" si="12"/>
        <v>3.5714285714285716</v>
      </c>
      <c r="T17" s="33">
        <f t="shared" si="12"/>
        <v>42.857142857142854</v>
      </c>
      <c r="U17" s="69"/>
      <c r="V17" s="45"/>
      <c r="W17" s="33">
        <f t="shared" si="20"/>
        <v>25</v>
      </c>
      <c r="X17" s="33">
        <f t="shared" si="21"/>
        <v>225</v>
      </c>
      <c r="Y17" s="33">
        <f t="shared" si="13"/>
        <v>3.5714285714285716</v>
      </c>
      <c r="Z17" s="33">
        <f t="shared" si="13"/>
        <v>32.142857142857146</v>
      </c>
      <c r="AA17" s="69"/>
      <c r="AB17" s="45"/>
    </row>
    <row r="18" spans="1:28" s="62" customFormat="1">
      <c r="A18" s="107" t="s">
        <v>31</v>
      </c>
      <c r="B18" s="101">
        <v>2</v>
      </c>
      <c r="C18" s="47" t="s">
        <v>38</v>
      </c>
      <c r="D18" s="20" t="s">
        <v>39</v>
      </c>
      <c r="E18" s="24">
        <v>2</v>
      </c>
      <c r="F18" s="37">
        <v>75</v>
      </c>
      <c r="G18" s="33">
        <f t="shared" si="14"/>
        <v>25</v>
      </c>
      <c r="H18" s="33">
        <f t="shared" si="15"/>
        <v>300</v>
      </c>
      <c r="I18" s="39"/>
      <c r="J18" s="56"/>
      <c r="K18" s="33">
        <f t="shared" si="16"/>
        <v>25</v>
      </c>
      <c r="L18" s="33">
        <f t="shared" si="17"/>
        <v>300</v>
      </c>
      <c r="M18" s="33">
        <f t="shared" si="11"/>
        <v>3.5714285714285716</v>
      </c>
      <c r="N18" s="33">
        <f t="shared" si="11"/>
        <v>42.857142857142854</v>
      </c>
      <c r="O18"/>
      <c r="P18" s="45"/>
      <c r="Q18" s="33">
        <f t="shared" si="18"/>
        <v>25</v>
      </c>
      <c r="R18" s="33">
        <f t="shared" si="19"/>
        <v>300</v>
      </c>
      <c r="S18" s="33">
        <f t="shared" si="12"/>
        <v>3.5714285714285716</v>
      </c>
      <c r="T18" s="33">
        <f t="shared" si="12"/>
        <v>42.857142857142854</v>
      </c>
      <c r="U18" s="69"/>
      <c r="V18" s="45"/>
      <c r="W18" s="33">
        <f t="shared" si="20"/>
        <v>25</v>
      </c>
      <c r="X18" s="33">
        <f t="shared" si="21"/>
        <v>225</v>
      </c>
      <c r="Y18" s="33">
        <f t="shared" si="13"/>
        <v>3.5714285714285716</v>
      </c>
      <c r="Z18" s="33">
        <f t="shared" si="13"/>
        <v>32.142857142857146</v>
      </c>
      <c r="AA18" s="69"/>
      <c r="AB18" s="45"/>
    </row>
    <row r="19" spans="1:28" s="62" customFormat="1">
      <c r="A19" s="107" t="s">
        <v>31</v>
      </c>
      <c r="B19" s="105">
        <v>2</v>
      </c>
      <c r="C19" s="47" t="s">
        <v>40</v>
      </c>
      <c r="D19" s="18" t="s">
        <v>41</v>
      </c>
      <c r="E19" s="24">
        <v>1</v>
      </c>
      <c r="F19" s="37">
        <v>75</v>
      </c>
      <c r="G19" s="33">
        <f t="shared" si="14"/>
        <v>25</v>
      </c>
      <c r="H19" s="33">
        <f t="shared" si="15"/>
        <v>300</v>
      </c>
      <c r="I19" s="39"/>
      <c r="J19" s="56"/>
      <c r="K19" s="33">
        <f t="shared" si="16"/>
        <v>25</v>
      </c>
      <c r="L19" s="33">
        <f t="shared" si="17"/>
        <v>300</v>
      </c>
      <c r="M19" s="33">
        <f t="shared" si="11"/>
        <v>3.5714285714285716</v>
      </c>
      <c r="N19" s="33">
        <f t="shared" si="11"/>
        <v>42.857142857142854</v>
      </c>
      <c r="O19"/>
      <c r="P19" s="45"/>
      <c r="Q19" s="33">
        <f t="shared" si="18"/>
        <v>25</v>
      </c>
      <c r="R19" s="33">
        <f t="shared" si="19"/>
        <v>300</v>
      </c>
      <c r="S19" s="33">
        <f t="shared" si="12"/>
        <v>3.5714285714285716</v>
      </c>
      <c r="T19" s="33">
        <f t="shared" si="12"/>
        <v>42.857142857142854</v>
      </c>
      <c r="U19" s="69"/>
      <c r="V19" s="45"/>
      <c r="W19" s="33">
        <f t="shared" si="20"/>
        <v>25</v>
      </c>
      <c r="X19" s="33">
        <f t="shared" si="21"/>
        <v>225</v>
      </c>
      <c r="Y19" s="33">
        <f t="shared" si="13"/>
        <v>3.5714285714285716</v>
      </c>
      <c r="Z19" s="33">
        <f t="shared" si="13"/>
        <v>32.142857142857146</v>
      </c>
      <c r="AA19" s="69"/>
      <c r="AB19" s="45"/>
    </row>
    <row r="20" spans="1:28" s="62" customFormat="1">
      <c r="A20" s="107" t="s">
        <v>31</v>
      </c>
      <c r="B20" s="101">
        <v>2</v>
      </c>
      <c r="C20" s="47" t="s">
        <v>42</v>
      </c>
      <c r="D20" s="20" t="s">
        <v>43</v>
      </c>
      <c r="E20" s="24">
        <v>2</v>
      </c>
      <c r="F20" s="37">
        <v>75</v>
      </c>
      <c r="G20" s="33">
        <f t="shared" si="14"/>
        <v>25</v>
      </c>
      <c r="H20" s="33">
        <f t="shared" si="15"/>
        <v>300</v>
      </c>
      <c r="I20" s="39"/>
      <c r="J20" s="56"/>
      <c r="K20" s="33">
        <f t="shared" si="16"/>
        <v>25</v>
      </c>
      <c r="L20" s="33">
        <f t="shared" si="17"/>
        <v>300</v>
      </c>
      <c r="M20" s="33">
        <f t="shared" si="11"/>
        <v>3.5714285714285716</v>
      </c>
      <c r="N20" s="33">
        <f t="shared" si="11"/>
        <v>42.857142857142854</v>
      </c>
      <c r="O20" s="40"/>
      <c r="P20" s="45"/>
      <c r="Q20" s="33">
        <f t="shared" si="18"/>
        <v>25</v>
      </c>
      <c r="R20" s="33">
        <f t="shared" si="19"/>
        <v>300</v>
      </c>
      <c r="S20" s="33">
        <f t="shared" si="12"/>
        <v>3.5714285714285716</v>
      </c>
      <c r="T20" s="33">
        <f t="shared" si="12"/>
        <v>42.857142857142854</v>
      </c>
      <c r="U20" s="69"/>
      <c r="V20" s="45"/>
      <c r="W20" s="33">
        <f t="shared" si="20"/>
        <v>25</v>
      </c>
      <c r="X20" s="33">
        <f t="shared" si="21"/>
        <v>225</v>
      </c>
      <c r="Y20" s="33">
        <f t="shared" si="13"/>
        <v>3.5714285714285716</v>
      </c>
      <c r="Z20" s="33">
        <f t="shared" si="13"/>
        <v>32.142857142857146</v>
      </c>
      <c r="AA20" s="69"/>
      <c r="AB20" s="45"/>
    </row>
    <row r="21" spans="1:28" s="62" customFormat="1">
      <c r="A21" s="107" t="s">
        <v>31</v>
      </c>
      <c r="B21" s="101">
        <v>2</v>
      </c>
      <c r="C21" s="47" t="s">
        <v>44</v>
      </c>
      <c r="D21" s="18" t="s">
        <v>45</v>
      </c>
      <c r="E21" s="24">
        <v>3</v>
      </c>
      <c r="F21" s="37">
        <v>75</v>
      </c>
      <c r="G21" s="33">
        <f t="shared" si="14"/>
        <v>25</v>
      </c>
      <c r="H21" s="33">
        <f t="shared" si="15"/>
        <v>300</v>
      </c>
      <c r="I21" s="40"/>
      <c r="J21" s="56"/>
      <c r="K21" s="33">
        <f t="shared" si="16"/>
        <v>25</v>
      </c>
      <c r="L21" s="33">
        <f t="shared" si="17"/>
        <v>300</v>
      </c>
      <c r="M21" s="33">
        <f t="shared" si="11"/>
        <v>3.5714285714285716</v>
      </c>
      <c r="N21" s="33">
        <f t="shared" si="11"/>
        <v>42.857142857142854</v>
      </c>
      <c r="O21" s="39"/>
      <c r="P21" s="45"/>
      <c r="Q21" s="33">
        <f t="shared" si="18"/>
        <v>25</v>
      </c>
      <c r="R21" s="33">
        <f t="shared" si="19"/>
        <v>300</v>
      </c>
      <c r="S21" s="33">
        <f t="shared" si="12"/>
        <v>3.5714285714285716</v>
      </c>
      <c r="T21" s="33">
        <f t="shared" si="12"/>
        <v>42.857142857142854</v>
      </c>
      <c r="U21" s="69"/>
      <c r="V21" s="45"/>
      <c r="W21" s="33">
        <f t="shared" si="20"/>
        <v>25</v>
      </c>
      <c r="X21" s="33">
        <f t="shared" si="21"/>
        <v>225</v>
      </c>
      <c r="Y21" s="33">
        <f t="shared" si="13"/>
        <v>3.5714285714285716</v>
      </c>
      <c r="Z21" s="33">
        <f t="shared" si="13"/>
        <v>32.142857142857146</v>
      </c>
      <c r="AA21" s="69"/>
      <c r="AB21" s="45"/>
    </row>
    <row r="22" spans="1:28" s="62" customFormat="1">
      <c r="A22" s="107" t="s">
        <v>31</v>
      </c>
      <c r="B22" s="105">
        <v>2</v>
      </c>
      <c r="C22" s="47" t="s">
        <v>47</v>
      </c>
      <c r="D22" s="20" t="s">
        <v>48</v>
      </c>
      <c r="E22" s="24">
        <v>3</v>
      </c>
      <c r="F22" s="37">
        <v>75</v>
      </c>
      <c r="G22" s="33">
        <f t="shared" si="14"/>
        <v>25</v>
      </c>
      <c r="H22" s="33">
        <f t="shared" si="15"/>
        <v>300</v>
      </c>
      <c r="I22" s="39"/>
      <c r="J22" s="56"/>
      <c r="K22" s="33">
        <f t="shared" si="16"/>
        <v>25</v>
      </c>
      <c r="L22" s="33">
        <f t="shared" si="17"/>
        <v>300</v>
      </c>
      <c r="M22" s="33">
        <f t="shared" si="11"/>
        <v>3.5714285714285716</v>
      </c>
      <c r="N22" s="33">
        <f t="shared" si="11"/>
        <v>42.857142857142854</v>
      </c>
      <c r="O22" s="39"/>
      <c r="P22" s="45"/>
      <c r="Q22" s="33">
        <f t="shared" si="18"/>
        <v>25</v>
      </c>
      <c r="R22" s="33">
        <f t="shared" si="19"/>
        <v>300</v>
      </c>
      <c r="S22" s="33">
        <f t="shared" si="12"/>
        <v>3.5714285714285716</v>
      </c>
      <c r="T22" s="33">
        <f t="shared" si="12"/>
        <v>42.857142857142854</v>
      </c>
      <c r="U22" s="69"/>
      <c r="V22" s="45"/>
      <c r="W22" s="33">
        <f t="shared" si="20"/>
        <v>25</v>
      </c>
      <c r="X22" s="33">
        <f t="shared" si="21"/>
        <v>225</v>
      </c>
      <c r="Y22" s="33">
        <f t="shared" si="13"/>
        <v>3.5714285714285716</v>
      </c>
      <c r="Z22" s="33">
        <f t="shared" si="13"/>
        <v>32.142857142857146</v>
      </c>
      <c r="AA22" s="69"/>
      <c r="AB22" s="45"/>
    </row>
    <row r="23" spans="1:28" s="62" customFormat="1">
      <c r="A23" s="107" t="s">
        <v>31</v>
      </c>
      <c r="B23" s="101">
        <v>2</v>
      </c>
      <c r="C23" s="47" t="s">
        <v>49</v>
      </c>
      <c r="D23" s="18" t="s">
        <v>50</v>
      </c>
      <c r="E23" s="24">
        <v>2</v>
      </c>
      <c r="F23" s="37">
        <v>75</v>
      </c>
      <c r="G23" s="33">
        <f t="shared" si="14"/>
        <v>25</v>
      </c>
      <c r="H23" s="33">
        <f t="shared" si="15"/>
        <v>300</v>
      </c>
      <c r="I23" s="39"/>
      <c r="J23" s="56"/>
      <c r="K23" s="33">
        <f t="shared" si="16"/>
        <v>25</v>
      </c>
      <c r="L23" s="33">
        <f t="shared" si="17"/>
        <v>300</v>
      </c>
      <c r="M23" s="33">
        <f t="shared" si="11"/>
        <v>3.5714285714285716</v>
      </c>
      <c r="N23" s="33">
        <f t="shared" si="11"/>
        <v>42.857142857142854</v>
      </c>
      <c r="O23" s="39"/>
      <c r="P23" s="45"/>
      <c r="Q23" s="33">
        <f t="shared" si="18"/>
        <v>25</v>
      </c>
      <c r="R23" s="33">
        <f t="shared" si="19"/>
        <v>300</v>
      </c>
      <c r="S23" s="33">
        <f t="shared" si="12"/>
        <v>3.5714285714285716</v>
      </c>
      <c r="T23" s="33">
        <f t="shared" si="12"/>
        <v>42.857142857142854</v>
      </c>
      <c r="U23" s="69"/>
      <c r="V23" s="45"/>
      <c r="W23" s="33">
        <f t="shared" si="20"/>
        <v>25</v>
      </c>
      <c r="X23" s="33">
        <f t="shared" si="21"/>
        <v>225</v>
      </c>
      <c r="Y23" s="33">
        <f t="shared" si="13"/>
        <v>3.5714285714285716</v>
      </c>
      <c r="Z23" s="33">
        <f t="shared" si="13"/>
        <v>32.142857142857146</v>
      </c>
      <c r="AA23" s="69"/>
      <c r="AB23" s="45"/>
    </row>
    <row r="24" spans="1:28" s="62" customFormat="1">
      <c r="A24" s="107" t="s">
        <v>31</v>
      </c>
      <c r="B24" s="105">
        <v>2</v>
      </c>
      <c r="C24" s="47" t="s">
        <v>51</v>
      </c>
      <c r="D24" s="18" t="s">
        <v>52</v>
      </c>
      <c r="E24" s="24">
        <v>1</v>
      </c>
      <c r="F24" s="37">
        <v>75</v>
      </c>
      <c r="G24" s="33">
        <f t="shared" si="14"/>
        <v>25</v>
      </c>
      <c r="H24" s="33">
        <f t="shared" si="15"/>
        <v>300</v>
      </c>
      <c r="I24" s="39"/>
      <c r="J24" s="56"/>
      <c r="K24" s="33">
        <f t="shared" si="16"/>
        <v>25</v>
      </c>
      <c r="L24" s="33">
        <f t="shared" si="17"/>
        <v>300</v>
      </c>
      <c r="M24" s="33">
        <f t="shared" si="11"/>
        <v>3.5714285714285716</v>
      </c>
      <c r="N24" s="33">
        <f t="shared" si="11"/>
        <v>42.857142857142854</v>
      </c>
      <c r="O24" s="40"/>
      <c r="P24" s="45"/>
      <c r="Q24" s="33">
        <f t="shared" si="18"/>
        <v>25</v>
      </c>
      <c r="R24" s="33">
        <f t="shared" si="19"/>
        <v>300</v>
      </c>
      <c r="S24" s="33">
        <f t="shared" si="12"/>
        <v>3.5714285714285716</v>
      </c>
      <c r="T24" s="33">
        <f t="shared" si="12"/>
        <v>42.857142857142854</v>
      </c>
      <c r="U24" s="70"/>
      <c r="V24" s="45"/>
      <c r="W24" s="33">
        <f t="shared" si="20"/>
        <v>25</v>
      </c>
      <c r="X24" s="33">
        <f t="shared" si="21"/>
        <v>225</v>
      </c>
      <c r="Y24" s="33">
        <f t="shared" si="13"/>
        <v>3.5714285714285716</v>
      </c>
      <c r="Z24" s="33">
        <f t="shared" si="13"/>
        <v>32.142857142857146</v>
      </c>
      <c r="AA24" s="69"/>
      <c r="AB24" s="45"/>
    </row>
    <row r="25" spans="1:28" s="62" customFormat="1">
      <c r="A25" s="107" t="s">
        <v>31</v>
      </c>
      <c r="B25" s="105">
        <v>2</v>
      </c>
      <c r="C25" s="47" t="s">
        <v>53</v>
      </c>
      <c r="D25" s="20" t="s">
        <v>54</v>
      </c>
      <c r="E25" s="24">
        <v>2</v>
      </c>
      <c r="F25" s="37">
        <v>75</v>
      </c>
      <c r="G25" s="33">
        <f t="shared" si="14"/>
        <v>25</v>
      </c>
      <c r="H25" s="33">
        <f t="shared" si="15"/>
        <v>300</v>
      </c>
      <c r="I25" s="39"/>
      <c r="J25" s="56"/>
      <c r="K25" s="33">
        <f t="shared" si="16"/>
        <v>25</v>
      </c>
      <c r="L25" s="33">
        <f t="shared" si="17"/>
        <v>300</v>
      </c>
      <c r="M25" s="33">
        <f t="shared" si="11"/>
        <v>3.5714285714285716</v>
      </c>
      <c r="N25" s="33">
        <f t="shared" si="11"/>
        <v>42.857142857142854</v>
      </c>
      <c r="O25" s="39"/>
      <c r="P25" s="45"/>
      <c r="Q25" s="33">
        <f t="shared" si="18"/>
        <v>25</v>
      </c>
      <c r="R25" s="33">
        <f t="shared" si="19"/>
        <v>300</v>
      </c>
      <c r="S25" s="33">
        <f t="shared" si="12"/>
        <v>3.5714285714285716</v>
      </c>
      <c r="T25" s="33">
        <f t="shared" si="12"/>
        <v>42.857142857142854</v>
      </c>
      <c r="U25" s="39"/>
      <c r="V25" s="45"/>
      <c r="W25" s="33">
        <f t="shared" si="20"/>
        <v>25</v>
      </c>
      <c r="X25" s="33">
        <f t="shared" si="21"/>
        <v>225</v>
      </c>
      <c r="Y25" s="33">
        <f t="shared" si="13"/>
        <v>3.5714285714285716</v>
      </c>
      <c r="Z25" s="33">
        <f t="shared" si="13"/>
        <v>32.142857142857146</v>
      </c>
      <c r="AA25" s="69"/>
      <c r="AB25" s="45"/>
    </row>
    <row r="26" spans="1:28" s="62" customFormat="1">
      <c r="A26" s="107" t="s">
        <v>31</v>
      </c>
      <c r="B26" s="101">
        <v>2</v>
      </c>
      <c r="C26" s="47" t="s">
        <v>55</v>
      </c>
      <c r="D26" s="18" t="s">
        <v>56</v>
      </c>
      <c r="E26" s="24">
        <v>1</v>
      </c>
      <c r="F26" s="37">
        <v>75</v>
      </c>
      <c r="G26" s="33">
        <f t="shared" si="14"/>
        <v>25</v>
      </c>
      <c r="H26" s="33">
        <f t="shared" si="15"/>
        <v>300</v>
      </c>
      <c r="I26" s="39"/>
      <c r="J26" s="56"/>
      <c r="K26" s="33">
        <f t="shared" si="16"/>
        <v>25</v>
      </c>
      <c r="L26" s="33">
        <f t="shared" si="17"/>
        <v>300</v>
      </c>
      <c r="M26" s="33">
        <f t="shared" si="11"/>
        <v>3.5714285714285716</v>
      </c>
      <c r="N26" s="33">
        <f t="shared" si="11"/>
        <v>42.857142857142854</v>
      </c>
      <c r="O26" s="39"/>
      <c r="P26" s="45"/>
      <c r="Q26" s="33">
        <f t="shared" si="18"/>
        <v>25</v>
      </c>
      <c r="R26" s="33">
        <f t="shared" si="19"/>
        <v>300</v>
      </c>
      <c r="S26" s="33">
        <f t="shared" si="12"/>
        <v>3.5714285714285716</v>
      </c>
      <c r="T26" s="33">
        <f t="shared" si="12"/>
        <v>42.857142857142854</v>
      </c>
      <c r="U26" s="39"/>
      <c r="V26" s="45"/>
      <c r="W26" s="33">
        <f t="shared" si="20"/>
        <v>25</v>
      </c>
      <c r="X26" s="33">
        <f t="shared" si="21"/>
        <v>225</v>
      </c>
      <c r="Y26" s="33">
        <f t="shared" si="13"/>
        <v>3.5714285714285716</v>
      </c>
      <c r="Z26" s="33">
        <f t="shared" si="13"/>
        <v>32.142857142857146</v>
      </c>
      <c r="AA26" s="69"/>
      <c r="AB26" s="45"/>
    </row>
    <row r="27" spans="1:28" s="62" customFormat="1">
      <c r="A27" s="107" t="s">
        <v>31</v>
      </c>
      <c r="B27" s="105">
        <v>2</v>
      </c>
      <c r="C27" s="47" t="s">
        <v>57</v>
      </c>
      <c r="D27" s="20" t="s">
        <v>58</v>
      </c>
      <c r="E27" s="24">
        <v>1</v>
      </c>
      <c r="F27" s="37">
        <v>75</v>
      </c>
      <c r="G27" s="33">
        <f t="shared" si="14"/>
        <v>25</v>
      </c>
      <c r="H27" s="33">
        <f t="shared" si="15"/>
        <v>300</v>
      </c>
      <c r="I27" s="39"/>
      <c r="J27" s="56"/>
      <c r="K27" s="33">
        <f t="shared" si="16"/>
        <v>25</v>
      </c>
      <c r="L27" s="33">
        <f t="shared" si="17"/>
        <v>300</v>
      </c>
      <c r="M27" s="33">
        <f t="shared" si="11"/>
        <v>3.5714285714285716</v>
      </c>
      <c r="N27" s="33">
        <f t="shared" si="11"/>
        <v>42.857142857142854</v>
      </c>
      <c r="O27" s="40"/>
      <c r="P27" s="45"/>
      <c r="Q27" s="33">
        <f t="shared" si="18"/>
        <v>25</v>
      </c>
      <c r="R27" s="33">
        <f t="shared" si="19"/>
        <v>300</v>
      </c>
      <c r="S27" s="33">
        <f t="shared" si="12"/>
        <v>3.5714285714285716</v>
      </c>
      <c r="T27" s="33">
        <f t="shared" si="12"/>
        <v>42.857142857142854</v>
      </c>
      <c r="U27" s="40"/>
      <c r="V27" s="45"/>
      <c r="W27" s="33">
        <f t="shared" si="20"/>
        <v>25</v>
      </c>
      <c r="X27" s="33">
        <f t="shared" si="21"/>
        <v>225</v>
      </c>
      <c r="Y27" s="33">
        <f t="shared" si="13"/>
        <v>3.5714285714285716</v>
      </c>
      <c r="Z27" s="33">
        <f t="shared" si="13"/>
        <v>32.142857142857146</v>
      </c>
      <c r="AA27" s="40"/>
      <c r="AB27" s="45"/>
    </row>
    <row r="28" spans="1:28" s="62" customFormat="1">
      <c r="A28" s="107" t="s">
        <v>31</v>
      </c>
      <c r="B28" s="101">
        <v>2</v>
      </c>
      <c r="C28" s="47" t="s">
        <v>59</v>
      </c>
      <c r="D28" s="20" t="s">
        <v>60</v>
      </c>
      <c r="E28" s="24">
        <v>3</v>
      </c>
      <c r="F28" s="37">
        <v>75</v>
      </c>
      <c r="G28" s="33">
        <f t="shared" si="14"/>
        <v>25</v>
      </c>
      <c r="H28" s="33">
        <f t="shared" si="15"/>
        <v>300</v>
      </c>
      <c r="I28" s="39"/>
      <c r="J28" s="56"/>
      <c r="K28" s="33">
        <f t="shared" si="16"/>
        <v>25</v>
      </c>
      <c r="L28" s="33">
        <f t="shared" si="17"/>
        <v>300</v>
      </c>
      <c r="M28" s="33">
        <f t="shared" si="11"/>
        <v>3.5714285714285716</v>
      </c>
      <c r="N28" s="33">
        <f t="shared" si="11"/>
        <v>42.857142857142854</v>
      </c>
      <c r="O28" s="39"/>
      <c r="P28" s="45"/>
      <c r="Q28" s="33">
        <f t="shared" si="18"/>
        <v>25</v>
      </c>
      <c r="R28" s="33">
        <f t="shared" si="19"/>
        <v>300</v>
      </c>
      <c r="S28" s="33">
        <f t="shared" si="12"/>
        <v>3.5714285714285716</v>
      </c>
      <c r="T28" s="33">
        <f t="shared" si="12"/>
        <v>42.857142857142854</v>
      </c>
      <c r="U28" s="39"/>
      <c r="V28" s="45"/>
      <c r="W28" s="33">
        <f t="shared" si="20"/>
        <v>25</v>
      </c>
      <c r="X28" s="33">
        <f t="shared" si="21"/>
        <v>225</v>
      </c>
      <c r="Y28" s="33">
        <f t="shared" si="13"/>
        <v>3.5714285714285716</v>
      </c>
      <c r="Z28" s="33">
        <f t="shared" si="13"/>
        <v>32.142857142857146</v>
      </c>
      <c r="AA28" s="40"/>
      <c r="AB28" s="45"/>
    </row>
    <row r="29" spans="1:28" s="62" customFormat="1">
      <c r="A29" s="107" t="s">
        <v>31</v>
      </c>
      <c r="B29" s="101">
        <v>2</v>
      </c>
      <c r="C29" s="47" t="s">
        <v>61</v>
      </c>
      <c r="D29" s="18" t="s">
        <v>62</v>
      </c>
      <c r="E29" s="24">
        <v>2</v>
      </c>
      <c r="F29" s="37">
        <v>75</v>
      </c>
      <c r="G29" s="33">
        <f t="shared" si="14"/>
        <v>25</v>
      </c>
      <c r="H29" s="33">
        <f t="shared" si="15"/>
        <v>300</v>
      </c>
      <c r="I29" s="39"/>
      <c r="J29" s="56"/>
      <c r="K29" s="33">
        <f t="shared" si="16"/>
        <v>25</v>
      </c>
      <c r="L29" s="33">
        <f t="shared" si="17"/>
        <v>300</v>
      </c>
      <c r="M29" s="33">
        <f t="shared" si="11"/>
        <v>3.5714285714285716</v>
      </c>
      <c r="N29" s="33">
        <f t="shared" si="11"/>
        <v>42.857142857142854</v>
      </c>
      <c r="O29" s="39"/>
      <c r="P29" s="45"/>
      <c r="Q29" s="33">
        <f t="shared" si="18"/>
        <v>25</v>
      </c>
      <c r="R29" s="33">
        <f t="shared" si="19"/>
        <v>300</v>
      </c>
      <c r="S29" s="33">
        <f t="shared" si="12"/>
        <v>3.5714285714285716</v>
      </c>
      <c r="T29" s="33">
        <f t="shared" si="12"/>
        <v>42.857142857142854</v>
      </c>
      <c r="U29" s="39"/>
      <c r="V29" s="45"/>
      <c r="W29" s="33">
        <f t="shared" si="20"/>
        <v>25</v>
      </c>
      <c r="X29" s="33">
        <f t="shared" si="21"/>
        <v>225</v>
      </c>
      <c r="Y29" s="33">
        <f t="shared" si="13"/>
        <v>3.5714285714285716</v>
      </c>
      <c r="Z29" s="33">
        <f t="shared" si="13"/>
        <v>32.142857142857146</v>
      </c>
      <c r="AA29" s="40"/>
      <c r="AB29" s="45"/>
    </row>
    <row r="30" spans="1:28" s="62" customFormat="1">
      <c r="A30" s="107" t="s">
        <v>31</v>
      </c>
      <c r="B30" s="105">
        <v>2</v>
      </c>
      <c r="C30" s="47" t="s">
        <v>63</v>
      </c>
      <c r="D30" s="20" t="s">
        <v>64</v>
      </c>
      <c r="E30" s="24">
        <v>2</v>
      </c>
      <c r="F30" s="37">
        <v>75</v>
      </c>
      <c r="G30" s="33">
        <f t="shared" si="14"/>
        <v>25</v>
      </c>
      <c r="H30" s="33">
        <f t="shared" si="15"/>
        <v>300</v>
      </c>
      <c r="I30" s="39"/>
      <c r="J30" s="56"/>
      <c r="K30" s="33">
        <f t="shared" si="16"/>
        <v>25</v>
      </c>
      <c r="L30" s="33">
        <f t="shared" si="17"/>
        <v>300</v>
      </c>
      <c r="M30" s="33">
        <f t="shared" si="11"/>
        <v>3.5714285714285716</v>
      </c>
      <c r="N30" s="33">
        <f t="shared" si="11"/>
        <v>42.857142857142854</v>
      </c>
      <c r="O30" s="39"/>
      <c r="P30" s="45"/>
      <c r="Q30" s="33">
        <f t="shared" si="18"/>
        <v>25</v>
      </c>
      <c r="R30" s="33">
        <f t="shared" si="19"/>
        <v>300</v>
      </c>
      <c r="S30" s="33">
        <f t="shared" si="12"/>
        <v>3.5714285714285716</v>
      </c>
      <c r="T30" s="33">
        <f t="shared" si="12"/>
        <v>42.857142857142854</v>
      </c>
      <c r="U30" s="39"/>
      <c r="V30" s="45"/>
      <c r="W30" s="33">
        <f t="shared" si="20"/>
        <v>25</v>
      </c>
      <c r="X30" s="33">
        <f t="shared" si="21"/>
        <v>225</v>
      </c>
      <c r="Y30" s="33">
        <f t="shared" si="13"/>
        <v>3.5714285714285716</v>
      </c>
      <c r="Z30" s="33">
        <f t="shared" si="13"/>
        <v>32.142857142857146</v>
      </c>
      <c r="AA30" s="39"/>
      <c r="AB30" s="45"/>
    </row>
    <row r="31" spans="1:28" s="62" customFormat="1">
      <c r="A31" s="107" t="s">
        <v>31</v>
      </c>
      <c r="B31" s="101">
        <v>2</v>
      </c>
      <c r="C31" s="47" t="s">
        <v>65</v>
      </c>
      <c r="D31" s="18" t="s">
        <v>66</v>
      </c>
      <c r="E31" s="24">
        <v>3</v>
      </c>
      <c r="F31" s="37">
        <v>75</v>
      </c>
      <c r="G31" s="33">
        <f t="shared" si="14"/>
        <v>25</v>
      </c>
      <c r="H31" s="33">
        <f t="shared" si="15"/>
        <v>300</v>
      </c>
      <c r="I31" s="39"/>
      <c r="J31" s="56"/>
      <c r="K31" s="33">
        <f t="shared" si="16"/>
        <v>25</v>
      </c>
      <c r="L31" s="33">
        <f t="shared" si="17"/>
        <v>300</v>
      </c>
      <c r="M31" s="33">
        <f t="shared" si="11"/>
        <v>3.5714285714285716</v>
      </c>
      <c r="N31" s="33">
        <f t="shared" si="11"/>
        <v>42.857142857142854</v>
      </c>
      <c r="O31" s="39"/>
      <c r="P31" s="45"/>
      <c r="Q31" s="33">
        <f t="shared" si="18"/>
        <v>25</v>
      </c>
      <c r="R31" s="33">
        <f t="shared" si="19"/>
        <v>300</v>
      </c>
      <c r="S31" s="33">
        <f t="shared" si="12"/>
        <v>3.5714285714285716</v>
      </c>
      <c r="T31" s="33">
        <f t="shared" si="12"/>
        <v>42.857142857142854</v>
      </c>
      <c r="U31" s="39"/>
      <c r="V31" s="45"/>
      <c r="W31" s="33">
        <f t="shared" si="20"/>
        <v>25</v>
      </c>
      <c r="X31" s="33">
        <f t="shared" si="21"/>
        <v>225</v>
      </c>
      <c r="Y31" s="33">
        <f t="shared" si="13"/>
        <v>3.5714285714285716</v>
      </c>
      <c r="Z31" s="33">
        <f t="shared" si="13"/>
        <v>32.142857142857146</v>
      </c>
      <c r="AA31" s="39"/>
      <c r="AB31" s="45"/>
    </row>
    <row r="32" spans="1:28" s="62" customFormat="1">
      <c r="A32" s="107" t="s">
        <v>31</v>
      </c>
      <c r="B32" s="101">
        <v>2</v>
      </c>
      <c r="C32" s="47" t="s">
        <v>67</v>
      </c>
      <c r="D32" s="20" t="s">
        <v>68</v>
      </c>
      <c r="E32" s="24">
        <v>2</v>
      </c>
      <c r="F32" s="37">
        <v>135</v>
      </c>
      <c r="G32" s="33">
        <f t="shared" si="14"/>
        <v>45</v>
      </c>
      <c r="H32" s="33">
        <f t="shared" si="15"/>
        <v>540</v>
      </c>
      <c r="I32" s="39"/>
      <c r="J32" s="56"/>
      <c r="K32" s="33">
        <f t="shared" si="16"/>
        <v>45</v>
      </c>
      <c r="L32" s="33">
        <f t="shared" si="17"/>
        <v>540</v>
      </c>
      <c r="M32" s="33">
        <f t="shared" si="11"/>
        <v>6.4285714285714288</v>
      </c>
      <c r="N32" s="33">
        <f t="shared" si="11"/>
        <v>77.142857142857139</v>
      </c>
      <c r="O32" s="39"/>
      <c r="P32" s="45"/>
      <c r="Q32" s="33">
        <f t="shared" si="18"/>
        <v>45</v>
      </c>
      <c r="R32" s="33">
        <f t="shared" si="19"/>
        <v>540</v>
      </c>
      <c r="S32" s="33">
        <f t="shared" si="12"/>
        <v>6.4285714285714288</v>
      </c>
      <c r="T32" s="33">
        <f t="shared" si="12"/>
        <v>77.142857142857139</v>
      </c>
      <c r="U32" s="39"/>
      <c r="V32" s="45"/>
      <c r="W32" s="33">
        <f t="shared" si="20"/>
        <v>45</v>
      </c>
      <c r="X32" s="33">
        <f t="shared" si="21"/>
        <v>405</v>
      </c>
      <c r="Y32" s="33">
        <f t="shared" si="13"/>
        <v>6.4285714285714288</v>
      </c>
      <c r="Z32" s="33">
        <f t="shared" si="13"/>
        <v>57.857142857142854</v>
      </c>
      <c r="AA32" s="39"/>
      <c r="AB32" s="45"/>
    </row>
    <row r="33" spans="1:36">
      <c r="A33" s="107" t="s">
        <v>31</v>
      </c>
      <c r="B33" s="105">
        <v>2</v>
      </c>
      <c r="C33" s="47" t="s">
        <v>69</v>
      </c>
      <c r="D33" s="20" t="s">
        <v>70</v>
      </c>
      <c r="E33" s="24">
        <v>2</v>
      </c>
      <c r="F33" s="37">
        <v>135</v>
      </c>
      <c r="G33" s="33">
        <f t="shared" si="14"/>
        <v>45</v>
      </c>
      <c r="H33" s="33">
        <f t="shared" si="15"/>
        <v>540</v>
      </c>
      <c r="I33" s="39"/>
      <c r="J33" s="56"/>
      <c r="K33" s="33">
        <f t="shared" si="16"/>
        <v>45</v>
      </c>
      <c r="L33" s="33">
        <f t="shared" si="17"/>
        <v>540</v>
      </c>
      <c r="M33" s="33">
        <f t="shared" si="11"/>
        <v>6.4285714285714288</v>
      </c>
      <c r="N33" s="33">
        <f t="shared" si="11"/>
        <v>77.142857142857139</v>
      </c>
      <c r="O33" s="39"/>
      <c r="P33" s="45"/>
      <c r="Q33" s="33">
        <f t="shared" si="18"/>
        <v>45</v>
      </c>
      <c r="R33" s="33">
        <f t="shared" si="19"/>
        <v>540</v>
      </c>
      <c r="S33" s="33">
        <f t="shared" si="12"/>
        <v>6.4285714285714288</v>
      </c>
      <c r="T33" s="33">
        <f t="shared" si="12"/>
        <v>77.142857142857139</v>
      </c>
      <c r="U33" s="39"/>
      <c r="V33" s="45"/>
      <c r="W33" s="33">
        <f t="shared" si="20"/>
        <v>45</v>
      </c>
      <c r="X33" s="33">
        <f t="shared" si="21"/>
        <v>405</v>
      </c>
      <c r="Y33" s="33">
        <f t="shared" si="13"/>
        <v>6.4285714285714288</v>
      </c>
      <c r="Z33" s="33">
        <f t="shared" si="13"/>
        <v>57.857142857142854</v>
      </c>
      <c r="AA33" s="39"/>
      <c r="AB33" s="45"/>
    </row>
    <row r="34" spans="1:36">
      <c r="A34" s="107" t="s">
        <v>31</v>
      </c>
      <c r="B34" s="101">
        <v>2</v>
      </c>
      <c r="C34" s="47" t="s">
        <v>71</v>
      </c>
      <c r="D34" s="18" t="s">
        <v>72</v>
      </c>
      <c r="E34" s="24">
        <v>1</v>
      </c>
      <c r="F34" s="37">
        <v>135</v>
      </c>
      <c r="G34" s="33">
        <f t="shared" si="14"/>
        <v>45</v>
      </c>
      <c r="H34" s="33">
        <f t="shared" si="15"/>
        <v>540</v>
      </c>
      <c r="I34" s="39"/>
      <c r="J34" s="56"/>
      <c r="K34" s="33">
        <f t="shared" si="16"/>
        <v>45</v>
      </c>
      <c r="L34" s="33">
        <f t="shared" si="17"/>
        <v>540</v>
      </c>
      <c r="M34" s="33">
        <f t="shared" si="11"/>
        <v>6.4285714285714288</v>
      </c>
      <c r="N34" s="33">
        <f t="shared" si="11"/>
        <v>77.142857142857139</v>
      </c>
      <c r="O34" s="39"/>
      <c r="P34" s="45"/>
      <c r="Q34" s="33">
        <f t="shared" si="18"/>
        <v>45</v>
      </c>
      <c r="R34" s="33">
        <f t="shared" si="19"/>
        <v>540</v>
      </c>
      <c r="S34" s="33">
        <f t="shared" si="12"/>
        <v>6.4285714285714288</v>
      </c>
      <c r="T34" s="33">
        <f t="shared" si="12"/>
        <v>77.142857142857139</v>
      </c>
      <c r="U34" s="39"/>
      <c r="V34" s="45"/>
      <c r="W34" s="33">
        <f t="shared" si="20"/>
        <v>45</v>
      </c>
      <c r="X34" s="33">
        <f t="shared" si="21"/>
        <v>405</v>
      </c>
      <c r="Y34" s="33">
        <f t="shared" si="13"/>
        <v>6.4285714285714288</v>
      </c>
      <c r="Z34" s="33">
        <f t="shared" si="13"/>
        <v>57.857142857142854</v>
      </c>
      <c r="AA34" s="39"/>
      <c r="AB34" s="45"/>
    </row>
    <row r="35" spans="1:36">
      <c r="A35" s="107" t="s">
        <v>31</v>
      </c>
      <c r="B35" s="105">
        <v>2</v>
      </c>
      <c r="C35" s="47" t="s">
        <v>73</v>
      </c>
      <c r="D35" s="20" t="s">
        <v>74</v>
      </c>
      <c r="E35" s="24">
        <v>2</v>
      </c>
      <c r="F35" s="37">
        <v>135</v>
      </c>
      <c r="G35" s="33">
        <f t="shared" si="14"/>
        <v>45</v>
      </c>
      <c r="H35" s="33">
        <f t="shared" si="15"/>
        <v>540</v>
      </c>
      <c r="I35" s="39"/>
      <c r="J35" s="56"/>
      <c r="K35" s="33">
        <f t="shared" si="16"/>
        <v>45</v>
      </c>
      <c r="L35" s="33">
        <f t="shared" si="17"/>
        <v>540</v>
      </c>
      <c r="M35" s="33">
        <f t="shared" si="11"/>
        <v>6.4285714285714288</v>
      </c>
      <c r="N35" s="33">
        <f t="shared" si="11"/>
        <v>77.142857142857139</v>
      </c>
      <c r="O35" s="39"/>
      <c r="P35" s="45"/>
      <c r="Q35" s="33">
        <f t="shared" si="18"/>
        <v>45</v>
      </c>
      <c r="R35" s="33">
        <f t="shared" si="19"/>
        <v>540</v>
      </c>
      <c r="S35" s="33">
        <f t="shared" si="12"/>
        <v>6.4285714285714288</v>
      </c>
      <c r="T35" s="33">
        <f t="shared" si="12"/>
        <v>77.142857142857139</v>
      </c>
      <c r="U35" s="39"/>
      <c r="V35" s="45"/>
      <c r="W35" s="33">
        <f t="shared" si="20"/>
        <v>45</v>
      </c>
      <c r="X35" s="33">
        <f t="shared" si="21"/>
        <v>405</v>
      </c>
      <c r="Y35" s="33">
        <f t="shared" si="13"/>
        <v>6.4285714285714288</v>
      </c>
      <c r="Z35" s="33">
        <f t="shared" si="13"/>
        <v>57.857142857142854</v>
      </c>
      <c r="AA35" s="39"/>
      <c r="AB35" s="45"/>
    </row>
    <row r="36" spans="1:36" s="51" customFormat="1">
      <c r="A36" s="113" t="s">
        <v>360</v>
      </c>
      <c r="B36" s="115"/>
      <c r="C36" s="57"/>
      <c r="D36" s="58"/>
      <c r="E36" s="54"/>
      <c r="F36" s="54"/>
      <c r="G36" s="51">
        <v>39</v>
      </c>
      <c r="H36" s="51">
        <v>47</v>
      </c>
      <c r="J36" s="51">
        <v>43</v>
      </c>
      <c r="K36" s="51">
        <v>29</v>
      </c>
      <c r="L36" s="51">
        <v>39</v>
      </c>
      <c r="P36" s="51">
        <v>35</v>
      </c>
      <c r="Q36" s="55">
        <v>40</v>
      </c>
      <c r="R36" s="55">
        <v>48</v>
      </c>
      <c r="S36" s="55"/>
      <c r="T36" s="55"/>
      <c r="V36" s="56">
        <v>44</v>
      </c>
      <c r="W36" s="55">
        <v>20</v>
      </c>
      <c r="X36" s="55">
        <v>28</v>
      </c>
      <c r="Y36" s="55"/>
      <c r="Z36" s="55"/>
      <c r="AB36" s="56">
        <v>24</v>
      </c>
      <c r="AC36" s="62"/>
      <c r="AD36" s="62"/>
      <c r="AE36" s="62"/>
      <c r="AF36" s="62"/>
      <c r="AG36" s="62"/>
      <c r="AH36" s="62"/>
      <c r="AI36" s="62"/>
      <c r="AJ36" s="62"/>
    </row>
    <row r="37" spans="1:36">
      <c r="A37" s="107" t="s">
        <v>75</v>
      </c>
      <c r="B37" s="105">
        <v>3</v>
      </c>
      <c r="C37" s="1" t="s">
        <v>76</v>
      </c>
      <c r="D37" s="18" t="s">
        <v>77</v>
      </c>
      <c r="E37" s="24">
        <v>2</v>
      </c>
      <c r="F37" s="37">
        <v>65</v>
      </c>
      <c r="G37" s="33">
        <f t="shared" ref="G37:G73" si="22">$F37/3</f>
        <v>21.666666666666668</v>
      </c>
      <c r="H37" s="33">
        <f>$F37*8</f>
        <v>520</v>
      </c>
      <c r="I37" s="40"/>
      <c r="J37" s="56"/>
      <c r="K37" s="33">
        <f t="shared" ref="K37:K48" si="23">$F37/3</f>
        <v>21.666666666666668</v>
      </c>
      <c r="L37" s="33">
        <f>$F37*8</f>
        <v>520</v>
      </c>
      <c r="M37" s="33">
        <f t="shared" ref="M37:N48" si="24">K37/7</f>
        <v>3.0952380952380953</v>
      </c>
      <c r="N37" s="33">
        <f t="shared" si="24"/>
        <v>74.285714285714292</v>
      </c>
      <c r="O37" s="40"/>
      <c r="P37" s="45"/>
      <c r="Q37" s="33">
        <f t="shared" ref="Q37:Q48" si="25">$F37/3</f>
        <v>21.666666666666668</v>
      </c>
      <c r="R37" s="33">
        <f>$F37*8</f>
        <v>520</v>
      </c>
      <c r="S37" s="33">
        <f t="shared" ref="S37:T48" si="26">Q37/7</f>
        <v>3.0952380952380953</v>
      </c>
      <c r="T37" s="33">
        <f t="shared" si="26"/>
        <v>74.285714285714292</v>
      </c>
      <c r="U37" s="40"/>
      <c r="V37" s="45"/>
      <c r="W37" s="33">
        <f t="shared" ref="W37:W48" si="27">$F37/3</f>
        <v>21.666666666666668</v>
      </c>
      <c r="X37" s="33">
        <f>$F37*6</f>
        <v>390</v>
      </c>
      <c r="Y37" s="33">
        <f t="shared" ref="Y37:Z48" si="28">W37/7</f>
        <v>3.0952380952380953</v>
      </c>
      <c r="Z37" s="33">
        <f t="shared" si="28"/>
        <v>55.714285714285715</v>
      </c>
      <c r="AA37" s="40"/>
      <c r="AB37" s="45"/>
    </row>
    <row r="38" spans="1:36">
      <c r="A38" s="107" t="s">
        <v>75</v>
      </c>
      <c r="B38" s="101">
        <v>3</v>
      </c>
      <c r="C38" s="1" t="s">
        <v>78</v>
      </c>
      <c r="D38" s="18" t="s">
        <v>79</v>
      </c>
      <c r="E38" s="24">
        <v>1</v>
      </c>
      <c r="F38" s="37">
        <v>65</v>
      </c>
      <c r="G38" s="33">
        <f t="shared" si="22"/>
        <v>21.666666666666668</v>
      </c>
      <c r="H38" s="33">
        <f t="shared" ref="H38:H48" si="29">$F38*8</f>
        <v>520</v>
      </c>
      <c r="I38" s="40"/>
      <c r="J38" s="56"/>
      <c r="K38" s="33">
        <f t="shared" si="23"/>
        <v>21.666666666666668</v>
      </c>
      <c r="L38" s="33">
        <f t="shared" ref="L38:L48" si="30">$F38*8</f>
        <v>520</v>
      </c>
      <c r="M38" s="33">
        <f t="shared" si="24"/>
        <v>3.0952380952380953</v>
      </c>
      <c r="N38" s="33">
        <f t="shared" si="24"/>
        <v>74.285714285714292</v>
      </c>
      <c r="O38" s="39"/>
      <c r="P38" s="45"/>
      <c r="Q38" s="33">
        <f t="shared" si="25"/>
        <v>21.666666666666668</v>
      </c>
      <c r="R38" s="33">
        <f t="shared" ref="R38:R48" si="31">$F38*8</f>
        <v>520</v>
      </c>
      <c r="S38" s="33">
        <f t="shared" si="26"/>
        <v>3.0952380952380953</v>
      </c>
      <c r="T38" s="33">
        <f t="shared" si="26"/>
        <v>74.285714285714292</v>
      </c>
      <c r="U38" s="40"/>
      <c r="V38" s="45"/>
      <c r="W38" s="33">
        <f t="shared" si="27"/>
        <v>21.666666666666668</v>
      </c>
      <c r="X38" s="33">
        <f t="shared" ref="X38:X48" si="32">$F38*6</f>
        <v>390</v>
      </c>
      <c r="Y38" s="33">
        <f t="shared" si="28"/>
        <v>3.0952380952380953</v>
      </c>
      <c r="Z38" s="33">
        <f t="shared" si="28"/>
        <v>55.714285714285715</v>
      </c>
      <c r="AA38" s="40"/>
      <c r="AB38" s="45"/>
    </row>
    <row r="39" spans="1:36">
      <c r="A39" s="107" t="s">
        <v>75</v>
      </c>
      <c r="B39" s="105">
        <v>3</v>
      </c>
      <c r="C39" s="1" t="s">
        <v>80</v>
      </c>
      <c r="D39" s="18" t="s">
        <v>81</v>
      </c>
      <c r="E39" s="24">
        <v>2</v>
      </c>
      <c r="F39" s="37">
        <v>65</v>
      </c>
      <c r="G39" s="33">
        <f t="shared" si="22"/>
        <v>21.666666666666668</v>
      </c>
      <c r="H39" s="33">
        <f t="shared" si="29"/>
        <v>520</v>
      </c>
      <c r="I39" s="40"/>
      <c r="J39" s="56"/>
      <c r="K39" s="33">
        <f t="shared" si="23"/>
        <v>21.666666666666668</v>
      </c>
      <c r="L39" s="33">
        <f t="shared" si="30"/>
        <v>520</v>
      </c>
      <c r="M39" s="33">
        <f t="shared" si="24"/>
        <v>3.0952380952380953</v>
      </c>
      <c r="N39" s="33">
        <f t="shared" si="24"/>
        <v>74.285714285714292</v>
      </c>
      <c r="O39" s="39"/>
      <c r="P39" s="45"/>
      <c r="Q39" s="33">
        <f t="shared" si="25"/>
        <v>21.666666666666668</v>
      </c>
      <c r="R39" s="33">
        <f t="shared" si="31"/>
        <v>520</v>
      </c>
      <c r="S39" s="33">
        <f t="shared" si="26"/>
        <v>3.0952380952380953</v>
      </c>
      <c r="T39" s="33">
        <f t="shared" si="26"/>
        <v>74.285714285714292</v>
      </c>
      <c r="V39" s="45"/>
      <c r="W39" s="33">
        <f t="shared" si="27"/>
        <v>21.666666666666668</v>
      </c>
      <c r="X39" s="33">
        <f t="shared" si="32"/>
        <v>390</v>
      </c>
      <c r="Y39" s="33">
        <f t="shared" si="28"/>
        <v>3.0952380952380953</v>
      </c>
      <c r="Z39" s="33">
        <f t="shared" si="28"/>
        <v>55.714285714285715</v>
      </c>
      <c r="AA39" s="40"/>
      <c r="AB39" s="45"/>
    </row>
    <row r="40" spans="1:36">
      <c r="A40" s="107" t="s">
        <v>75</v>
      </c>
      <c r="B40" s="101">
        <v>3</v>
      </c>
      <c r="C40" s="1" t="s">
        <v>82</v>
      </c>
      <c r="D40" s="18" t="s">
        <v>83</v>
      </c>
      <c r="E40" s="24">
        <v>2</v>
      </c>
      <c r="F40" s="37">
        <v>65</v>
      </c>
      <c r="G40" s="33">
        <f t="shared" si="22"/>
        <v>21.666666666666668</v>
      </c>
      <c r="H40" s="33">
        <f t="shared" si="29"/>
        <v>520</v>
      </c>
      <c r="I40" s="40"/>
      <c r="J40" s="56"/>
      <c r="K40" s="33">
        <f t="shared" si="23"/>
        <v>21.666666666666668</v>
      </c>
      <c r="L40" s="33">
        <f t="shared" si="30"/>
        <v>520</v>
      </c>
      <c r="M40" s="33">
        <f t="shared" si="24"/>
        <v>3.0952380952380953</v>
      </c>
      <c r="N40" s="33">
        <f t="shared" si="24"/>
        <v>74.285714285714292</v>
      </c>
      <c r="O40" s="39"/>
      <c r="P40" s="45"/>
      <c r="Q40" s="33">
        <f t="shared" si="25"/>
        <v>21.666666666666668</v>
      </c>
      <c r="R40" s="33">
        <f t="shared" si="31"/>
        <v>520</v>
      </c>
      <c r="S40" s="33">
        <f t="shared" si="26"/>
        <v>3.0952380952380953</v>
      </c>
      <c r="T40" s="33">
        <f t="shared" si="26"/>
        <v>74.285714285714292</v>
      </c>
      <c r="V40" s="45"/>
      <c r="W40" s="33">
        <f t="shared" si="27"/>
        <v>21.666666666666668</v>
      </c>
      <c r="X40" s="33">
        <f t="shared" si="32"/>
        <v>390</v>
      </c>
      <c r="Y40" s="33">
        <f t="shared" si="28"/>
        <v>3.0952380952380953</v>
      </c>
      <c r="Z40" s="33">
        <f t="shared" si="28"/>
        <v>55.714285714285715</v>
      </c>
      <c r="AA40" s="39"/>
      <c r="AB40" s="45"/>
    </row>
    <row r="41" spans="1:36">
      <c r="A41" s="107" t="s">
        <v>75</v>
      </c>
      <c r="B41" s="101">
        <v>3</v>
      </c>
      <c r="C41" s="1" t="s">
        <v>86</v>
      </c>
      <c r="D41" s="18" t="s">
        <v>87</v>
      </c>
      <c r="E41" s="24">
        <v>1</v>
      </c>
      <c r="F41" s="37">
        <v>65</v>
      </c>
      <c r="G41" s="33">
        <f t="shared" si="22"/>
        <v>21.666666666666668</v>
      </c>
      <c r="H41" s="33">
        <f>$F41*5</f>
        <v>325</v>
      </c>
      <c r="I41" s="40"/>
      <c r="J41" s="56"/>
      <c r="K41" s="33">
        <f t="shared" si="23"/>
        <v>21.666666666666668</v>
      </c>
      <c r="L41" s="33">
        <f>$F41*5</f>
        <v>325</v>
      </c>
      <c r="M41" s="33">
        <f t="shared" si="24"/>
        <v>3.0952380952380953</v>
      </c>
      <c r="N41" s="33">
        <f t="shared" si="24"/>
        <v>46.428571428571431</v>
      </c>
      <c r="O41" s="40"/>
      <c r="P41" s="45"/>
      <c r="Q41" s="33">
        <f t="shared" si="25"/>
        <v>21.666666666666668</v>
      </c>
      <c r="R41" s="33">
        <f>$F41*5</f>
        <v>325</v>
      </c>
      <c r="S41" s="33">
        <f t="shared" si="26"/>
        <v>3.0952380952380953</v>
      </c>
      <c r="T41" s="33">
        <f t="shared" si="26"/>
        <v>46.428571428571431</v>
      </c>
      <c r="V41" s="45"/>
      <c r="W41" s="33">
        <f t="shared" si="27"/>
        <v>21.666666666666668</v>
      </c>
      <c r="X41" s="33">
        <f>$F41*4</f>
        <v>260</v>
      </c>
      <c r="Y41" s="33">
        <f t="shared" si="28"/>
        <v>3.0952380952380953</v>
      </c>
      <c r="Z41" s="33">
        <f t="shared" si="28"/>
        <v>37.142857142857146</v>
      </c>
      <c r="AA41" s="40"/>
      <c r="AB41" s="45"/>
    </row>
    <row r="42" spans="1:36">
      <c r="A42" s="107" t="s">
        <v>75</v>
      </c>
      <c r="B42" s="105">
        <v>3</v>
      </c>
      <c r="C42" s="1" t="s">
        <v>88</v>
      </c>
      <c r="D42" s="18" t="s">
        <v>89</v>
      </c>
      <c r="E42" s="24">
        <v>2</v>
      </c>
      <c r="F42" s="37">
        <v>65</v>
      </c>
      <c r="G42" s="33">
        <f t="shared" si="22"/>
        <v>21.666666666666668</v>
      </c>
      <c r="H42" s="33">
        <f>$F42*5</f>
        <v>325</v>
      </c>
      <c r="I42" s="40"/>
      <c r="J42" s="56"/>
      <c r="K42" s="33">
        <f t="shared" si="23"/>
        <v>21.666666666666668</v>
      </c>
      <c r="L42" s="33">
        <f>$F42*5</f>
        <v>325</v>
      </c>
      <c r="M42" s="33">
        <f t="shared" si="24"/>
        <v>3.0952380952380953</v>
      </c>
      <c r="N42" s="33">
        <f t="shared" si="24"/>
        <v>46.428571428571431</v>
      </c>
      <c r="O42" s="40"/>
      <c r="P42" s="45"/>
      <c r="Q42" s="33">
        <f t="shared" si="25"/>
        <v>21.666666666666668</v>
      </c>
      <c r="R42" s="33">
        <f>$F42*5</f>
        <v>325</v>
      </c>
      <c r="S42" s="33">
        <f t="shared" si="26"/>
        <v>3.0952380952380953</v>
      </c>
      <c r="T42" s="33">
        <f t="shared" si="26"/>
        <v>46.428571428571431</v>
      </c>
      <c r="V42" s="45"/>
      <c r="W42" s="33">
        <f t="shared" si="27"/>
        <v>21.666666666666668</v>
      </c>
      <c r="X42" s="33">
        <f>$F42*4</f>
        <v>260</v>
      </c>
      <c r="Y42" s="33">
        <f t="shared" si="28"/>
        <v>3.0952380952380953</v>
      </c>
      <c r="Z42" s="33">
        <f t="shared" si="28"/>
        <v>37.142857142857146</v>
      </c>
      <c r="AA42" s="40"/>
      <c r="AB42" s="45"/>
    </row>
    <row r="43" spans="1:36">
      <c r="A43" s="107" t="s">
        <v>75</v>
      </c>
      <c r="B43" s="101">
        <v>3</v>
      </c>
      <c r="C43" s="1" t="s">
        <v>90</v>
      </c>
      <c r="D43" s="18" t="s">
        <v>91</v>
      </c>
      <c r="E43" s="24">
        <v>1</v>
      </c>
      <c r="F43" s="37">
        <v>65</v>
      </c>
      <c r="G43" s="33">
        <f t="shared" si="22"/>
        <v>21.666666666666668</v>
      </c>
      <c r="H43" s="33">
        <f t="shared" si="29"/>
        <v>520</v>
      </c>
      <c r="I43" s="40"/>
      <c r="J43" s="56"/>
      <c r="K43" s="33">
        <f t="shared" si="23"/>
        <v>21.666666666666668</v>
      </c>
      <c r="L43" s="33">
        <f t="shared" si="30"/>
        <v>520</v>
      </c>
      <c r="M43" s="33">
        <f t="shared" si="24"/>
        <v>3.0952380952380953</v>
      </c>
      <c r="N43" s="33">
        <f t="shared" si="24"/>
        <v>74.285714285714292</v>
      </c>
      <c r="O43" s="40"/>
      <c r="P43" s="45"/>
      <c r="Q43" s="33">
        <f t="shared" si="25"/>
        <v>21.666666666666668</v>
      </c>
      <c r="R43" s="33">
        <f t="shared" si="31"/>
        <v>520</v>
      </c>
      <c r="S43" s="33">
        <f t="shared" si="26"/>
        <v>3.0952380952380953</v>
      </c>
      <c r="T43" s="33">
        <f t="shared" si="26"/>
        <v>74.285714285714292</v>
      </c>
      <c r="V43" s="45"/>
      <c r="W43" s="33">
        <f t="shared" si="27"/>
        <v>21.666666666666668</v>
      </c>
      <c r="X43" s="33">
        <f t="shared" si="32"/>
        <v>390</v>
      </c>
      <c r="Y43" s="33">
        <f t="shared" si="28"/>
        <v>3.0952380952380953</v>
      </c>
      <c r="Z43" s="33">
        <f t="shared" si="28"/>
        <v>55.714285714285715</v>
      </c>
      <c r="AA43" s="40"/>
      <c r="AB43" s="45"/>
    </row>
    <row r="44" spans="1:36">
      <c r="A44" s="107" t="s">
        <v>75</v>
      </c>
      <c r="B44" s="105">
        <v>3</v>
      </c>
      <c r="C44" s="1" t="s">
        <v>92</v>
      </c>
      <c r="D44" s="18" t="s">
        <v>93</v>
      </c>
      <c r="E44" s="24">
        <v>1</v>
      </c>
      <c r="F44" s="37">
        <v>65</v>
      </c>
      <c r="G44" s="33">
        <f t="shared" si="22"/>
        <v>21.666666666666668</v>
      </c>
      <c r="H44" s="33">
        <f t="shared" si="29"/>
        <v>520</v>
      </c>
      <c r="I44" s="40"/>
      <c r="J44" s="56"/>
      <c r="K44" s="33">
        <f t="shared" si="23"/>
        <v>21.666666666666668</v>
      </c>
      <c r="L44" s="33">
        <f t="shared" si="30"/>
        <v>520</v>
      </c>
      <c r="M44" s="33">
        <f t="shared" si="24"/>
        <v>3.0952380952380953</v>
      </c>
      <c r="N44" s="33">
        <f t="shared" si="24"/>
        <v>74.285714285714292</v>
      </c>
      <c r="O44" s="40"/>
      <c r="P44" s="45"/>
      <c r="Q44" s="33">
        <f t="shared" si="25"/>
        <v>21.666666666666668</v>
      </c>
      <c r="R44" s="33">
        <f t="shared" si="31"/>
        <v>520</v>
      </c>
      <c r="S44" s="33">
        <f t="shared" si="26"/>
        <v>3.0952380952380953</v>
      </c>
      <c r="T44" s="33">
        <f t="shared" si="26"/>
        <v>74.285714285714292</v>
      </c>
      <c r="V44" s="45"/>
      <c r="W44" s="33">
        <f t="shared" si="27"/>
        <v>21.666666666666668</v>
      </c>
      <c r="X44" s="33">
        <f t="shared" si="32"/>
        <v>390</v>
      </c>
      <c r="Y44" s="33">
        <f t="shared" si="28"/>
        <v>3.0952380952380953</v>
      </c>
      <c r="Z44" s="33">
        <f t="shared" si="28"/>
        <v>55.714285714285715</v>
      </c>
      <c r="AA44" s="40"/>
      <c r="AB44" s="45"/>
    </row>
    <row r="45" spans="1:36">
      <c r="A45" s="107" t="s">
        <v>75</v>
      </c>
      <c r="B45" s="105">
        <v>3</v>
      </c>
      <c r="C45" s="1" t="s">
        <v>94</v>
      </c>
      <c r="D45" s="18" t="s">
        <v>95</v>
      </c>
      <c r="E45" s="24">
        <v>3</v>
      </c>
      <c r="F45" s="37">
        <v>65</v>
      </c>
      <c r="G45" s="33">
        <f t="shared" si="22"/>
        <v>21.666666666666668</v>
      </c>
      <c r="H45" s="86">
        <v>325</v>
      </c>
      <c r="I45" s="40"/>
      <c r="J45" s="56"/>
      <c r="K45" s="33">
        <f t="shared" si="23"/>
        <v>21.666666666666668</v>
      </c>
      <c r="L45" s="86">
        <v>325</v>
      </c>
      <c r="M45" s="33">
        <f t="shared" si="24"/>
        <v>3.0952380952380953</v>
      </c>
      <c r="N45" s="33">
        <f t="shared" si="24"/>
        <v>46.428571428571431</v>
      </c>
      <c r="O45" s="40"/>
      <c r="P45" s="45"/>
      <c r="Q45" s="33">
        <f t="shared" si="25"/>
        <v>21.666666666666668</v>
      </c>
      <c r="R45" s="86">
        <v>325</v>
      </c>
      <c r="S45" s="33">
        <f t="shared" si="26"/>
        <v>3.0952380952380953</v>
      </c>
      <c r="T45" s="33">
        <f t="shared" si="26"/>
        <v>46.428571428571431</v>
      </c>
      <c r="V45" s="45"/>
      <c r="W45" s="33">
        <f t="shared" si="27"/>
        <v>21.666666666666668</v>
      </c>
      <c r="X45" s="33">
        <f>$F45*4</f>
        <v>260</v>
      </c>
      <c r="Y45" s="33">
        <f t="shared" si="28"/>
        <v>3.0952380952380953</v>
      </c>
      <c r="Z45" s="33">
        <f t="shared" si="28"/>
        <v>37.142857142857146</v>
      </c>
      <c r="AA45" s="40"/>
      <c r="AB45" s="45"/>
    </row>
    <row r="46" spans="1:36">
      <c r="A46" s="107" t="s">
        <v>75</v>
      </c>
      <c r="B46" s="101">
        <v>3</v>
      </c>
      <c r="C46" s="1" t="s">
        <v>96</v>
      </c>
      <c r="D46" s="18" t="s">
        <v>97</v>
      </c>
      <c r="E46" s="24">
        <v>1</v>
      </c>
      <c r="F46" s="37">
        <v>65</v>
      </c>
      <c r="G46" s="33">
        <f t="shared" si="22"/>
        <v>21.666666666666668</v>
      </c>
      <c r="H46" s="33">
        <f t="shared" si="29"/>
        <v>520</v>
      </c>
      <c r="I46" s="40"/>
      <c r="J46" s="56"/>
      <c r="K46" s="33">
        <f t="shared" si="23"/>
        <v>21.666666666666668</v>
      </c>
      <c r="L46" s="33">
        <f t="shared" si="30"/>
        <v>520</v>
      </c>
      <c r="M46" s="33">
        <f t="shared" si="24"/>
        <v>3.0952380952380953</v>
      </c>
      <c r="N46" s="33">
        <f t="shared" si="24"/>
        <v>74.285714285714292</v>
      </c>
      <c r="O46" s="39"/>
      <c r="P46" s="45"/>
      <c r="Q46" s="33">
        <f t="shared" si="25"/>
        <v>21.666666666666668</v>
      </c>
      <c r="R46" s="33">
        <f t="shared" si="31"/>
        <v>520</v>
      </c>
      <c r="S46" s="33">
        <f t="shared" si="26"/>
        <v>3.0952380952380953</v>
      </c>
      <c r="T46" s="33">
        <f t="shared" si="26"/>
        <v>74.285714285714292</v>
      </c>
      <c r="U46" s="39"/>
      <c r="V46" s="45"/>
      <c r="W46" s="33">
        <f t="shared" si="27"/>
        <v>21.666666666666668</v>
      </c>
      <c r="X46" s="33">
        <f t="shared" si="32"/>
        <v>390</v>
      </c>
      <c r="Y46" s="33">
        <f t="shared" si="28"/>
        <v>3.0952380952380953</v>
      </c>
      <c r="Z46" s="33">
        <f t="shared" si="28"/>
        <v>55.714285714285715</v>
      </c>
      <c r="AA46" s="39"/>
      <c r="AB46" s="45"/>
    </row>
    <row r="47" spans="1:36">
      <c r="A47" s="107" t="s">
        <v>75</v>
      </c>
      <c r="B47" s="105">
        <v>3</v>
      </c>
      <c r="C47" s="1" t="s">
        <v>100</v>
      </c>
      <c r="D47" s="18" t="s">
        <v>101</v>
      </c>
      <c r="E47" s="24">
        <v>2</v>
      </c>
      <c r="F47" s="37">
        <v>65</v>
      </c>
      <c r="G47" s="33">
        <f t="shared" si="22"/>
        <v>21.666666666666668</v>
      </c>
      <c r="H47" s="33">
        <f t="shared" si="29"/>
        <v>520</v>
      </c>
      <c r="I47" s="40"/>
      <c r="J47" s="56"/>
      <c r="K47" s="33">
        <f t="shared" si="23"/>
        <v>21.666666666666668</v>
      </c>
      <c r="L47" s="33">
        <f t="shared" si="30"/>
        <v>520</v>
      </c>
      <c r="M47" s="33">
        <f t="shared" si="24"/>
        <v>3.0952380952380953</v>
      </c>
      <c r="N47" s="33">
        <f t="shared" si="24"/>
        <v>74.285714285714292</v>
      </c>
      <c r="O47" s="40"/>
      <c r="P47" s="45"/>
      <c r="Q47" s="33">
        <f t="shared" si="25"/>
        <v>21.666666666666668</v>
      </c>
      <c r="R47" s="33">
        <f t="shared" si="31"/>
        <v>520</v>
      </c>
      <c r="S47" s="33">
        <f t="shared" si="26"/>
        <v>3.0952380952380953</v>
      </c>
      <c r="T47" s="33">
        <f t="shared" si="26"/>
        <v>74.285714285714292</v>
      </c>
      <c r="U47" s="40"/>
      <c r="V47" s="45"/>
      <c r="W47" s="33">
        <f t="shared" si="27"/>
        <v>21.666666666666668</v>
      </c>
      <c r="X47" s="33">
        <f t="shared" si="32"/>
        <v>390</v>
      </c>
      <c r="Y47" s="33">
        <f t="shared" si="28"/>
        <v>3.0952380952380953</v>
      </c>
      <c r="Z47" s="33">
        <f t="shared" si="28"/>
        <v>55.714285714285715</v>
      </c>
      <c r="AA47" s="40"/>
      <c r="AB47" s="45"/>
    </row>
    <row r="48" spans="1:36">
      <c r="A48" s="107" t="s">
        <v>75</v>
      </c>
      <c r="B48" s="101">
        <v>3</v>
      </c>
      <c r="C48" s="1" t="s">
        <v>104</v>
      </c>
      <c r="D48" s="18" t="s">
        <v>105</v>
      </c>
      <c r="E48" s="24">
        <v>2</v>
      </c>
      <c r="F48" s="37">
        <v>65</v>
      </c>
      <c r="G48" s="33">
        <f t="shared" si="22"/>
        <v>21.666666666666668</v>
      </c>
      <c r="H48" s="33">
        <f t="shared" si="29"/>
        <v>520</v>
      </c>
      <c r="I48" s="40"/>
      <c r="J48" s="56"/>
      <c r="K48" s="33">
        <f t="shared" si="23"/>
        <v>21.666666666666668</v>
      </c>
      <c r="L48" s="33">
        <f t="shared" si="30"/>
        <v>520</v>
      </c>
      <c r="M48" s="33">
        <f t="shared" si="24"/>
        <v>3.0952380952380953</v>
      </c>
      <c r="N48" s="33">
        <f t="shared" si="24"/>
        <v>74.285714285714292</v>
      </c>
      <c r="O48" s="39"/>
      <c r="P48" s="45"/>
      <c r="Q48" s="33">
        <f t="shared" si="25"/>
        <v>21.666666666666668</v>
      </c>
      <c r="R48" s="33">
        <f t="shared" si="31"/>
        <v>520</v>
      </c>
      <c r="S48" s="33">
        <f t="shared" si="26"/>
        <v>3.0952380952380953</v>
      </c>
      <c r="T48" s="33">
        <f t="shared" si="26"/>
        <v>74.285714285714292</v>
      </c>
      <c r="U48" s="46"/>
      <c r="V48" s="45"/>
      <c r="W48" s="33">
        <f t="shared" si="27"/>
        <v>21.666666666666668</v>
      </c>
      <c r="X48" s="33">
        <f t="shared" si="32"/>
        <v>390</v>
      </c>
      <c r="Y48" s="33">
        <f t="shared" si="28"/>
        <v>3.0952380952380953</v>
      </c>
      <c r="Z48" s="33">
        <f t="shared" si="28"/>
        <v>55.714285714285715</v>
      </c>
      <c r="AA48" s="39"/>
      <c r="AB48" s="45"/>
    </row>
    <row r="49" spans="1:62" s="51" customFormat="1">
      <c r="A49" s="113" t="s">
        <v>361</v>
      </c>
      <c r="B49" s="37"/>
      <c r="C49" s="52"/>
      <c r="D49" s="53"/>
      <c r="E49" s="54"/>
      <c r="F49" s="37"/>
      <c r="G49" s="55">
        <v>8</v>
      </c>
      <c r="H49" s="55">
        <v>10</v>
      </c>
      <c r="J49" s="56">
        <v>9</v>
      </c>
      <c r="K49" s="55">
        <v>8</v>
      </c>
      <c r="L49" s="55">
        <v>10</v>
      </c>
      <c r="M49" s="55"/>
      <c r="N49" s="55"/>
      <c r="P49" s="56">
        <v>9</v>
      </c>
      <c r="Q49" s="55">
        <v>10</v>
      </c>
      <c r="R49" s="55">
        <v>12</v>
      </c>
      <c r="S49" s="55"/>
      <c r="T49" s="55"/>
      <c r="V49" s="56">
        <v>11</v>
      </c>
      <c r="W49" s="55">
        <v>10</v>
      </c>
      <c r="X49" s="55">
        <v>12</v>
      </c>
      <c r="Y49" s="55"/>
      <c r="Z49" s="55"/>
      <c r="AB49" s="56">
        <v>11</v>
      </c>
      <c r="AC49" s="62"/>
      <c r="AD49" s="62"/>
      <c r="AE49" s="62"/>
      <c r="AF49" s="62"/>
      <c r="AG49" s="62"/>
      <c r="AH49" s="62"/>
      <c r="AI49" s="62"/>
      <c r="AJ49" s="62"/>
    </row>
    <row r="50" spans="1:62">
      <c r="A50" s="107" t="s">
        <v>106</v>
      </c>
      <c r="B50" s="105">
        <v>4</v>
      </c>
      <c r="C50" s="48" t="s">
        <v>107</v>
      </c>
      <c r="D50" s="21" t="s">
        <v>108</v>
      </c>
      <c r="E50" s="24">
        <v>1</v>
      </c>
      <c r="F50" s="37">
        <v>40</v>
      </c>
      <c r="G50" s="33">
        <f t="shared" si="22"/>
        <v>13.333333333333334</v>
      </c>
      <c r="H50" s="33">
        <f>$F50*4</f>
        <v>160</v>
      </c>
      <c r="I50" s="39"/>
      <c r="J50" s="56"/>
      <c r="K50" s="33">
        <f t="shared" ref="K50:K55" si="33">$F50/3</f>
        <v>13.333333333333334</v>
      </c>
      <c r="L50" s="33">
        <f>$F50*4</f>
        <v>160</v>
      </c>
      <c r="M50" s="33">
        <f t="shared" ref="M50:N55" si="34">K50/7</f>
        <v>1.9047619047619049</v>
      </c>
      <c r="N50" s="33">
        <f t="shared" si="34"/>
        <v>22.857142857142858</v>
      </c>
      <c r="O50" s="39"/>
      <c r="P50" s="45"/>
      <c r="Q50" s="33">
        <f t="shared" ref="Q50:Q55" si="35">$F50/3</f>
        <v>13.333333333333334</v>
      </c>
      <c r="R50" s="33">
        <f>$F50*4</f>
        <v>160</v>
      </c>
      <c r="S50" s="33">
        <f t="shared" ref="S50:T55" si="36">Q50/7</f>
        <v>1.9047619047619049</v>
      </c>
      <c r="T50" s="33">
        <f t="shared" si="36"/>
        <v>22.857142857142858</v>
      </c>
      <c r="U50" s="39"/>
      <c r="V50" s="45"/>
      <c r="W50" s="33">
        <f t="shared" ref="W50:W55" si="37">$F50/3</f>
        <v>13.333333333333334</v>
      </c>
      <c r="X50" s="33">
        <f>$F50*4</f>
        <v>160</v>
      </c>
      <c r="Y50" s="33">
        <f t="shared" ref="Y50:Z55" si="38">W50/7</f>
        <v>1.9047619047619049</v>
      </c>
      <c r="Z50" s="33">
        <f t="shared" si="38"/>
        <v>22.857142857142858</v>
      </c>
      <c r="AA50" s="39"/>
      <c r="AB50" s="45"/>
    </row>
    <row r="51" spans="1:62">
      <c r="A51" s="107" t="s">
        <v>106</v>
      </c>
      <c r="B51" s="101">
        <v>4</v>
      </c>
      <c r="C51" s="1" t="s">
        <v>109</v>
      </c>
      <c r="D51" s="18" t="s">
        <v>110</v>
      </c>
      <c r="E51" s="24">
        <v>2</v>
      </c>
      <c r="F51" s="37">
        <v>40</v>
      </c>
      <c r="G51" s="33">
        <f t="shared" si="22"/>
        <v>13.333333333333334</v>
      </c>
      <c r="H51" s="33">
        <f t="shared" ref="H51:H55" si="39">$F51*4</f>
        <v>160</v>
      </c>
      <c r="I51" s="39"/>
      <c r="J51" s="56"/>
      <c r="K51" s="33">
        <f t="shared" si="33"/>
        <v>13.333333333333334</v>
      </c>
      <c r="L51" s="33">
        <f t="shared" ref="L51:L55" si="40">$F51*4</f>
        <v>160</v>
      </c>
      <c r="M51" s="33">
        <f t="shared" si="34"/>
        <v>1.9047619047619049</v>
      </c>
      <c r="N51" s="33">
        <f t="shared" si="34"/>
        <v>22.857142857142858</v>
      </c>
      <c r="O51" s="39"/>
      <c r="P51" s="45"/>
      <c r="Q51" s="33">
        <f t="shared" si="35"/>
        <v>13.333333333333334</v>
      </c>
      <c r="R51" s="33">
        <f t="shared" ref="R51:R55" si="41">$F51*4</f>
        <v>160</v>
      </c>
      <c r="S51" s="33">
        <f t="shared" si="36"/>
        <v>1.9047619047619049</v>
      </c>
      <c r="T51" s="33">
        <f t="shared" si="36"/>
        <v>22.857142857142858</v>
      </c>
      <c r="U51" s="39"/>
      <c r="V51" s="45"/>
      <c r="W51" s="33">
        <f t="shared" si="37"/>
        <v>13.333333333333334</v>
      </c>
      <c r="X51" s="33">
        <f t="shared" ref="X51:X55" si="42">$F51*4</f>
        <v>160</v>
      </c>
      <c r="Y51" s="33">
        <f t="shared" si="38"/>
        <v>1.9047619047619049</v>
      </c>
      <c r="Z51" s="33">
        <f t="shared" si="38"/>
        <v>22.857142857142858</v>
      </c>
      <c r="AA51" s="39"/>
      <c r="AB51" s="45"/>
    </row>
    <row r="52" spans="1:62">
      <c r="A52" s="107" t="s">
        <v>106</v>
      </c>
      <c r="B52" s="105">
        <v>4</v>
      </c>
      <c r="C52" s="1" t="s">
        <v>111</v>
      </c>
      <c r="D52" s="21" t="s">
        <v>112</v>
      </c>
      <c r="E52" s="24">
        <v>1</v>
      </c>
      <c r="F52" s="37">
        <v>250</v>
      </c>
      <c r="G52" s="33">
        <f t="shared" si="22"/>
        <v>83.333333333333329</v>
      </c>
      <c r="H52" s="33">
        <f t="shared" si="39"/>
        <v>1000</v>
      </c>
      <c r="I52" s="39"/>
      <c r="J52" s="56"/>
      <c r="K52" s="33">
        <f t="shared" si="33"/>
        <v>83.333333333333329</v>
      </c>
      <c r="L52" s="33">
        <f t="shared" si="40"/>
        <v>1000</v>
      </c>
      <c r="M52" s="33">
        <f t="shared" si="34"/>
        <v>11.904761904761903</v>
      </c>
      <c r="N52" s="33">
        <f t="shared" si="34"/>
        <v>142.85714285714286</v>
      </c>
      <c r="O52" s="39"/>
      <c r="P52" s="45"/>
      <c r="Q52" s="33">
        <f t="shared" si="35"/>
        <v>83.333333333333329</v>
      </c>
      <c r="R52" s="33">
        <f t="shared" si="41"/>
        <v>1000</v>
      </c>
      <c r="S52" s="33">
        <f t="shared" si="36"/>
        <v>11.904761904761903</v>
      </c>
      <c r="T52" s="33">
        <f t="shared" si="36"/>
        <v>142.85714285714286</v>
      </c>
      <c r="U52" s="39"/>
      <c r="V52" s="45"/>
      <c r="W52" s="33">
        <f t="shared" si="37"/>
        <v>83.333333333333329</v>
      </c>
      <c r="X52" s="33">
        <f t="shared" si="42"/>
        <v>1000</v>
      </c>
      <c r="Y52" s="33">
        <f t="shared" si="38"/>
        <v>11.904761904761903</v>
      </c>
      <c r="Z52" s="33">
        <f t="shared" si="38"/>
        <v>142.85714285714286</v>
      </c>
      <c r="AA52" s="39"/>
      <c r="AB52" s="45"/>
    </row>
    <row r="53" spans="1:62">
      <c r="A53" s="107" t="s">
        <v>106</v>
      </c>
      <c r="B53" s="101">
        <v>4</v>
      </c>
      <c r="C53" s="1" t="s">
        <v>113</v>
      </c>
      <c r="D53" s="18" t="s">
        <v>114</v>
      </c>
      <c r="E53" s="24">
        <v>2</v>
      </c>
      <c r="F53" s="54">
        <v>250</v>
      </c>
      <c r="G53" s="33">
        <f t="shared" si="22"/>
        <v>83.333333333333329</v>
      </c>
      <c r="H53" s="33">
        <f t="shared" si="39"/>
        <v>1000</v>
      </c>
      <c r="I53" s="39"/>
      <c r="J53" s="56"/>
      <c r="K53" s="33">
        <f t="shared" si="33"/>
        <v>83.333333333333329</v>
      </c>
      <c r="L53" s="33">
        <f t="shared" si="40"/>
        <v>1000</v>
      </c>
      <c r="M53" s="33">
        <f t="shared" si="34"/>
        <v>11.904761904761903</v>
      </c>
      <c r="N53" s="33">
        <f t="shared" si="34"/>
        <v>142.85714285714286</v>
      </c>
      <c r="O53" s="39"/>
      <c r="P53" s="45"/>
      <c r="Q53" s="33">
        <f t="shared" si="35"/>
        <v>83.333333333333329</v>
      </c>
      <c r="R53" s="33">
        <f t="shared" si="41"/>
        <v>1000</v>
      </c>
      <c r="S53" s="33">
        <f t="shared" si="36"/>
        <v>11.904761904761903</v>
      </c>
      <c r="T53" s="33">
        <f t="shared" si="36"/>
        <v>142.85714285714286</v>
      </c>
      <c r="U53" s="39"/>
      <c r="V53" s="45"/>
      <c r="W53" s="33">
        <f t="shared" si="37"/>
        <v>83.333333333333329</v>
      </c>
      <c r="X53" s="33">
        <f t="shared" si="42"/>
        <v>1000</v>
      </c>
      <c r="Y53" s="33">
        <f t="shared" si="38"/>
        <v>11.904761904761903</v>
      </c>
      <c r="Z53" s="33">
        <f t="shared" si="38"/>
        <v>142.85714285714286</v>
      </c>
      <c r="AA53" s="39"/>
      <c r="AB53" s="45"/>
    </row>
    <row r="54" spans="1:62">
      <c r="A54" s="107" t="s">
        <v>106</v>
      </c>
      <c r="B54" s="105">
        <v>4</v>
      </c>
      <c r="C54" s="1" t="s">
        <v>115</v>
      </c>
      <c r="D54" s="21" t="s">
        <v>116</v>
      </c>
      <c r="E54" s="24">
        <v>1</v>
      </c>
      <c r="F54" s="54">
        <v>150</v>
      </c>
      <c r="G54" s="33">
        <f t="shared" si="22"/>
        <v>50</v>
      </c>
      <c r="H54" s="33">
        <f t="shared" si="39"/>
        <v>600</v>
      </c>
      <c r="I54" s="39"/>
      <c r="J54" s="56"/>
      <c r="K54" s="33">
        <f t="shared" si="33"/>
        <v>50</v>
      </c>
      <c r="L54" s="33">
        <f t="shared" si="40"/>
        <v>600</v>
      </c>
      <c r="M54" s="33">
        <f t="shared" si="34"/>
        <v>7.1428571428571432</v>
      </c>
      <c r="N54" s="33">
        <f t="shared" si="34"/>
        <v>85.714285714285708</v>
      </c>
      <c r="O54" s="40"/>
      <c r="P54" s="45"/>
      <c r="Q54" s="33">
        <f t="shared" si="35"/>
        <v>50</v>
      </c>
      <c r="R54" s="33">
        <f t="shared" si="41"/>
        <v>600</v>
      </c>
      <c r="S54" s="33">
        <f t="shared" si="36"/>
        <v>7.1428571428571432</v>
      </c>
      <c r="T54" s="33">
        <f t="shared" si="36"/>
        <v>85.714285714285708</v>
      </c>
      <c r="U54" s="39"/>
      <c r="V54" s="45"/>
      <c r="W54" s="33">
        <f t="shared" si="37"/>
        <v>50</v>
      </c>
      <c r="X54" s="33">
        <f t="shared" si="42"/>
        <v>600</v>
      </c>
      <c r="Y54" s="33">
        <f t="shared" si="38"/>
        <v>7.1428571428571432</v>
      </c>
      <c r="Z54" s="33">
        <f t="shared" si="38"/>
        <v>85.714285714285708</v>
      </c>
      <c r="AA54" s="39"/>
      <c r="AB54" s="45"/>
    </row>
    <row r="55" spans="1:62">
      <c r="A55" s="107" t="s">
        <v>106</v>
      </c>
      <c r="B55" s="101">
        <v>4</v>
      </c>
      <c r="C55" s="1" t="s">
        <v>117</v>
      </c>
      <c r="D55" s="18" t="s">
        <v>118</v>
      </c>
      <c r="E55" s="24">
        <v>2</v>
      </c>
      <c r="F55" s="54">
        <v>150</v>
      </c>
      <c r="G55" s="33">
        <f t="shared" si="22"/>
        <v>50</v>
      </c>
      <c r="H55" s="33">
        <f t="shared" si="39"/>
        <v>600</v>
      </c>
      <c r="I55" s="40"/>
      <c r="J55" s="56"/>
      <c r="K55" s="33">
        <f t="shared" si="33"/>
        <v>50</v>
      </c>
      <c r="L55" s="33">
        <f t="shared" si="40"/>
        <v>600</v>
      </c>
      <c r="M55" s="33">
        <f t="shared" si="34"/>
        <v>7.1428571428571432</v>
      </c>
      <c r="N55" s="33">
        <f t="shared" si="34"/>
        <v>85.714285714285708</v>
      </c>
      <c r="O55" s="40"/>
      <c r="P55" s="45"/>
      <c r="Q55" s="33">
        <f t="shared" si="35"/>
        <v>50</v>
      </c>
      <c r="R55" s="33">
        <f t="shared" si="41"/>
        <v>600</v>
      </c>
      <c r="S55" s="33">
        <f t="shared" si="36"/>
        <v>7.1428571428571432</v>
      </c>
      <c r="T55" s="33">
        <f t="shared" si="36"/>
        <v>85.714285714285708</v>
      </c>
      <c r="U55" s="40"/>
      <c r="V55" s="45"/>
      <c r="W55" s="33">
        <f t="shared" si="37"/>
        <v>50</v>
      </c>
      <c r="X55" s="33">
        <f t="shared" si="42"/>
        <v>600</v>
      </c>
      <c r="Y55" s="33">
        <f t="shared" si="38"/>
        <v>7.1428571428571432</v>
      </c>
      <c r="Z55" s="33">
        <f t="shared" si="38"/>
        <v>85.714285714285708</v>
      </c>
      <c r="AA55" s="39"/>
      <c r="AB55" s="45"/>
    </row>
    <row r="56" spans="1:62" s="51" customFormat="1">
      <c r="A56" s="113" t="s">
        <v>121</v>
      </c>
      <c r="B56" s="37"/>
      <c r="C56" s="52"/>
      <c r="D56" s="53"/>
      <c r="E56" s="54"/>
      <c r="F56" s="54"/>
      <c r="G56" s="55">
        <v>18</v>
      </c>
      <c r="H56" s="55">
        <v>22</v>
      </c>
      <c r="J56" s="56">
        <v>20</v>
      </c>
      <c r="K56" s="55">
        <v>10</v>
      </c>
      <c r="L56" s="55">
        <f>P56+(P56*0.2)</f>
        <v>14.4</v>
      </c>
      <c r="M56" s="55"/>
      <c r="N56" s="55"/>
      <c r="P56" s="56">
        <v>12</v>
      </c>
      <c r="Q56" s="55">
        <v>12</v>
      </c>
      <c r="R56" s="55">
        <v>16</v>
      </c>
      <c r="S56" s="55"/>
      <c r="T56" s="55"/>
      <c r="V56" s="56">
        <v>14</v>
      </c>
      <c r="W56" s="55">
        <v>7</v>
      </c>
      <c r="X56" s="55">
        <v>11</v>
      </c>
      <c r="Y56" s="55"/>
      <c r="Z56" s="55"/>
      <c r="AB56" s="56">
        <v>5</v>
      </c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</row>
    <row r="57" spans="1:62">
      <c r="A57" s="107" t="s">
        <v>121</v>
      </c>
      <c r="B57" s="105">
        <v>5</v>
      </c>
      <c r="C57" s="47" t="s">
        <v>122</v>
      </c>
      <c r="D57" s="20" t="s">
        <v>123</v>
      </c>
      <c r="E57" s="24">
        <v>3</v>
      </c>
      <c r="F57" s="37">
        <v>50</v>
      </c>
      <c r="G57" s="33">
        <f t="shared" si="22"/>
        <v>16.666666666666668</v>
      </c>
      <c r="H57" s="33">
        <f>$F57*4</f>
        <v>200</v>
      </c>
      <c r="I57" s="40"/>
      <c r="J57" s="56"/>
      <c r="K57" s="33">
        <f t="shared" ref="K57:K73" si="43">$F57/3</f>
        <v>16.666666666666668</v>
      </c>
      <c r="L57" s="33">
        <f>$F57*4</f>
        <v>200</v>
      </c>
      <c r="M57" s="33">
        <f t="shared" ref="M57:N73" si="44">K57/7</f>
        <v>2.3809523809523809</v>
      </c>
      <c r="N57" s="33">
        <f t="shared" si="44"/>
        <v>28.571428571428573</v>
      </c>
      <c r="O57" s="39"/>
      <c r="P57" s="45"/>
      <c r="Q57" s="33">
        <f t="shared" ref="Q57:Q73" si="45">$F57/3</f>
        <v>16.666666666666668</v>
      </c>
      <c r="R57" s="33">
        <f>$F57*4</f>
        <v>200</v>
      </c>
      <c r="S57" s="33">
        <f t="shared" ref="S57:T73" si="46">Q57/7</f>
        <v>2.3809523809523809</v>
      </c>
      <c r="T57" s="33">
        <f t="shared" si="46"/>
        <v>28.571428571428573</v>
      </c>
      <c r="U57" s="39"/>
      <c r="V57" s="45"/>
      <c r="W57" s="33">
        <f t="shared" ref="W57:W73" si="47">$F57/3</f>
        <v>16.666666666666668</v>
      </c>
      <c r="X57" s="33">
        <f>$F57*3</f>
        <v>150</v>
      </c>
      <c r="Y57" s="33">
        <f t="shared" ref="Y57:Z73" si="48">W57/7</f>
        <v>2.3809523809523809</v>
      </c>
      <c r="Z57" s="33">
        <f t="shared" si="48"/>
        <v>21.428571428571427</v>
      </c>
      <c r="AA57" s="33"/>
      <c r="AB57" s="45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</row>
    <row r="58" spans="1:62">
      <c r="A58" s="107" t="s">
        <v>121</v>
      </c>
      <c r="B58" s="105">
        <v>5</v>
      </c>
      <c r="C58" s="47" t="s">
        <v>124</v>
      </c>
      <c r="D58" s="20" t="s">
        <v>125</v>
      </c>
      <c r="E58" s="24">
        <v>2</v>
      </c>
      <c r="F58" s="37">
        <v>100</v>
      </c>
      <c r="G58" s="33">
        <f t="shared" si="22"/>
        <v>33.333333333333336</v>
      </c>
      <c r="H58" s="33">
        <f t="shared" ref="H58:H73" si="49">$F58*4</f>
        <v>400</v>
      </c>
      <c r="I58" s="40"/>
      <c r="J58" s="56"/>
      <c r="K58" s="33">
        <f t="shared" si="43"/>
        <v>33.333333333333336</v>
      </c>
      <c r="L58" s="33">
        <f t="shared" ref="L58:L73" si="50">$F58*4</f>
        <v>400</v>
      </c>
      <c r="M58" s="33">
        <f t="shared" si="44"/>
        <v>4.7619047619047619</v>
      </c>
      <c r="N58" s="33">
        <f t="shared" si="44"/>
        <v>57.142857142857146</v>
      </c>
      <c r="O58" s="39"/>
      <c r="P58" s="45"/>
      <c r="Q58" s="33">
        <f t="shared" si="45"/>
        <v>33.333333333333336</v>
      </c>
      <c r="R58" s="33">
        <f t="shared" ref="R58:R73" si="51">$F58*4</f>
        <v>400</v>
      </c>
      <c r="S58" s="33">
        <f t="shared" si="46"/>
        <v>4.7619047619047619</v>
      </c>
      <c r="T58" s="33">
        <f t="shared" si="46"/>
        <v>57.142857142857146</v>
      </c>
      <c r="U58" s="39"/>
      <c r="V58" s="45"/>
      <c r="W58" s="33">
        <f t="shared" si="47"/>
        <v>33.333333333333336</v>
      </c>
      <c r="X58" s="33">
        <f t="shared" ref="X58:X73" si="52">$F58*3</f>
        <v>300</v>
      </c>
      <c r="Y58" s="33">
        <f t="shared" si="48"/>
        <v>4.7619047619047619</v>
      </c>
      <c r="Z58" s="33">
        <f t="shared" si="48"/>
        <v>42.857142857142854</v>
      </c>
      <c r="AA58" s="33"/>
      <c r="AB58" s="45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</row>
    <row r="59" spans="1:62" s="62" customFormat="1">
      <c r="A59" s="107" t="s">
        <v>121</v>
      </c>
      <c r="B59" s="105">
        <v>5</v>
      </c>
      <c r="C59" s="47" t="s">
        <v>126</v>
      </c>
      <c r="D59" s="20" t="s">
        <v>127</v>
      </c>
      <c r="E59" s="24">
        <v>2</v>
      </c>
      <c r="F59" s="37">
        <v>100</v>
      </c>
      <c r="G59" s="33">
        <f t="shared" si="22"/>
        <v>33.333333333333336</v>
      </c>
      <c r="H59" s="33">
        <f t="shared" si="49"/>
        <v>400</v>
      </c>
      <c r="I59" s="40"/>
      <c r="J59" s="56"/>
      <c r="K59" s="33">
        <f t="shared" si="43"/>
        <v>33.333333333333336</v>
      </c>
      <c r="L59" s="33">
        <f t="shared" si="50"/>
        <v>400</v>
      </c>
      <c r="M59" s="33">
        <f t="shared" si="44"/>
        <v>4.7619047619047619</v>
      </c>
      <c r="N59" s="33">
        <f t="shared" si="44"/>
        <v>57.142857142857146</v>
      </c>
      <c r="O59" s="39"/>
      <c r="P59" s="45"/>
      <c r="Q59" s="33">
        <f t="shared" si="45"/>
        <v>33.333333333333336</v>
      </c>
      <c r="R59" s="33">
        <f t="shared" si="51"/>
        <v>400</v>
      </c>
      <c r="S59" s="33">
        <f t="shared" si="46"/>
        <v>4.7619047619047619</v>
      </c>
      <c r="T59" s="33">
        <f t="shared" si="46"/>
        <v>57.142857142857146</v>
      </c>
      <c r="U59" s="39"/>
      <c r="V59" s="45"/>
      <c r="W59" s="33">
        <f t="shared" si="47"/>
        <v>33.333333333333336</v>
      </c>
      <c r="X59" s="33">
        <f t="shared" si="52"/>
        <v>300</v>
      </c>
      <c r="Y59" s="33">
        <f t="shared" si="48"/>
        <v>4.7619047619047619</v>
      </c>
      <c r="Z59" s="33">
        <f t="shared" si="48"/>
        <v>42.857142857142854</v>
      </c>
      <c r="AA59" s="33"/>
      <c r="AB59" s="45"/>
    </row>
    <row r="60" spans="1:62" s="62" customFormat="1">
      <c r="A60" s="107" t="s">
        <v>121</v>
      </c>
      <c r="B60" s="105">
        <v>5</v>
      </c>
      <c r="C60" s="47" t="s">
        <v>128</v>
      </c>
      <c r="D60" s="20" t="s">
        <v>129</v>
      </c>
      <c r="E60" s="24">
        <v>3</v>
      </c>
      <c r="F60" s="37">
        <v>100</v>
      </c>
      <c r="G60" s="33">
        <f t="shared" si="22"/>
        <v>33.333333333333336</v>
      </c>
      <c r="H60" s="33">
        <f t="shared" si="49"/>
        <v>400</v>
      </c>
      <c r="I60" s="40"/>
      <c r="J60" s="56"/>
      <c r="K60" s="33">
        <f t="shared" si="43"/>
        <v>33.333333333333336</v>
      </c>
      <c r="L60" s="33">
        <f t="shared" si="50"/>
        <v>400</v>
      </c>
      <c r="M60" s="33">
        <f t="shared" si="44"/>
        <v>4.7619047619047619</v>
      </c>
      <c r="N60" s="33">
        <f t="shared" si="44"/>
        <v>57.142857142857146</v>
      </c>
      <c r="O60" s="40"/>
      <c r="P60" s="45"/>
      <c r="Q60" s="33">
        <f t="shared" si="45"/>
        <v>33.333333333333336</v>
      </c>
      <c r="R60" s="33">
        <f t="shared" si="51"/>
        <v>400</v>
      </c>
      <c r="S60" s="33">
        <f t="shared" si="46"/>
        <v>4.7619047619047619</v>
      </c>
      <c r="T60" s="33">
        <f t="shared" si="46"/>
        <v>57.142857142857146</v>
      </c>
      <c r="U60" s="40"/>
      <c r="V60" s="45"/>
      <c r="W60" s="33">
        <f t="shared" si="47"/>
        <v>33.333333333333336</v>
      </c>
      <c r="X60" s="33">
        <f t="shared" si="52"/>
        <v>300</v>
      </c>
      <c r="Y60" s="33">
        <f t="shared" si="48"/>
        <v>4.7619047619047619</v>
      </c>
      <c r="Z60" s="33">
        <f t="shared" si="48"/>
        <v>42.857142857142854</v>
      </c>
      <c r="AA60" s="33"/>
      <c r="AB60" s="45"/>
    </row>
    <row r="61" spans="1:62" s="62" customFormat="1">
      <c r="A61" s="107" t="s">
        <v>121</v>
      </c>
      <c r="B61" s="105">
        <v>5</v>
      </c>
      <c r="C61" s="47" t="s">
        <v>130</v>
      </c>
      <c r="D61" s="20" t="s">
        <v>131</v>
      </c>
      <c r="E61" s="24">
        <v>1</v>
      </c>
      <c r="F61" s="37">
        <v>100</v>
      </c>
      <c r="G61" s="33">
        <f t="shared" si="22"/>
        <v>33.333333333333336</v>
      </c>
      <c r="H61" s="33">
        <f t="shared" si="49"/>
        <v>400</v>
      </c>
      <c r="I61" s="40"/>
      <c r="J61" s="56"/>
      <c r="K61" s="33">
        <f t="shared" si="43"/>
        <v>33.333333333333336</v>
      </c>
      <c r="L61" s="33">
        <f t="shared" si="50"/>
        <v>400</v>
      </c>
      <c r="M61" s="33">
        <f t="shared" si="44"/>
        <v>4.7619047619047619</v>
      </c>
      <c r="N61" s="33">
        <f t="shared" si="44"/>
        <v>57.142857142857146</v>
      </c>
      <c r="O61" s="39"/>
      <c r="P61" s="45"/>
      <c r="Q61" s="33">
        <f t="shared" si="45"/>
        <v>33.333333333333336</v>
      </c>
      <c r="R61" s="33">
        <f t="shared" si="51"/>
        <v>400</v>
      </c>
      <c r="S61" s="33">
        <f t="shared" si="46"/>
        <v>4.7619047619047619</v>
      </c>
      <c r="T61" s="33">
        <f t="shared" si="46"/>
        <v>57.142857142857146</v>
      </c>
      <c r="U61"/>
      <c r="V61" s="45"/>
      <c r="W61" s="33">
        <f t="shared" si="47"/>
        <v>33.333333333333336</v>
      </c>
      <c r="X61" s="33">
        <f t="shared" si="52"/>
        <v>300</v>
      </c>
      <c r="Y61" s="33">
        <f t="shared" si="48"/>
        <v>4.7619047619047619</v>
      </c>
      <c r="Z61" s="33">
        <f t="shared" si="48"/>
        <v>42.857142857142854</v>
      </c>
      <c r="AA61" s="33"/>
      <c r="AB61" s="45"/>
    </row>
    <row r="62" spans="1:62" s="62" customFormat="1">
      <c r="A62" s="107" t="s">
        <v>121</v>
      </c>
      <c r="B62" s="105">
        <v>5</v>
      </c>
      <c r="C62" s="47" t="s">
        <v>132</v>
      </c>
      <c r="D62" s="20" t="s">
        <v>133</v>
      </c>
      <c r="E62" s="24">
        <v>3</v>
      </c>
      <c r="F62" s="37">
        <v>100</v>
      </c>
      <c r="G62" s="33">
        <f t="shared" si="22"/>
        <v>33.333333333333336</v>
      </c>
      <c r="H62" s="33">
        <f t="shared" si="49"/>
        <v>400</v>
      </c>
      <c r="I62" s="40"/>
      <c r="J62" s="56"/>
      <c r="K62" s="33">
        <f t="shared" si="43"/>
        <v>33.333333333333336</v>
      </c>
      <c r="L62" s="33">
        <f t="shared" si="50"/>
        <v>400</v>
      </c>
      <c r="M62" s="33">
        <f t="shared" si="44"/>
        <v>4.7619047619047619</v>
      </c>
      <c r="N62" s="33">
        <f t="shared" si="44"/>
        <v>57.142857142857146</v>
      </c>
      <c r="O62" s="39"/>
      <c r="P62" s="45"/>
      <c r="Q62" s="33">
        <f t="shared" si="45"/>
        <v>33.333333333333336</v>
      </c>
      <c r="R62" s="33">
        <f t="shared" si="51"/>
        <v>400</v>
      </c>
      <c r="S62" s="33">
        <f t="shared" si="46"/>
        <v>4.7619047619047619</v>
      </c>
      <c r="T62" s="33">
        <f t="shared" si="46"/>
        <v>57.142857142857146</v>
      </c>
      <c r="U62"/>
      <c r="V62" s="45"/>
      <c r="W62" s="33">
        <f t="shared" si="47"/>
        <v>33.333333333333336</v>
      </c>
      <c r="X62" s="33">
        <f t="shared" si="52"/>
        <v>300</v>
      </c>
      <c r="Y62" s="33">
        <f t="shared" si="48"/>
        <v>4.7619047619047619</v>
      </c>
      <c r="Z62" s="33">
        <f t="shared" si="48"/>
        <v>42.857142857142854</v>
      </c>
      <c r="AA62" s="33"/>
      <c r="AB62" s="45"/>
    </row>
    <row r="63" spans="1:62" s="62" customFormat="1">
      <c r="A63" s="107" t="s">
        <v>121</v>
      </c>
      <c r="B63" s="105">
        <v>5</v>
      </c>
      <c r="C63" s="75" t="s">
        <v>134</v>
      </c>
      <c r="D63" s="20" t="s">
        <v>135</v>
      </c>
      <c r="E63" s="24">
        <v>2</v>
      </c>
      <c r="F63" s="37">
        <v>100</v>
      </c>
      <c r="G63" s="33">
        <v>0</v>
      </c>
      <c r="H63" s="33">
        <v>0</v>
      </c>
      <c r="I63" s="40"/>
      <c r="J63" s="56"/>
      <c r="K63" s="33">
        <v>0</v>
      </c>
      <c r="L63" s="33">
        <v>0</v>
      </c>
      <c r="M63" s="33">
        <f t="shared" si="44"/>
        <v>0</v>
      </c>
      <c r="N63" s="33">
        <f t="shared" si="44"/>
        <v>0</v>
      </c>
      <c r="O63" s="40"/>
      <c r="P63" s="45"/>
      <c r="Q63" s="33">
        <v>0</v>
      </c>
      <c r="R63" s="33">
        <v>0</v>
      </c>
      <c r="S63" s="33">
        <f t="shared" si="46"/>
        <v>0</v>
      </c>
      <c r="T63" s="33">
        <f t="shared" si="46"/>
        <v>0</v>
      </c>
      <c r="U63"/>
      <c r="V63" s="45"/>
      <c r="W63" s="33">
        <v>0</v>
      </c>
      <c r="X63" s="33">
        <v>0</v>
      </c>
      <c r="Y63" s="33">
        <f t="shared" si="48"/>
        <v>0</v>
      </c>
      <c r="Z63" s="33">
        <f t="shared" si="48"/>
        <v>0</v>
      </c>
      <c r="AA63" s="33"/>
      <c r="AB63" s="45"/>
    </row>
    <row r="64" spans="1:62" s="62" customFormat="1">
      <c r="A64" s="107" t="s">
        <v>121</v>
      </c>
      <c r="B64" s="105">
        <v>5</v>
      </c>
      <c r="C64" s="47" t="s">
        <v>136</v>
      </c>
      <c r="D64" s="20" t="s">
        <v>137</v>
      </c>
      <c r="E64" s="24">
        <v>3</v>
      </c>
      <c r="F64" s="37">
        <v>100</v>
      </c>
      <c r="G64" s="33">
        <f t="shared" si="22"/>
        <v>33.333333333333336</v>
      </c>
      <c r="H64" s="33">
        <f t="shared" si="49"/>
        <v>400</v>
      </c>
      <c r="I64" s="40"/>
      <c r="J64" s="56"/>
      <c r="K64" s="33">
        <f t="shared" si="43"/>
        <v>33.333333333333336</v>
      </c>
      <c r="L64" s="33">
        <f t="shared" si="50"/>
        <v>400</v>
      </c>
      <c r="M64" s="33">
        <f t="shared" si="44"/>
        <v>4.7619047619047619</v>
      </c>
      <c r="N64" s="33">
        <f t="shared" si="44"/>
        <v>57.142857142857146</v>
      </c>
      <c r="O64" s="40"/>
      <c r="P64" s="45"/>
      <c r="Q64" s="33">
        <f t="shared" si="45"/>
        <v>33.333333333333336</v>
      </c>
      <c r="R64" s="33">
        <f t="shared" si="51"/>
        <v>400</v>
      </c>
      <c r="S64" s="33">
        <f t="shared" si="46"/>
        <v>4.7619047619047619</v>
      </c>
      <c r="T64" s="33">
        <f t="shared" si="46"/>
        <v>57.142857142857146</v>
      </c>
      <c r="U64"/>
      <c r="V64" s="45"/>
      <c r="W64" s="33">
        <f t="shared" si="47"/>
        <v>33.333333333333336</v>
      </c>
      <c r="X64" s="33">
        <f t="shared" si="52"/>
        <v>300</v>
      </c>
      <c r="Y64" s="33">
        <f t="shared" si="48"/>
        <v>4.7619047619047619</v>
      </c>
      <c r="Z64" s="33">
        <f t="shared" si="48"/>
        <v>42.857142857142854</v>
      </c>
      <c r="AA64" s="33"/>
      <c r="AB64" s="45"/>
    </row>
    <row r="65" spans="1:62" s="62" customFormat="1">
      <c r="A65" s="107" t="s">
        <v>121</v>
      </c>
      <c r="B65" s="105">
        <v>5</v>
      </c>
      <c r="C65" s="47" t="s">
        <v>138</v>
      </c>
      <c r="D65" s="20" t="s">
        <v>139</v>
      </c>
      <c r="E65" s="24">
        <v>1</v>
      </c>
      <c r="F65" s="37">
        <v>100</v>
      </c>
      <c r="G65" s="33">
        <f t="shared" si="22"/>
        <v>33.333333333333336</v>
      </c>
      <c r="H65" s="33">
        <f t="shared" si="49"/>
        <v>400</v>
      </c>
      <c r="I65"/>
      <c r="J65" s="56"/>
      <c r="K65" s="33">
        <f t="shared" si="43"/>
        <v>33.333333333333336</v>
      </c>
      <c r="L65" s="33">
        <f t="shared" si="50"/>
        <v>400</v>
      </c>
      <c r="M65" s="33">
        <f t="shared" si="44"/>
        <v>4.7619047619047619</v>
      </c>
      <c r="N65" s="33">
        <f t="shared" si="44"/>
        <v>57.142857142857146</v>
      </c>
      <c r="O65" s="40"/>
      <c r="P65" s="45"/>
      <c r="Q65" s="33">
        <f t="shared" si="45"/>
        <v>33.333333333333336</v>
      </c>
      <c r="R65" s="33">
        <f t="shared" si="51"/>
        <v>400</v>
      </c>
      <c r="S65" s="33">
        <f t="shared" si="46"/>
        <v>4.7619047619047619</v>
      </c>
      <c r="T65" s="33">
        <f t="shared" si="46"/>
        <v>57.142857142857146</v>
      </c>
      <c r="U65"/>
      <c r="V65" s="45"/>
      <c r="W65" s="33">
        <f t="shared" si="47"/>
        <v>33.333333333333336</v>
      </c>
      <c r="X65" s="33">
        <f t="shared" si="52"/>
        <v>300</v>
      </c>
      <c r="Y65" s="33">
        <f t="shared" si="48"/>
        <v>4.7619047619047619</v>
      </c>
      <c r="Z65" s="33">
        <f t="shared" si="48"/>
        <v>42.857142857142854</v>
      </c>
      <c r="AA65" s="33"/>
      <c r="AB65" s="45"/>
    </row>
    <row r="66" spans="1:62" s="62" customFormat="1">
      <c r="A66" s="107" t="s">
        <v>121</v>
      </c>
      <c r="B66" s="105">
        <v>5</v>
      </c>
      <c r="C66" s="47" t="s">
        <v>140</v>
      </c>
      <c r="D66" s="20" t="s">
        <v>141</v>
      </c>
      <c r="E66" s="24">
        <v>2</v>
      </c>
      <c r="F66" s="37">
        <v>100</v>
      </c>
      <c r="G66" s="33">
        <f t="shared" si="22"/>
        <v>33.333333333333336</v>
      </c>
      <c r="H66" s="33">
        <f t="shared" si="49"/>
        <v>400</v>
      </c>
      <c r="I66"/>
      <c r="J66" s="56"/>
      <c r="K66" s="33">
        <f t="shared" si="43"/>
        <v>33.333333333333336</v>
      </c>
      <c r="L66" s="33">
        <f t="shared" si="50"/>
        <v>400</v>
      </c>
      <c r="M66" s="33">
        <f t="shared" si="44"/>
        <v>4.7619047619047619</v>
      </c>
      <c r="N66" s="33">
        <f t="shared" si="44"/>
        <v>57.142857142857146</v>
      </c>
      <c r="O66" s="40"/>
      <c r="P66" s="45"/>
      <c r="Q66" s="33">
        <f t="shared" si="45"/>
        <v>33.333333333333336</v>
      </c>
      <c r="R66" s="33">
        <f t="shared" si="51"/>
        <v>400</v>
      </c>
      <c r="S66" s="33">
        <f t="shared" si="46"/>
        <v>4.7619047619047619</v>
      </c>
      <c r="T66" s="33">
        <f t="shared" si="46"/>
        <v>57.142857142857146</v>
      </c>
      <c r="U66"/>
      <c r="V66" s="45"/>
      <c r="W66" s="33">
        <f t="shared" si="47"/>
        <v>33.333333333333336</v>
      </c>
      <c r="X66" s="33">
        <f t="shared" si="52"/>
        <v>300</v>
      </c>
      <c r="Y66" s="33">
        <f t="shared" si="48"/>
        <v>4.7619047619047619</v>
      </c>
      <c r="Z66" s="33">
        <f t="shared" si="48"/>
        <v>42.857142857142854</v>
      </c>
      <c r="AA66" s="33"/>
      <c r="AB66" s="45"/>
    </row>
    <row r="67" spans="1:62" s="62" customFormat="1">
      <c r="A67" s="107" t="s">
        <v>121</v>
      </c>
      <c r="B67" s="105">
        <v>5</v>
      </c>
      <c r="C67" s="47" t="s">
        <v>142</v>
      </c>
      <c r="D67" s="20" t="s">
        <v>143</v>
      </c>
      <c r="E67" s="24">
        <v>1</v>
      </c>
      <c r="F67" s="37">
        <v>100</v>
      </c>
      <c r="G67" s="33">
        <f t="shared" si="22"/>
        <v>33.333333333333336</v>
      </c>
      <c r="H67" s="33">
        <f t="shared" si="49"/>
        <v>400</v>
      </c>
      <c r="I67"/>
      <c r="J67" s="56"/>
      <c r="K67" s="33">
        <f t="shared" si="43"/>
        <v>33.333333333333336</v>
      </c>
      <c r="L67" s="33">
        <f t="shared" si="50"/>
        <v>400</v>
      </c>
      <c r="M67" s="33">
        <f t="shared" si="44"/>
        <v>4.7619047619047619</v>
      </c>
      <c r="N67" s="33">
        <f t="shared" si="44"/>
        <v>57.142857142857146</v>
      </c>
      <c r="O67" s="40"/>
      <c r="P67" s="45"/>
      <c r="Q67" s="33">
        <f t="shared" si="45"/>
        <v>33.333333333333336</v>
      </c>
      <c r="R67" s="33">
        <f t="shared" si="51"/>
        <v>400</v>
      </c>
      <c r="S67" s="33">
        <f t="shared" si="46"/>
        <v>4.7619047619047619</v>
      </c>
      <c r="T67" s="33">
        <f t="shared" si="46"/>
        <v>57.142857142857146</v>
      </c>
      <c r="U67"/>
      <c r="V67" s="45"/>
      <c r="W67" s="33">
        <f t="shared" si="47"/>
        <v>33.333333333333336</v>
      </c>
      <c r="X67" s="33">
        <f t="shared" si="52"/>
        <v>300</v>
      </c>
      <c r="Y67" s="33">
        <f t="shared" si="48"/>
        <v>4.7619047619047619</v>
      </c>
      <c r="Z67" s="33">
        <f t="shared" si="48"/>
        <v>42.857142857142854</v>
      </c>
      <c r="AA67" s="33"/>
      <c r="AB67" s="45"/>
    </row>
    <row r="68" spans="1:62" s="62" customFormat="1">
      <c r="A68" s="107" t="s">
        <v>121</v>
      </c>
      <c r="B68" s="105">
        <v>5</v>
      </c>
      <c r="C68" s="47" t="s">
        <v>144</v>
      </c>
      <c r="D68" s="20" t="s">
        <v>145</v>
      </c>
      <c r="E68" s="24">
        <v>1</v>
      </c>
      <c r="F68" s="37">
        <v>100</v>
      </c>
      <c r="G68" s="33">
        <f t="shared" si="22"/>
        <v>33.333333333333336</v>
      </c>
      <c r="H68" s="33">
        <f t="shared" si="49"/>
        <v>400</v>
      </c>
      <c r="I68" s="40"/>
      <c r="J68" s="56"/>
      <c r="K68" s="33">
        <f t="shared" si="43"/>
        <v>33.333333333333336</v>
      </c>
      <c r="L68" s="33">
        <f t="shared" si="50"/>
        <v>400</v>
      </c>
      <c r="M68" s="33">
        <f t="shared" si="44"/>
        <v>4.7619047619047619</v>
      </c>
      <c r="N68" s="33">
        <f t="shared" si="44"/>
        <v>57.142857142857146</v>
      </c>
      <c r="O68" s="40"/>
      <c r="P68" s="45"/>
      <c r="Q68" s="33">
        <f t="shared" si="45"/>
        <v>33.333333333333336</v>
      </c>
      <c r="R68" s="33">
        <f t="shared" si="51"/>
        <v>400</v>
      </c>
      <c r="S68" s="33">
        <f t="shared" si="46"/>
        <v>4.7619047619047619</v>
      </c>
      <c r="T68" s="33">
        <f t="shared" si="46"/>
        <v>57.142857142857146</v>
      </c>
      <c r="U68" s="40"/>
      <c r="V68" s="45"/>
      <c r="W68" s="33">
        <f t="shared" si="47"/>
        <v>33.333333333333336</v>
      </c>
      <c r="X68" s="33">
        <f t="shared" si="52"/>
        <v>300</v>
      </c>
      <c r="Y68" s="33">
        <f t="shared" si="48"/>
        <v>4.7619047619047619</v>
      </c>
      <c r="Z68" s="33">
        <f t="shared" si="48"/>
        <v>42.857142857142854</v>
      </c>
      <c r="AA68" s="33"/>
      <c r="AB68" s="45"/>
    </row>
    <row r="69" spans="1:62" s="62" customFormat="1">
      <c r="A69" s="107" t="s">
        <v>121</v>
      </c>
      <c r="B69" s="105">
        <v>5</v>
      </c>
      <c r="C69" s="47" t="s">
        <v>146</v>
      </c>
      <c r="D69" s="20" t="s">
        <v>147</v>
      </c>
      <c r="E69" s="24">
        <v>1</v>
      </c>
      <c r="F69" s="37">
        <v>100</v>
      </c>
      <c r="G69" s="33">
        <f t="shared" si="22"/>
        <v>33.333333333333336</v>
      </c>
      <c r="H69" s="33">
        <f t="shared" si="49"/>
        <v>400</v>
      </c>
      <c r="I69" s="40"/>
      <c r="J69" s="56"/>
      <c r="K69" s="33">
        <f t="shared" si="43"/>
        <v>33.333333333333336</v>
      </c>
      <c r="L69" s="33">
        <f t="shared" si="50"/>
        <v>400</v>
      </c>
      <c r="M69" s="33">
        <f t="shared" si="44"/>
        <v>4.7619047619047619</v>
      </c>
      <c r="N69" s="33">
        <f t="shared" si="44"/>
        <v>57.142857142857146</v>
      </c>
      <c r="O69" s="40"/>
      <c r="P69" s="45"/>
      <c r="Q69" s="33">
        <f t="shared" si="45"/>
        <v>33.333333333333336</v>
      </c>
      <c r="R69" s="33">
        <f t="shared" si="51"/>
        <v>400</v>
      </c>
      <c r="S69" s="33">
        <f t="shared" si="46"/>
        <v>4.7619047619047619</v>
      </c>
      <c r="T69" s="33">
        <f t="shared" si="46"/>
        <v>57.142857142857146</v>
      </c>
      <c r="U69" s="40"/>
      <c r="V69" s="45"/>
      <c r="W69" s="33">
        <f t="shared" si="47"/>
        <v>33.333333333333336</v>
      </c>
      <c r="X69" s="33">
        <f t="shared" si="52"/>
        <v>300</v>
      </c>
      <c r="Y69" s="33">
        <f t="shared" si="48"/>
        <v>4.7619047619047619</v>
      </c>
      <c r="Z69" s="33">
        <f t="shared" si="48"/>
        <v>42.857142857142854</v>
      </c>
      <c r="AA69" s="33"/>
      <c r="AB69" s="45"/>
    </row>
    <row r="70" spans="1:62" s="62" customFormat="1">
      <c r="A70" s="107" t="s">
        <v>121</v>
      </c>
      <c r="B70" s="105">
        <v>5</v>
      </c>
      <c r="C70" s="47" t="s">
        <v>264</v>
      </c>
      <c r="D70" s="20" t="s">
        <v>149</v>
      </c>
      <c r="E70" s="24">
        <v>1</v>
      </c>
      <c r="F70" s="37">
        <v>100</v>
      </c>
      <c r="G70" s="33">
        <f t="shared" si="22"/>
        <v>33.333333333333336</v>
      </c>
      <c r="H70" s="33">
        <f t="shared" si="49"/>
        <v>400</v>
      </c>
      <c r="I70"/>
      <c r="J70" s="56"/>
      <c r="K70" s="33">
        <f t="shared" si="43"/>
        <v>33.333333333333336</v>
      </c>
      <c r="L70" s="33">
        <f t="shared" si="50"/>
        <v>400</v>
      </c>
      <c r="M70" s="33">
        <f t="shared" si="44"/>
        <v>4.7619047619047619</v>
      </c>
      <c r="N70" s="33">
        <f t="shared" si="44"/>
        <v>57.142857142857146</v>
      </c>
      <c r="O70" s="39"/>
      <c r="P70" s="45"/>
      <c r="Q70" s="33">
        <f t="shared" si="45"/>
        <v>33.333333333333336</v>
      </c>
      <c r="R70" s="33">
        <f t="shared" si="51"/>
        <v>400</v>
      </c>
      <c r="S70" s="33">
        <f t="shared" si="46"/>
        <v>4.7619047619047619</v>
      </c>
      <c r="T70" s="33">
        <f t="shared" si="46"/>
        <v>57.142857142857146</v>
      </c>
      <c r="U70" s="39"/>
      <c r="V70" s="45"/>
      <c r="W70" s="33">
        <f t="shared" si="47"/>
        <v>33.333333333333336</v>
      </c>
      <c r="X70" s="33">
        <f t="shared" si="52"/>
        <v>300</v>
      </c>
      <c r="Y70" s="33">
        <f t="shared" si="48"/>
        <v>4.7619047619047619</v>
      </c>
      <c r="Z70" s="33">
        <f t="shared" si="48"/>
        <v>42.857142857142854</v>
      </c>
      <c r="AA70" s="33"/>
      <c r="AB70" s="45"/>
    </row>
    <row r="71" spans="1:62">
      <c r="A71" s="107" t="s">
        <v>121</v>
      </c>
      <c r="B71" s="105">
        <v>5</v>
      </c>
      <c r="C71" s="47" t="s">
        <v>150</v>
      </c>
      <c r="D71" s="20" t="s">
        <v>151</v>
      </c>
      <c r="E71" s="24">
        <v>2</v>
      </c>
      <c r="F71" s="37">
        <v>135</v>
      </c>
      <c r="G71" s="33">
        <f t="shared" si="22"/>
        <v>45</v>
      </c>
      <c r="H71" s="33">
        <f t="shared" si="49"/>
        <v>540</v>
      </c>
      <c r="J71" s="56"/>
      <c r="K71" s="33">
        <f t="shared" si="43"/>
        <v>45</v>
      </c>
      <c r="L71" s="33">
        <f t="shared" si="50"/>
        <v>540</v>
      </c>
      <c r="M71" s="33">
        <f t="shared" si="44"/>
        <v>6.4285714285714288</v>
      </c>
      <c r="N71" s="33">
        <f t="shared" si="44"/>
        <v>77.142857142857139</v>
      </c>
      <c r="O71" s="39"/>
      <c r="P71" s="45"/>
      <c r="Q71" s="33">
        <f t="shared" si="45"/>
        <v>45</v>
      </c>
      <c r="R71" s="33">
        <f t="shared" si="51"/>
        <v>540</v>
      </c>
      <c r="S71" s="33">
        <f t="shared" si="46"/>
        <v>6.4285714285714288</v>
      </c>
      <c r="T71" s="33">
        <f t="shared" si="46"/>
        <v>77.142857142857139</v>
      </c>
      <c r="U71" s="39"/>
      <c r="V71" s="45"/>
      <c r="W71" s="33">
        <f t="shared" si="47"/>
        <v>45</v>
      </c>
      <c r="X71" s="33">
        <f t="shared" si="52"/>
        <v>405</v>
      </c>
      <c r="Y71" s="33">
        <f t="shared" si="48"/>
        <v>6.4285714285714288</v>
      </c>
      <c r="Z71" s="33">
        <f t="shared" si="48"/>
        <v>57.857142857142854</v>
      </c>
      <c r="AA71" s="33"/>
      <c r="AB71" s="45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</row>
    <row r="72" spans="1:62">
      <c r="A72" s="107" t="s">
        <v>121</v>
      </c>
      <c r="B72" s="105">
        <v>5</v>
      </c>
      <c r="C72" s="47" t="s">
        <v>357</v>
      </c>
      <c r="D72" s="20" t="s">
        <v>157</v>
      </c>
      <c r="E72" s="49">
        <v>1</v>
      </c>
      <c r="F72" s="37">
        <v>50</v>
      </c>
      <c r="G72" s="33">
        <f t="shared" si="22"/>
        <v>16.666666666666668</v>
      </c>
      <c r="H72" s="33">
        <f t="shared" si="49"/>
        <v>200</v>
      </c>
      <c r="I72" s="39"/>
      <c r="J72" s="56"/>
      <c r="K72" s="33">
        <f t="shared" si="43"/>
        <v>16.666666666666668</v>
      </c>
      <c r="L72" s="33">
        <f t="shared" si="50"/>
        <v>200</v>
      </c>
      <c r="M72" s="33">
        <f t="shared" si="44"/>
        <v>2.3809523809523809</v>
      </c>
      <c r="N72" s="33">
        <f t="shared" si="44"/>
        <v>28.571428571428573</v>
      </c>
      <c r="O72" s="39"/>
      <c r="P72" s="45"/>
      <c r="Q72" s="33">
        <f t="shared" si="45"/>
        <v>16.666666666666668</v>
      </c>
      <c r="R72" s="33">
        <f t="shared" si="51"/>
        <v>200</v>
      </c>
      <c r="S72" s="33">
        <f t="shared" si="46"/>
        <v>2.3809523809523809</v>
      </c>
      <c r="T72" s="33">
        <f t="shared" si="46"/>
        <v>28.571428571428573</v>
      </c>
      <c r="U72" s="39"/>
      <c r="V72" s="45"/>
      <c r="W72" s="33">
        <f t="shared" si="47"/>
        <v>16.666666666666668</v>
      </c>
      <c r="X72" s="33">
        <f t="shared" si="52"/>
        <v>150</v>
      </c>
      <c r="Y72" s="33">
        <f t="shared" si="48"/>
        <v>2.3809523809523809</v>
      </c>
      <c r="Z72" s="33">
        <f t="shared" si="48"/>
        <v>21.428571428571427</v>
      </c>
      <c r="AA72" s="33"/>
      <c r="AB72" s="45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</row>
    <row r="73" spans="1:62">
      <c r="A73" s="107" t="s">
        <v>121</v>
      </c>
      <c r="B73" s="105">
        <v>5</v>
      </c>
      <c r="C73" s="47" t="s">
        <v>158</v>
      </c>
      <c r="D73" s="20" t="s">
        <v>159</v>
      </c>
      <c r="E73" s="49">
        <v>3</v>
      </c>
      <c r="F73" s="37">
        <v>50</v>
      </c>
      <c r="G73" s="33">
        <f t="shared" si="22"/>
        <v>16.666666666666668</v>
      </c>
      <c r="H73" s="33">
        <f t="shared" si="49"/>
        <v>200</v>
      </c>
      <c r="J73" s="56"/>
      <c r="K73" s="33">
        <f t="shared" si="43"/>
        <v>16.666666666666668</v>
      </c>
      <c r="L73" s="33">
        <f t="shared" si="50"/>
        <v>200</v>
      </c>
      <c r="M73" s="33">
        <f t="shared" si="44"/>
        <v>2.3809523809523809</v>
      </c>
      <c r="N73" s="33">
        <f t="shared" si="44"/>
        <v>28.571428571428573</v>
      </c>
      <c r="O73" s="39"/>
      <c r="P73" s="45"/>
      <c r="Q73" s="33">
        <f t="shared" si="45"/>
        <v>16.666666666666668</v>
      </c>
      <c r="R73" s="33">
        <f t="shared" si="51"/>
        <v>200</v>
      </c>
      <c r="S73" s="33">
        <f t="shared" si="46"/>
        <v>2.3809523809523809</v>
      </c>
      <c r="T73" s="33">
        <f t="shared" si="46"/>
        <v>28.571428571428573</v>
      </c>
      <c r="U73" s="39"/>
      <c r="V73" s="45"/>
      <c r="W73" s="33">
        <f t="shared" si="47"/>
        <v>16.666666666666668</v>
      </c>
      <c r="X73" s="33">
        <f t="shared" si="52"/>
        <v>150</v>
      </c>
      <c r="Y73" s="33">
        <f t="shared" si="48"/>
        <v>2.3809523809523809</v>
      </c>
      <c r="Z73" s="33">
        <f t="shared" si="48"/>
        <v>21.428571428571427</v>
      </c>
      <c r="AA73" s="33"/>
      <c r="AB73" s="45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</row>
    <row r="74" spans="1:62" ht="29.1" customHeight="1">
      <c r="A74" s="107"/>
      <c r="B74" s="105"/>
      <c r="C74" s="47"/>
      <c r="D74" s="20"/>
      <c r="E74" s="49"/>
      <c r="F74" s="93" t="s">
        <v>347</v>
      </c>
      <c r="J74" s="93" t="s">
        <v>362</v>
      </c>
      <c r="K74" s="33"/>
      <c r="L74" s="33"/>
      <c r="M74" s="33"/>
      <c r="N74" s="33"/>
      <c r="O74" s="92"/>
      <c r="P74" s="93" t="s">
        <v>362</v>
      </c>
      <c r="Q74" s="33"/>
      <c r="R74" s="33"/>
      <c r="S74" s="33"/>
      <c r="T74" s="33"/>
      <c r="U74" s="92"/>
      <c r="V74" s="93" t="s">
        <v>362</v>
      </c>
      <c r="W74" s="33"/>
      <c r="X74" s="33"/>
      <c r="Y74" s="33"/>
      <c r="Z74" s="33"/>
      <c r="AA74" s="33"/>
      <c r="AB74" s="93" t="s">
        <v>362</v>
      </c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</row>
    <row r="75" spans="1:62" s="51" customFormat="1">
      <c r="A75" s="113" t="s">
        <v>166</v>
      </c>
      <c r="B75" s="115"/>
      <c r="C75" s="57"/>
      <c r="D75" s="58"/>
      <c r="E75" s="59"/>
      <c r="F75" s="59"/>
      <c r="G75" s="55">
        <f>J75-(J75*0.2)</f>
        <v>168</v>
      </c>
      <c r="H75" s="55">
        <f>J75+(J75*0.2)</f>
        <v>252</v>
      </c>
      <c r="J75" s="56">
        <v>210</v>
      </c>
      <c r="K75" s="55">
        <f>P75-(P75*0.2)</f>
        <v>130.4</v>
      </c>
      <c r="L75" s="55">
        <f>P75+(P75*0.2)</f>
        <v>195.6</v>
      </c>
      <c r="M75" s="55"/>
      <c r="N75" s="55"/>
      <c r="P75" s="56">
        <v>163</v>
      </c>
      <c r="Q75" s="55">
        <f>V75-(V75*0.2)</f>
        <v>156</v>
      </c>
      <c r="R75" s="55">
        <f>V75+(V75*0.2)</f>
        <v>234</v>
      </c>
      <c r="S75" s="55"/>
      <c r="T75" s="55"/>
      <c r="V75" s="56">
        <v>195</v>
      </c>
      <c r="W75" s="55">
        <f>AB75-(AB75*0.2)</f>
        <v>50.4</v>
      </c>
      <c r="X75" s="55">
        <f>AB75+(AB75*0.2)</f>
        <v>75.599999999999994</v>
      </c>
      <c r="Y75" s="55"/>
      <c r="Z75" s="55"/>
      <c r="AB75" s="56">
        <v>63</v>
      </c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</row>
    <row r="76" spans="1:62">
      <c r="A76" s="107" t="s">
        <v>166</v>
      </c>
      <c r="B76" s="105">
        <v>6</v>
      </c>
      <c r="C76" s="1" t="s">
        <v>167</v>
      </c>
      <c r="D76" s="18" t="s">
        <v>168</v>
      </c>
      <c r="E76" s="19">
        <v>1</v>
      </c>
      <c r="F76" s="37">
        <v>15</v>
      </c>
      <c r="G76" s="63">
        <f>$F76</f>
        <v>15</v>
      </c>
      <c r="H76" s="63">
        <f>$F76*14</f>
        <v>210</v>
      </c>
      <c r="J76" s="56"/>
      <c r="K76" s="63">
        <f t="shared" ref="K76:K79" si="53">$F76</f>
        <v>15</v>
      </c>
      <c r="L76" s="63">
        <f t="shared" ref="L76:L79" si="54">$F76*14</f>
        <v>210</v>
      </c>
      <c r="M76" s="33">
        <f t="shared" ref="M76:N79" si="55">K76/7</f>
        <v>2.1428571428571428</v>
      </c>
      <c r="N76" s="33">
        <f t="shared" si="55"/>
        <v>30</v>
      </c>
      <c r="O76" s="40">
        <v>125</v>
      </c>
      <c r="P76" s="45">
        <f t="shared" ref="P76:P79" si="56">O76/2</f>
        <v>62.5</v>
      </c>
      <c r="Q76" s="63">
        <f t="shared" ref="Q76:Q79" si="57">$F76</f>
        <v>15</v>
      </c>
      <c r="R76" s="63">
        <f t="shared" ref="R76:R79" si="58">$F76*14</f>
        <v>210</v>
      </c>
      <c r="S76" s="33">
        <f t="shared" ref="S76:T79" si="59">Q76/7</f>
        <v>2.1428571428571428</v>
      </c>
      <c r="T76" s="33">
        <f t="shared" si="59"/>
        <v>30</v>
      </c>
      <c r="U76" s="40"/>
      <c r="V76" s="45"/>
      <c r="W76" s="63">
        <f>$F76/2</f>
        <v>7.5</v>
      </c>
      <c r="X76" s="63">
        <f t="shared" ref="X76:X79" si="60">$F76*14</f>
        <v>210</v>
      </c>
      <c r="Y76" s="33">
        <f t="shared" ref="Y76:Z79" si="61">W76/7</f>
        <v>1.0714285714285714</v>
      </c>
      <c r="Z76" s="33">
        <f t="shared" si="61"/>
        <v>30</v>
      </c>
      <c r="AA76" s="33"/>
      <c r="AB76" s="45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</row>
    <row r="77" spans="1:62">
      <c r="A77" s="107" t="s">
        <v>166</v>
      </c>
      <c r="B77" s="101">
        <v>6</v>
      </c>
      <c r="C77" s="1" t="s">
        <v>169</v>
      </c>
      <c r="D77" s="18" t="s">
        <v>170</v>
      </c>
      <c r="E77" s="19">
        <v>1</v>
      </c>
      <c r="F77" s="37">
        <v>15</v>
      </c>
      <c r="G77" s="63">
        <f>$F77</f>
        <v>15</v>
      </c>
      <c r="H77" s="63">
        <f t="shared" ref="H77:H79" si="62">F77*14</f>
        <v>210</v>
      </c>
      <c r="J77" s="56"/>
      <c r="K77" s="63">
        <f t="shared" si="53"/>
        <v>15</v>
      </c>
      <c r="L77" s="63">
        <f t="shared" si="54"/>
        <v>210</v>
      </c>
      <c r="M77" s="33">
        <f t="shared" si="55"/>
        <v>2.1428571428571428</v>
      </c>
      <c r="N77" s="33">
        <f t="shared" si="55"/>
        <v>30</v>
      </c>
      <c r="O77" s="39">
        <v>120</v>
      </c>
      <c r="P77" s="45">
        <f t="shared" si="56"/>
        <v>60</v>
      </c>
      <c r="Q77" s="63">
        <f t="shared" si="57"/>
        <v>15</v>
      </c>
      <c r="R77" s="63">
        <f t="shared" si="58"/>
        <v>210</v>
      </c>
      <c r="S77" s="33">
        <f t="shared" si="59"/>
        <v>2.1428571428571428</v>
      </c>
      <c r="T77" s="33">
        <f t="shared" si="59"/>
        <v>30</v>
      </c>
      <c r="U77" s="39"/>
      <c r="V77" s="45"/>
      <c r="W77" s="63">
        <f>$F77/2</f>
        <v>7.5</v>
      </c>
      <c r="X77" s="63">
        <f t="shared" si="60"/>
        <v>210</v>
      </c>
      <c r="Y77" s="33">
        <f t="shared" si="61"/>
        <v>1.0714285714285714</v>
      </c>
      <c r="Z77" s="33">
        <f t="shared" si="61"/>
        <v>30</v>
      </c>
      <c r="AA77" s="33"/>
      <c r="AB77" s="45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</row>
    <row r="78" spans="1:62">
      <c r="A78" s="107" t="s">
        <v>166</v>
      </c>
      <c r="B78" s="105">
        <v>6</v>
      </c>
      <c r="C78" s="1" t="s">
        <v>171</v>
      </c>
      <c r="D78" s="18" t="s">
        <v>172</v>
      </c>
      <c r="E78" s="19">
        <v>1</v>
      </c>
      <c r="F78" s="37">
        <v>15</v>
      </c>
      <c r="G78" s="63">
        <f>$F78</f>
        <v>15</v>
      </c>
      <c r="H78" s="63">
        <f t="shared" si="62"/>
        <v>210</v>
      </c>
      <c r="J78" s="56"/>
      <c r="K78" s="63">
        <f t="shared" si="53"/>
        <v>15</v>
      </c>
      <c r="L78" s="63">
        <f t="shared" si="54"/>
        <v>210</v>
      </c>
      <c r="M78" s="33">
        <f t="shared" si="55"/>
        <v>2.1428571428571428</v>
      </c>
      <c r="N78" s="33">
        <f t="shared" si="55"/>
        <v>30</v>
      </c>
      <c r="O78" s="39">
        <v>40</v>
      </c>
      <c r="P78" s="45">
        <f t="shared" si="56"/>
        <v>20</v>
      </c>
      <c r="Q78" s="63">
        <f t="shared" si="57"/>
        <v>15</v>
      </c>
      <c r="R78" s="63">
        <f t="shared" si="58"/>
        <v>210</v>
      </c>
      <c r="S78" s="33">
        <f t="shared" si="59"/>
        <v>2.1428571428571428</v>
      </c>
      <c r="T78" s="33">
        <f t="shared" si="59"/>
        <v>30</v>
      </c>
      <c r="U78" s="39"/>
      <c r="V78" s="45"/>
      <c r="W78" s="63">
        <f>$F78/2</f>
        <v>7.5</v>
      </c>
      <c r="X78" s="63">
        <f t="shared" si="60"/>
        <v>210</v>
      </c>
      <c r="Y78" s="33">
        <f t="shared" si="61"/>
        <v>1.0714285714285714</v>
      </c>
      <c r="Z78" s="33">
        <f t="shared" si="61"/>
        <v>30</v>
      </c>
      <c r="AA78" s="33"/>
      <c r="AB78" s="45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</row>
    <row r="79" spans="1:62">
      <c r="A79" s="107" t="s">
        <v>166</v>
      </c>
      <c r="B79" s="101">
        <v>6</v>
      </c>
      <c r="C79" s="1" t="s">
        <v>173</v>
      </c>
      <c r="D79" s="18" t="s">
        <v>174</v>
      </c>
      <c r="E79" s="19">
        <v>1</v>
      </c>
      <c r="F79" s="37">
        <v>15</v>
      </c>
      <c r="G79" s="63">
        <f>$F79</f>
        <v>15</v>
      </c>
      <c r="H79" s="63">
        <f t="shared" si="62"/>
        <v>210</v>
      </c>
      <c r="J79" s="56"/>
      <c r="K79" s="63">
        <f t="shared" si="53"/>
        <v>15</v>
      </c>
      <c r="L79" s="63">
        <f t="shared" si="54"/>
        <v>210</v>
      </c>
      <c r="M79" s="33">
        <f t="shared" si="55"/>
        <v>2.1428571428571428</v>
      </c>
      <c r="N79" s="33">
        <f t="shared" si="55"/>
        <v>30</v>
      </c>
      <c r="O79" s="39">
        <v>40</v>
      </c>
      <c r="P79" s="45">
        <f t="shared" si="56"/>
        <v>20</v>
      </c>
      <c r="Q79" s="63">
        <f t="shared" si="57"/>
        <v>15</v>
      </c>
      <c r="R79" s="63">
        <f t="shared" si="58"/>
        <v>210</v>
      </c>
      <c r="S79" s="33">
        <f t="shared" si="59"/>
        <v>2.1428571428571428</v>
      </c>
      <c r="T79" s="33">
        <f t="shared" si="59"/>
        <v>30</v>
      </c>
      <c r="U79" s="40"/>
      <c r="V79" s="45"/>
      <c r="W79" s="63">
        <f>$F79/2</f>
        <v>7.5</v>
      </c>
      <c r="X79" s="63">
        <f t="shared" si="60"/>
        <v>210</v>
      </c>
      <c r="Y79" s="33">
        <f t="shared" si="61"/>
        <v>1.0714285714285714</v>
      </c>
      <c r="Z79" s="33">
        <f t="shared" si="61"/>
        <v>30</v>
      </c>
      <c r="AA79" s="33"/>
      <c r="AB79" s="45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51" customFormat="1">
      <c r="A80" s="84" t="s">
        <v>175</v>
      </c>
      <c r="B80" s="37"/>
      <c r="C80" s="52"/>
      <c r="D80" s="53"/>
      <c r="E80" s="60"/>
      <c r="F80" s="60"/>
      <c r="G80" s="55">
        <f>J80-(J80*0.2)</f>
        <v>1144</v>
      </c>
      <c r="H80" s="55">
        <f>J80+(J80*0.2)</f>
        <v>1716</v>
      </c>
      <c r="J80" s="56">
        <v>1430</v>
      </c>
      <c r="K80" s="55">
        <f>P80-(P80*0.2)</f>
        <v>545.6</v>
      </c>
      <c r="L80" s="55">
        <f>P80+(P80*0.2)</f>
        <v>818.4</v>
      </c>
      <c r="M80" s="55"/>
      <c r="N80" s="55"/>
      <c r="P80" s="56">
        <v>682</v>
      </c>
      <c r="Q80" s="55">
        <f>V80-(V80*0.2)</f>
        <v>1360</v>
      </c>
      <c r="R80" s="55">
        <f>V80+(V80*0.2)</f>
        <v>2040</v>
      </c>
      <c r="S80" s="55"/>
      <c r="T80" s="55"/>
      <c r="V80" s="56">
        <v>1700</v>
      </c>
      <c r="W80" s="55">
        <f>AB80-(AB80*0.2)</f>
        <v>984</v>
      </c>
      <c r="X80" s="55">
        <f>AB80+(AB80*0.2)</f>
        <v>1476</v>
      </c>
      <c r="Y80" s="55"/>
      <c r="Z80" s="55"/>
      <c r="AB80" s="56">
        <v>1230</v>
      </c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</row>
    <row r="81" spans="1:62">
      <c r="A81" s="26" t="s">
        <v>175</v>
      </c>
      <c r="B81" s="105">
        <v>7</v>
      </c>
      <c r="C81" s="1" t="s">
        <v>176</v>
      </c>
      <c r="D81" s="94" t="s">
        <v>177</v>
      </c>
      <c r="E81" s="19">
        <v>2</v>
      </c>
      <c r="F81" s="60">
        <v>50</v>
      </c>
      <c r="G81" s="33">
        <f>$F81/2</f>
        <v>25</v>
      </c>
      <c r="H81" s="33">
        <f>$F81*3</f>
        <v>150</v>
      </c>
      <c r="J81" s="56"/>
      <c r="K81" s="33">
        <f>$F81/2</f>
        <v>25</v>
      </c>
      <c r="L81" s="33">
        <f>$F81*3</f>
        <v>150</v>
      </c>
      <c r="M81" s="33">
        <f t="shared" ref="M81:N85" si="63">K81/7</f>
        <v>3.5714285714285716</v>
      </c>
      <c r="N81" s="33">
        <f t="shared" si="63"/>
        <v>21.428571428571427</v>
      </c>
      <c r="O81" s="39"/>
      <c r="P81" s="45"/>
      <c r="Q81" s="33">
        <f>$F81/2</f>
        <v>25</v>
      </c>
      <c r="R81" s="33">
        <f>$F81*4</f>
        <v>200</v>
      </c>
      <c r="S81" s="33">
        <f t="shared" ref="S81:T85" si="64">Q81/7</f>
        <v>3.5714285714285716</v>
      </c>
      <c r="T81" s="33">
        <f t="shared" si="64"/>
        <v>28.571428571428573</v>
      </c>
      <c r="U81" s="40"/>
      <c r="V81" s="45"/>
      <c r="W81" s="33">
        <f>$F81</f>
        <v>50</v>
      </c>
      <c r="X81" s="33">
        <f>$F81*3</f>
        <v>150</v>
      </c>
      <c r="Y81" s="33">
        <f t="shared" ref="Y81:Z85" si="65">W81/7</f>
        <v>7.1428571428571432</v>
      </c>
      <c r="Z81" s="33">
        <f t="shared" si="65"/>
        <v>21.428571428571427</v>
      </c>
      <c r="AA81" s="33"/>
      <c r="AB81" s="45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</row>
    <row r="82" spans="1:62">
      <c r="A82" s="26" t="s">
        <v>175</v>
      </c>
      <c r="B82" s="101">
        <v>7</v>
      </c>
      <c r="C82" s="1" t="s">
        <v>179</v>
      </c>
      <c r="D82" s="94" t="s">
        <v>180</v>
      </c>
      <c r="E82" s="19">
        <v>2</v>
      </c>
      <c r="F82" s="60">
        <v>50</v>
      </c>
      <c r="G82" s="33">
        <f t="shared" ref="G82:G95" si="66">$F82/2</f>
        <v>25</v>
      </c>
      <c r="H82" s="33">
        <f t="shared" ref="H82:H95" si="67">$F82*3</f>
        <v>150</v>
      </c>
      <c r="J82" s="56"/>
      <c r="K82" s="33">
        <f t="shared" ref="K82:K95" si="68">$F82/2</f>
        <v>25</v>
      </c>
      <c r="L82" s="33">
        <f t="shared" ref="L82:L95" si="69">$F82*3</f>
        <v>150</v>
      </c>
      <c r="M82" s="33">
        <f t="shared" si="63"/>
        <v>3.5714285714285716</v>
      </c>
      <c r="N82" s="33">
        <f t="shared" si="63"/>
        <v>21.428571428571427</v>
      </c>
      <c r="O82" s="39"/>
      <c r="P82" s="45"/>
      <c r="Q82" s="33">
        <f t="shared" ref="Q82:Q95" si="70">$F82/2</f>
        <v>25</v>
      </c>
      <c r="R82" s="33">
        <f t="shared" ref="R82:R95" si="71">$F82*4</f>
        <v>200</v>
      </c>
      <c r="S82" s="33">
        <f t="shared" si="64"/>
        <v>3.5714285714285716</v>
      </c>
      <c r="T82" s="33">
        <f t="shared" si="64"/>
        <v>28.571428571428573</v>
      </c>
      <c r="U82" s="40"/>
      <c r="V82" s="45"/>
      <c r="W82" s="33">
        <f t="shared" ref="W82:W95" si="72">$F82</f>
        <v>50</v>
      </c>
      <c r="X82" s="33">
        <f t="shared" ref="X82:X95" si="73">$F82*3</f>
        <v>150</v>
      </c>
      <c r="Y82" s="33">
        <f t="shared" si="65"/>
        <v>7.1428571428571432</v>
      </c>
      <c r="Z82" s="33">
        <f t="shared" si="65"/>
        <v>21.428571428571427</v>
      </c>
      <c r="AA82" s="33"/>
      <c r="AB82" s="45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</row>
    <row r="83" spans="1:62">
      <c r="A83" s="26" t="s">
        <v>175</v>
      </c>
      <c r="B83" s="105">
        <v>7</v>
      </c>
      <c r="C83" s="1" t="s">
        <v>181</v>
      </c>
      <c r="D83" s="94" t="s">
        <v>182</v>
      </c>
      <c r="E83" s="19">
        <v>1</v>
      </c>
      <c r="F83" s="60">
        <v>60</v>
      </c>
      <c r="G83" s="33">
        <f t="shared" si="66"/>
        <v>30</v>
      </c>
      <c r="H83" s="33">
        <f t="shared" si="67"/>
        <v>180</v>
      </c>
      <c r="I83" s="39"/>
      <c r="J83" s="56"/>
      <c r="K83" s="33">
        <f t="shared" si="68"/>
        <v>30</v>
      </c>
      <c r="L83" s="33">
        <f t="shared" si="69"/>
        <v>180</v>
      </c>
      <c r="M83" s="33">
        <f t="shared" si="63"/>
        <v>4.2857142857142856</v>
      </c>
      <c r="N83" s="33">
        <f t="shared" si="63"/>
        <v>25.714285714285715</v>
      </c>
      <c r="O83" s="39"/>
      <c r="P83" s="45"/>
      <c r="Q83" s="33">
        <f t="shared" si="70"/>
        <v>30</v>
      </c>
      <c r="R83" s="33">
        <f t="shared" si="71"/>
        <v>240</v>
      </c>
      <c r="S83" s="33">
        <f t="shared" si="64"/>
        <v>4.2857142857142856</v>
      </c>
      <c r="T83" s="33">
        <f t="shared" si="64"/>
        <v>34.285714285714285</v>
      </c>
      <c r="U83" s="40"/>
      <c r="V83" s="45"/>
      <c r="W83" s="33">
        <f t="shared" si="72"/>
        <v>60</v>
      </c>
      <c r="X83" s="33">
        <f t="shared" si="73"/>
        <v>180</v>
      </c>
      <c r="Y83" s="33">
        <f t="shared" si="65"/>
        <v>8.5714285714285712</v>
      </c>
      <c r="Z83" s="33">
        <f t="shared" si="65"/>
        <v>25.714285714285715</v>
      </c>
      <c r="AA83" s="33"/>
      <c r="AB83" s="45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</row>
    <row r="84" spans="1:62">
      <c r="A84" s="26" t="s">
        <v>175</v>
      </c>
      <c r="B84" s="101">
        <v>7</v>
      </c>
      <c r="C84" s="1" t="s">
        <v>183</v>
      </c>
      <c r="D84" s="94" t="s">
        <v>184</v>
      </c>
      <c r="E84" s="19">
        <v>1</v>
      </c>
      <c r="F84" s="60">
        <v>40</v>
      </c>
      <c r="G84" s="33">
        <f t="shared" si="66"/>
        <v>20</v>
      </c>
      <c r="H84" s="33">
        <f t="shared" si="67"/>
        <v>120</v>
      </c>
      <c r="I84" s="39"/>
      <c r="J84" s="56"/>
      <c r="K84" s="33">
        <f t="shared" si="68"/>
        <v>20</v>
      </c>
      <c r="L84" s="33">
        <f t="shared" si="69"/>
        <v>120</v>
      </c>
      <c r="M84" s="33">
        <f t="shared" si="63"/>
        <v>2.8571428571428572</v>
      </c>
      <c r="N84" s="33">
        <f t="shared" si="63"/>
        <v>17.142857142857142</v>
      </c>
      <c r="O84" s="40"/>
      <c r="P84" s="45"/>
      <c r="Q84" s="33">
        <f t="shared" si="70"/>
        <v>20</v>
      </c>
      <c r="R84" s="33">
        <f t="shared" si="71"/>
        <v>160</v>
      </c>
      <c r="S84" s="33">
        <f t="shared" si="64"/>
        <v>2.8571428571428572</v>
      </c>
      <c r="T84" s="33">
        <f t="shared" si="64"/>
        <v>22.857142857142858</v>
      </c>
      <c r="U84" s="40"/>
      <c r="V84" s="45"/>
      <c r="W84" s="33">
        <f t="shared" si="72"/>
        <v>40</v>
      </c>
      <c r="X84" s="33">
        <f t="shared" si="73"/>
        <v>120</v>
      </c>
      <c r="Y84" s="33">
        <f t="shared" si="65"/>
        <v>5.7142857142857144</v>
      </c>
      <c r="Z84" s="33">
        <f t="shared" si="65"/>
        <v>17.142857142857142</v>
      </c>
      <c r="AA84" s="33"/>
      <c r="AB84" s="45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</row>
    <row r="85" spans="1:62">
      <c r="A85" s="26" t="s">
        <v>175</v>
      </c>
      <c r="B85" s="105">
        <v>7</v>
      </c>
      <c r="C85" s="1" t="s">
        <v>185</v>
      </c>
      <c r="D85" s="94" t="s">
        <v>186</v>
      </c>
      <c r="E85" s="19">
        <v>1</v>
      </c>
      <c r="F85" s="60">
        <v>50</v>
      </c>
      <c r="G85" s="33">
        <f t="shared" si="66"/>
        <v>25</v>
      </c>
      <c r="H85" s="33">
        <f t="shared" si="67"/>
        <v>150</v>
      </c>
      <c r="I85" s="40"/>
      <c r="J85" s="56"/>
      <c r="K85" s="33">
        <f t="shared" si="68"/>
        <v>25</v>
      </c>
      <c r="L85" s="33">
        <f t="shared" si="69"/>
        <v>150</v>
      </c>
      <c r="M85" s="33">
        <f t="shared" si="63"/>
        <v>3.5714285714285716</v>
      </c>
      <c r="N85" s="33">
        <f t="shared" si="63"/>
        <v>21.428571428571427</v>
      </c>
      <c r="O85" s="40"/>
      <c r="P85" s="45"/>
      <c r="Q85" s="33">
        <f t="shared" si="70"/>
        <v>25</v>
      </c>
      <c r="R85" s="33">
        <f t="shared" si="71"/>
        <v>200</v>
      </c>
      <c r="S85" s="33">
        <f t="shared" si="64"/>
        <v>3.5714285714285716</v>
      </c>
      <c r="T85" s="33">
        <f t="shared" si="64"/>
        <v>28.571428571428573</v>
      </c>
      <c r="U85" s="40"/>
      <c r="V85" s="45"/>
      <c r="W85" s="33">
        <f t="shared" si="72"/>
        <v>50</v>
      </c>
      <c r="X85" s="33">
        <f t="shared" si="73"/>
        <v>150</v>
      </c>
      <c r="Y85" s="33">
        <f t="shared" si="65"/>
        <v>7.1428571428571432</v>
      </c>
      <c r="Z85" s="33">
        <f t="shared" si="65"/>
        <v>21.428571428571427</v>
      </c>
      <c r="AA85" s="33"/>
      <c r="AB85" s="45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</row>
    <row r="86" spans="1:62">
      <c r="A86" s="26" t="s">
        <v>175</v>
      </c>
      <c r="B86" s="23">
        <v>3</v>
      </c>
      <c r="C86" s="72" t="s">
        <v>195</v>
      </c>
      <c r="D86" s="76" t="s">
        <v>196</v>
      </c>
      <c r="E86" s="23">
        <v>1</v>
      </c>
      <c r="F86" s="85">
        <v>65</v>
      </c>
      <c r="G86" s="33">
        <f t="shared" si="66"/>
        <v>32.5</v>
      </c>
      <c r="H86" s="33">
        <f t="shared" si="67"/>
        <v>195</v>
      </c>
      <c r="I86" s="87"/>
      <c r="J86" s="88"/>
      <c r="K86" s="33">
        <f t="shared" si="68"/>
        <v>32.5</v>
      </c>
      <c r="L86" s="33">
        <f t="shared" si="69"/>
        <v>195</v>
      </c>
      <c r="M86" s="86">
        <v>3</v>
      </c>
      <c r="N86" s="86">
        <v>12</v>
      </c>
      <c r="O86" s="87"/>
      <c r="P86" s="89"/>
      <c r="Q86" s="33">
        <f t="shared" si="70"/>
        <v>32.5</v>
      </c>
      <c r="R86" s="33">
        <f t="shared" si="71"/>
        <v>260</v>
      </c>
      <c r="S86" s="86">
        <v>3</v>
      </c>
      <c r="T86" s="86">
        <v>10</v>
      </c>
      <c r="U86" s="87"/>
      <c r="V86" s="89"/>
      <c r="W86" s="33">
        <f t="shared" si="72"/>
        <v>65</v>
      </c>
      <c r="X86" s="33">
        <f t="shared" si="73"/>
        <v>195</v>
      </c>
      <c r="Y86" s="86">
        <v>0</v>
      </c>
      <c r="Z86" s="86">
        <v>0</v>
      </c>
      <c r="AA86" s="90"/>
      <c r="AB86" s="89"/>
      <c r="AC86" s="87"/>
      <c r="AD86" s="87"/>
      <c r="AE86" s="87"/>
      <c r="AF86" s="87"/>
      <c r="AG86" s="87"/>
      <c r="AH86" s="87"/>
      <c r="AI86" s="87"/>
      <c r="AJ86" s="87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</row>
    <row r="87" spans="1:62">
      <c r="A87" s="26" t="s">
        <v>175</v>
      </c>
      <c r="B87" s="23">
        <v>3</v>
      </c>
      <c r="C87" s="72" t="s">
        <v>197</v>
      </c>
      <c r="D87" s="76" t="s">
        <v>198</v>
      </c>
      <c r="E87" s="23">
        <v>1</v>
      </c>
      <c r="F87" s="85">
        <v>30</v>
      </c>
      <c r="G87" s="33">
        <f t="shared" si="66"/>
        <v>15</v>
      </c>
      <c r="H87" s="33">
        <f t="shared" si="67"/>
        <v>90</v>
      </c>
      <c r="I87" s="90"/>
      <c r="J87" s="88"/>
      <c r="K87" s="33">
        <f t="shared" si="68"/>
        <v>15</v>
      </c>
      <c r="L87" s="33">
        <f t="shared" si="69"/>
        <v>90</v>
      </c>
      <c r="M87" s="86">
        <v>2</v>
      </c>
      <c r="N87" s="86">
        <v>9</v>
      </c>
      <c r="O87" s="87"/>
      <c r="P87" s="89"/>
      <c r="Q87" s="33">
        <f t="shared" si="70"/>
        <v>15</v>
      </c>
      <c r="R87" s="33">
        <f t="shared" si="71"/>
        <v>120</v>
      </c>
      <c r="S87" s="86">
        <v>5</v>
      </c>
      <c r="T87" s="86">
        <v>21</v>
      </c>
      <c r="U87" s="90"/>
      <c r="V87" s="89"/>
      <c r="W87" s="33">
        <f t="shared" si="72"/>
        <v>30</v>
      </c>
      <c r="X87" s="33">
        <f t="shared" si="73"/>
        <v>90</v>
      </c>
      <c r="Y87" s="86">
        <v>5</v>
      </c>
      <c r="Z87" s="86">
        <v>21</v>
      </c>
      <c r="AA87" s="91"/>
      <c r="AB87" s="89"/>
      <c r="AC87" s="87"/>
      <c r="AD87" s="87"/>
      <c r="AE87" s="87"/>
      <c r="AF87" s="87"/>
      <c r="AG87" s="87"/>
      <c r="AH87" s="87"/>
      <c r="AI87" s="87"/>
      <c r="AJ87" s="87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</row>
    <row r="88" spans="1:62">
      <c r="A88" s="26" t="s">
        <v>175</v>
      </c>
      <c r="B88" s="23">
        <v>3</v>
      </c>
      <c r="C88" s="72" t="s">
        <v>199</v>
      </c>
      <c r="D88" s="76" t="s">
        <v>200</v>
      </c>
      <c r="E88" s="23">
        <v>1</v>
      </c>
      <c r="F88" s="85">
        <v>30</v>
      </c>
      <c r="G88" s="33">
        <f t="shared" si="66"/>
        <v>15</v>
      </c>
      <c r="H88" s="33">
        <f t="shared" si="67"/>
        <v>90</v>
      </c>
      <c r="I88" s="91"/>
      <c r="J88" s="88"/>
      <c r="K88" s="33">
        <f t="shared" si="68"/>
        <v>15</v>
      </c>
      <c r="L88" s="33">
        <f t="shared" si="69"/>
        <v>90</v>
      </c>
      <c r="M88" s="86">
        <v>4</v>
      </c>
      <c r="N88" s="86">
        <v>17</v>
      </c>
      <c r="O88" s="87"/>
      <c r="P88" s="89"/>
      <c r="Q88" s="33">
        <f t="shared" si="70"/>
        <v>15</v>
      </c>
      <c r="R88" s="33">
        <f t="shared" si="71"/>
        <v>120</v>
      </c>
      <c r="S88" s="86">
        <v>3</v>
      </c>
      <c r="T88" s="86">
        <v>10</v>
      </c>
      <c r="U88" s="91"/>
      <c r="V88" s="89"/>
      <c r="W88" s="33">
        <f t="shared" si="72"/>
        <v>30</v>
      </c>
      <c r="X88" s="33">
        <f t="shared" si="73"/>
        <v>90</v>
      </c>
      <c r="Y88" s="86">
        <v>3</v>
      </c>
      <c r="Z88" s="86">
        <v>11</v>
      </c>
      <c r="AA88" s="87"/>
      <c r="AB88" s="89"/>
      <c r="AC88" s="87"/>
      <c r="AD88" s="87"/>
      <c r="AE88" s="87"/>
      <c r="AF88" s="87"/>
      <c r="AG88" s="87"/>
      <c r="AH88" s="87"/>
      <c r="AI88" s="87"/>
      <c r="AJ88" s="87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</row>
    <row r="89" spans="1:62">
      <c r="A89" s="26" t="s">
        <v>175</v>
      </c>
      <c r="B89" s="23">
        <v>3</v>
      </c>
      <c r="C89" s="72" t="s">
        <v>201</v>
      </c>
      <c r="D89" s="76" t="s">
        <v>202</v>
      </c>
      <c r="E89" s="23">
        <v>1</v>
      </c>
      <c r="F89" s="85">
        <v>30</v>
      </c>
      <c r="G89" s="33">
        <f t="shared" si="66"/>
        <v>15</v>
      </c>
      <c r="H89" s="33">
        <f t="shared" si="67"/>
        <v>90</v>
      </c>
      <c r="I89" s="87"/>
      <c r="J89" s="88"/>
      <c r="K89" s="33">
        <f t="shared" si="68"/>
        <v>15</v>
      </c>
      <c r="L89" s="33">
        <f t="shared" si="69"/>
        <v>90</v>
      </c>
      <c r="M89" s="86">
        <v>3</v>
      </c>
      <c r="N89" s="86">
        <v>11</v>
      </c>
      <c r="O89" s="90"/>
      <c r="P89" s="89"/>
      <c r="Q89" s="33">
        <f t="shared" si="70"/>
        <v>15</v>
      </c>
      <c r="R89" s="33">
        <f t="shared" si="71"/>
        <v>120</v>
      </c>
      <c r="S89" s="86">
        <v>4</v>
      </c>
      <c r="T89" s="86">
        <v>17</v>
      </c>
      <c r="U89" s="87"/>
      <c r="V89" s="89"/>
      <c r="W89" s="33">
        <f t="shared" si="72"/>
        <v>30</v>
      </c>
      <c r="X89" s="33">
        <f t="shared" si="73"/>
        <v>90</v>
      </c>
      <c r="Y89" s="86">
        <v>5</v>
      </c>
      <c r="Z89" s="86">
        <v>21</v>
      </c>
      <c r="AA89" s="87"/>
      <c r="AB89" s="89"/>
      <c r="AC89" s="87"/>
      <c r="AD89" s="87"/>
      <c r="AE89" s="87"/>
      <c r="AF89" s="87"/>
      <c r="AG89" s="87"/>
      <c r="AH89" s="87"/>
      <c r="AI89" s="87"/>
      <c r="AJ89" s="87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</row>
    <row r="90" spans="1:62">
      <c r="A90" s="26" t="s">
        <v>175</v>
      </c>
      <c r="B90" s="23">
        <v>3</v>
      </c>
      <c r="C90" s="72" t="s">
        <v>203</v>
      </c>
      <c r="D90" s="76" t="s">
        <v>204</v>
      </c>
      <c r="E90" s="23">
        <v>2</v>
      </c>
      <c r="F90" s="85">
        <v>65</v>
      </c>
      <c r="G90" s="33">
        <f t="shared" si="66"/>
        <v>32.5</v>
      </c>
      <c r="H90" s="33">
        <f t="shared" si="67"/>
        <v>195</v>
      </c>
      <c r="I90" s="87"/>
      <c r="J90" s="88"/>
      <c r="K90" s="33">
        <f t="shared" si="68"/>
        <v>32.5</v>
      </c>
      <c r="L90" s="33">
        <f t="shared" si="69"/>
        <v>195</v>
      </c>
      <c r="M90" s="86">
        <v>4</v>
      </c>
      <c r="N90" s="86">
        <v>17</v>
      </c>
      <c r="O90" s="91"/>
      <c r="P90" s="89"/>
      <c r="Q90" s="33">
        <f t="shared" si="70"/>
        <v>32.5</v>
      </c>
      <c r="R90" s="33">
        <f t="shared" si="71"/>
        <v>260</v>
      </c>
      <c r="S90" s="86">
        <v>3</v>
      </c>
      <c r="T90" s="86">
        <v>11</v>
      </c>
      <c r="U90" s="87"/>
      <c r="V90" s="89"/>
      <c r="W90" s="33">
        <f t="shared" si="72"/>
        <v>65</v>
      </c>
      <c r="X90" s="33">
        <f t="shared" si="73"/>
        <v>195</v>
      </c>
      <c r="Y90" s="86">
        <v>0</v>
      </c>
      <c r="Z90" s="86">
        <v>0</v>
      </c>
      <c r="AA90" s="87"/>
      <c r="AB90" s="89"/>
      <c r="AC90" s="87"/>
      <c r="AD90" s="87"/>
      <c r="AE90" s="87"/>
      <c r="AF90" s="87"/>
      <c r="AG90" s="87"/>
      <c r="AH90" s="87"/>
      <c r="AI90" s="87"/>
      <c r="AJ90" s="87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</row>
    <row r="91" spans="1:62">
      <c r="A91" s="26" t="s">
        <v>175</v>
      </c>
      <c r="B91" s="105">
        <v>3</v>
      </c>
      <c r="C91" s="1" t="s">
        <v>205</v>
      </c>
      <c r="D91" s="94" t="s">
        <v>206</v>
      </c>
      <c r="E91" s="24">
        <v>1</v>
      </c>
      <c r="F91" s="37">
        <v>65</v>
      </c>
      <c r="G91" s="33">
        <f t="shared" si="66"/>
        <v>32.5</v>
      </c>
      <c r="H91" s="33">
        <f t="shared" si="67"/>
        <v>195</v>
      </c>
      <c r="I91" s="40"/>
      <c r="J91" s="56"/>
      <c r="K91" s="33">
        <f t="shared" si="68"/>
        <v>32.5</v>
      </c>
      <c r="L91" s="33">
        <f t="shared" si="69"/>
        <v>195</v>
      </c>
      <c r="M91" s="33">
        <f>K91/7</f>
        <v>4.6428571428571432</v>
      </c>
      <c r="N91" s="33">
        <f>L91/7</f>
        <v>27.857142857142858</v>
      </c>
      <c r="O91" s="39"/>
      <c r="P91" s="45"/>
      <c r="Q91" s="33">
        <f t="shared" si="70"/>
        <v>32.5</v>
      </c>
      <c r="R91" s="33">
        <f t="shared" si="71"/>
        <v>260</v>
      </c>
      <c r="S91" s="33">
        <f>Q91/7</f>
        <v>4.6428571428571432</v>
      </c>
      <c r="T91" s="33">
        <f>R91/7</f>
        <v>37.142857142857146</v>
      </c>
      <c r="U91" s="39"/>
      <c r="V91" s="45"/>
      <c r="W91" s="33">
        <f t="shared" si="72"/>
        <v>65</v>
      </c>
      <c r="X91" s="33">
        <f t="shared" si="73"/>
        <v>195</v>
      </c>
      <c r="Y91" s="33">
        <f>W91/7</f>
        <v>9.2857142857142865</v>
      </c>
      <c r="Z91" s="33">
        <f>X91/7</f>
        <v>27.857142857142858</v>
      </c>
      <c r="AA91" s="39"/>
      <c r="AB91" s="45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</row>
    <row r="92" spans="1:62">
      <c r="A92" s="26" t="s">
        <v>175</v>
      </c>
      <c r="B92" s="23">
        <v>5</v>
      </c>
      <c r="C92" s="72" t="s">
        <v>187</v>
      </c>
      <c r="D92" s="76" t="s">
        <v>188</v>
      </c>
      <c r="E92" s="23">
        <v>3</v>
      </c>
      <c r="F92" s="85">
        <v>50</v>
      </c>
      <c r="G92" s="33">
        <f t="shared" si="66"/>
        <v>25</v>
      </c>
      <c r="H92" s="33">
        <f t="shared" si="67"/>
        <v>150</v>
      </c>
      <c r="I92" s="90"/>
      <c r="J92" s="88"/>
      <c r="K92" s="33">
        <f t="shared" si="68"/>
        <v>25</v>
      </c>
      <c r="L92" s="33">
        <f t="shared" si="69"/>
        <v>150</v>
      </c>
      <c r="M92" s="86">
        <v>0</v>
      </c>
      <c r="N92" s="86">
        <v>0</v>
      </c>
      <c r="O92" s="90"/>
      <c r="P92" s="89"/>
      <c r="Q92" s="33">
        <f t="shared" si="70"/>
        <v>25</v>
      </c>
      <c r="R92" s="33">
        <f t="shared" si="71"/>
        <v>200</v>
      </c>
      <c r="S92" s="86">
        <v>3</v>
      </c>
      <c r="T92" s="86">
        <v>11</v>
      </c>
      <c r="U92" s="90"/>
      <c r="V92" s="89"/>
      <c r="W92" s="33">
        <f t="shared" si="72"/>
        <v>50</v>
      </c>
      <c r="X92" s="33">
        <f t="shared" si="73"/>
        <v>150</v>
      </c>
      <c r="Y92" s="86">
        <v>0</v>
      </c>
      <c r="Z92" s="86">
        <v>0</v>
      </c>
      <c r="AA92" s="86"/>
      <c r="AB92" s="89"/>
      <c r="AC92" s="87"/>
      <c r="AD92" s="87"/>
      <c r="AE92" s="87"/>
      <c r="AF92" s="87"/>
      <c r="AG92" s="87"/>
      <c r="AH92" s="87"/>
      <c r="AI92" s="87"/>
      <c r="AJ92" s="87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</row>
    <row r="93" spans="1:62">
      <c r="A93" s="26" t="s">
        <v>175</v>
      </c>
      <c r="B93" s="23">
        <v>5</v>
      </c>
      <c r="C93" s="72" t="s">
        <v>189</v>
      </c>
      <c r="D93" s="76" t="s">
        <v>190</v>
      </c>
      <c r="E93" s="23">
        <v>2</v>
      </c>
      <c r="F93" s="85">
        <v>50</v>
      </c>
      <c r="G93" s="33">
        <f t="shared" si="66"/>
        <v>25</v>
      </c>
      <c r="H93" s="33">
        <f t="shared" si="67"/>
        <v>150</v>
      </c>
      <c r="I93" s="91"/>
      <c r="J93" s="88"/>
      <c r="K93" s="33">
        <f t="shared" si="68"/>
        <v>25</v>
      </c>
      <c r="L93" s="33">
        <f t="shared" si="69"/>
        <v>150</v>
      </c>
      <c r="M93" s="86">
        <v>2</v>
      </c>
      <c r="N93" s="86">
        <v>9</v>
      </c>
      <c r="O93" s="91"/>
      <c r="P93" s="89"/>
      <c r="Q93" s="33">
        <f t="shared" si="70"/>
        <v>25</v>
      </c>
      <c r="R93" s="33">
        <f t="shared" si="71"/>
        <v>200</v>
      </c>
      <c r="S93" s="86">
        <v>4</v>
      </c>
      <c r="T93" s="86">
        <v>14</v>
      </c>
      <c r="U93" s="91"/>
      <c r="V93" s="89"/>
      <c r="W93" s="33">
        <f t="shared" si="72"/>
        <v>50</v>
      </c>
      <c r="X93" s="33">
        <f t="shared" si="73"/>
        <v>150</v>
      </c>
      <c r="Y93" s="86">
        <v>3</v>
      </c>
      <c r="Z93" s="86">
        <v>13</v>
      </c>
      <c r="AA93" s="86"/>
      <c r="AB93" s="89"/>
      <c r="AC93" s="87"/>
      <c r="AD93" s="87"/>
      <c r="AE93" s="87"/>
      <c r="AF93" s="87"/>
      <c r="AG93" s="87"/>
      <c r="AH93" s="87"/>
      <c r="AI93" s="87"/>
      <c r="AJ93" s="87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</row>
    <row r="94" spans="1:62">
      <c r="A94" s="26" t="s">
        <v>175</v>
      </c>
      <c r="B94" s="23">
        <v>5</v>
      </c>
      <c r="C94" s="72" t="s">
        <v>191</v>
      </c>
      <c r="D94" s="76" t="s">
        <v>192</v>
      </c>
      <c r="E94" s="23">
        <v>3</v>
      </c>
      <c r="F94" s="85">
        <v>100</v>
      </c>
      <c r="G94" s="33">
        <f t="shared" si="66"/>
        <v>50</v>
      </c>
      <c r="H94" s="33">
        <f t="shared" si="67"/>
        <v>300</v>
      </c>
      <c r="I94" s="91"/>
      <c r="J94" s="88"/>
      <c r="K94" s="33">
        <f t="shared" si="68"/>
        <v>50</v>
      </c>
      <c r="L94" s="33">
        <f t="shared" si="69"/>
        <v>300</v>
      </c>
      <c r="M94" s="86">
        <v>11</v>
      </c>
      <c r="N94" s="86">
        <v>43</v>
      </c>
      <c r="O94" s="91"/>
      <c r="P94" s="89"/>
      <c r="Q94" s="33">
        <f t="shared" si="70"/>
        <v>50</v>
      </c>
      <c r="R94" s="33">
        <f t="shared" si="71"/>
        <v>400</v>
      </c>
      <c r="S94" s="86">
        <v>15</v>
      </c>
      <c r="T94" s="86">
        <v>60</v>
      </c>
      <c r="U94" s="91"/>
      <c r="V94" s="89"/>
      <c r="W94" s="33">
        <f t="shared" si="72"/>
        <v>100</v>
      </c>
      <c r="X94" s="33">
        <f t="shared" si="73"/>
        <v>300</v>
      </c>
      <c r="Y94" s="86">
        <v>6</v>
      </c>
      <c r="Z94" s="86">
        <v>24</v>
      </c>
      <c r="AA94" s="86"/>
      <c r="AB94" s="89"/>
      <c r="AC94" s="87"/>
      <c r="AD94" s="87"/>
      <c r="AE94" s="87"/>
      <c r="AF94" s="87"/>
      <c r="AG94" s="87"/>
      <c r="AH94" s="87"/>
      <c r="AI94" s="87"/>
      <c r="AJ94" s="87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</row>
    <row r="95" spans="1:62">
      <c r="A95" s="26" t="s">
        <v>175</v>
      </c>
      <c r="B95" s="23">
        <v>5</v>
      </c>
      <c r="C95" s="72" t="s">
        <v>193</v>
      </c>
      <c r="D95" s="76" t="s">
        <v>194</v>
      </c>
      <c r="E95" s="23">
        <v>3</v>
      </c>
      <c r="F95" s="85">
        <v>100</v>
      </c>
      <c r="G95" s="33">
        <f t="shared" si="66"/>
        <v>50</v>
      </c>
      <c r="H95" s="33">
        <f t="shared" si="67"/>
        <v>300</v>
      </c>
      <c r="I95" s="87"/>
      <c r="J95" s="88"/>
      <c r="K95" s="33">
        <f t="shared" si="68"/>
        <v>50</v>
      </c>
      <c r="L95" s="33">
        <f t="shared" si="69"/>
        <v>300</v>
      </c>
      <c r="M95" s="86">
        <v>0</v>
      </c>
      <c r="N95" s="86">
        <v>0</v>
      </c>
      <c r="O95" s="91"/>
      <c r="P95" s="89"/>
      <c r="Q95" s="33">
        <f t="shared" si="70"/>
        <v>50</v>
      </c>
      <c r="R95" s="33">
        <f t="shared" si="71"/>
        <v>400</v>
      </c>
      <c r="S95" s="86">
        <v>0</v>
      </c>
      <c r="T95" s="86">
        <v>0</v>
      </c>
      <c r="U95" s="91"/>
      <c r="V95" s="89"/>
      <c r="W95" s="33">
        <f t="shared" si="72"/>
        <v>100</v>
      </c>
      <c r="X95" s="33">
        <f t="shared" si="73"/>
        <v>300</v>
      </c>
      <c r="Y95" s="86">
        <v>3</v>
      </c>
      <c r="Z95" s="86">
        <v>10</v>
      </c>
      <c r="AA95" s="86"/>
      <c r="AB95" s="89"/>
      <c r="AC95" s="87"/>
      <c r="AD95" s="87"/>
      <c r="AE95" s="87"/>
      <c r="AF95" s="87"/>
      <c r="AG95" s="87"/>
      <c r="AH95" s="87"/>
      <c r="AI95" s="87"/>
      <c r="AJ95" s="87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</row>
    <row r="96" spans="1:62" s="51" customFormat="1">
      <c r="A96" s="113" t="s">
        <v>207</v>
      </c>
      <c r="B96" s="115"/>
      <c r="C96" s="52"/>
      <c r="D96" s="53"/>
      <c r="E96" s="60"/>
      <c r="F96" s="60"/>
      <c r="G96" s="55">
        <f>J96-(J96*0.2)</f>
        <v>440</v>
      </c>
      <c r="H96" s="55">
        <f>J96+(J96*0.2)</f>
        <v>660</v>
      </c>
      <c r="J96" s="56">
        <v>550</v>
      </c>
      <c r="K96" s="55">
        <f>P96-(P96*0.2)</f>
        <v>414.4</v>
      </c>
      <c r="L96" s="55">
        <f>P96+(P96*0.2)</f>
        <v>621.6</v>
      </c>
      <c r="M96" s="55"/>
      <c r="N96" s="55"/>
      <c r="P96" s="56">
        <v>518</v>
      </c>
      <c r="Q96" s="55">
        <f>V96-(V96*0.2)</f>
        <v>340</v>
      </c>
      <c r="R96" s="55">
        <f>V96+(V96*0.2)</f>
        <v>510</v>
      </c>
      <c r="S96" s="55"/>
      <c r="T96" s="55"/>
      <c r="V96" s="56">
        <v>425</v>
      </c>
      <c r="W96" s="55">
        <f>AB96-(AB96*0.2)</f>
        <v>140</v>
      </c>
      <c r="X96" s="55">
        <f>AB96+(AB96*0.2)</f>
        <v>210</v>
      </c>
      <c r="Y96" s="55"/>
      <c r="Z96" s="55"/>
      <c r="AB96" s="56">
        <v>175</v>
      </c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</row>
    <row r="97" spans="1:62">
      <c r="A97" s="107" t="s">
        <v>207</v>
      </c>
      <c r="B97" s="105">
        <v>8</v>
      </c>
      <c r="C97" s="1" t="s">
        <v>208</v>
      </c>
      <c r="D97" s="18" t="s">
        <v>209</v>
      </c>
      <c r="E97" s="19">
        <v>1</v>
      </c>
      <c r="F97" s="60">
        <v>10</v>
      </c>
      <c r="G97" s="33">
        <f>$F97/2</f>
        <v>5</v>
      </c>
      <c r="H97" s="33">
        <f>$F97*3</f>
        <v>30</v>
      </c>
      <c r="I97" s="40"/>
      <c r="J97" s="56"/>
      <c r="K97" s="33">
        <f>$F97/2</f>
        <v>5</v>
      </c>
      <c r="L97" s="33">
        <f>$F97*3</f>
        <v>30</v>
      </c>
      <c r="M97" s="33">
        <f t="shared" ref="M97:N103" si="74">K97/7</f>
        <v>0.7142857142857143</v>
      </c>
      <c r="N97" s="33">
        <f t="shared" si="74"/>
        <v>4.2857142857142856</v>
      </c>
      <c r="P97" s="45"/>
      <c r="Q97" s="33">
        <f>$F97/2</f>
        <v>5</v>
      </c>
      <c r="R97" s="33">
        <f>$F97*3</f>
        <v>30</v>
      </c>
      <c r="S97" s="33">
        <f t="shared" ref="S97:T103" si="75">Q97/7</f>
        <v>0.7142857142857143</v>
      </c>
      <c r="T97" s="33">
        <f t="shared" si="75"/>
        <v>4.2857142857142856</v>
      </c>
      <c r="U97" s="40"/>
      <c r="V97" s="45"/>
      <c r="W97" s="33">
        <f>$F97/2</f>
        <v>5</v>
      </c>
      <c r="X97" s="33">
        <f>$F97*3</f>
        <v>30</v>
      </c>
      <c r="Y97" s="33">
        <f t="shared" ref="Y97:Z103" si="76">W97/7</f>
        <v>0.7142857142857143</v>
      </c>
      <c r="Z97" s="33">
        <f t="shared" si="76"/>
        <v>4.2857142857142856</v>
      </c>
      <c r="AA97" s="40"/>
      <c r="AB97" s="45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</row>
    <row r="98" spans="1:62">
      <c r="A98" s="107" t="s">
        <v>207</v>
      </c>
      <c r="B98" s="101">
        <v>8</v>
      </c>
      <c r="C98" s="1" t="s">
        <v>210</v>
      </c>
      <c r="D98" s="18" t="s">
        <v>211</v>
      </c>
      <c r="E98" s="19">
        <v>1</v>
      </c>
      <c r="F98" s="60">
        <v>15</v>
      </c>
      <c r="G98" s="33">
        <f t="shared" ref="G98:G103" si="77">$F98/2</f>
        <v>7.5</v>
      </c>
      <c r="H98" s="33">
        <f t="shared" ref="H98:H103" si="78">$F98*3</f>
        <v>45</v>
      </c>
      <c r="I98" s="40"/>
      <c r="J98" s="56"/>
      <c r="K98" s="33">
        <f t="shared" ref="K98:K103" si="79">$F98/2</f>
        <v>7.5</v>
      </c>
      <c r="L98" s="33">
        <f t="shared" ref="L98:L103" si="80">$F98*3</f>
        <v>45</v>
      </c>
      <c r="M98" s="33">
        <f t="shared" si="74"/>
        <v>1.0714285714285714</v>
      </c>
      <c r="N98" s="33">
        <f t="shared" si="74"/>
        <v>6.4285714285714288</v>
      </c>
      <c r="P98" s="45"/>
      <c r="Q98" s="33">
        <f t="shared" ref="Q98:Q103" si="81">$F98/2</f>
        <v>7.5</v>
      </c>
      <c r="R98" s="33">
        <f t="shared" ref="R98:R103" si="82">$F98*3</f>
        <v>45</v>
      </c>
      <c r="S98" s="33">
        <f t="shared" si="75"/>
        <v>1.0714285714285714</v>
      </c>
      <c r="T98" s="33">
        <f t="shared" si="75"/>
        <v>6.4285714285714288</v>
      </c>
      <c r="V98" s="45"/>
      <c r="W98" s="33">
        <f t="shared" ref="W98:W103" si="83">$F98/2</f>
        <v>7.5</v>
      </c>
      <c r="X98" s="33">
        <f t="shared" ref="X98:X103" si="84">$F98*3</f>
        <v>45</v>
      </c>
      <c r="Y98" s="33">
        <f t="shared" si="76"/>
        <v>1.0714285714285714</v>
      </c>
      <c r="Z98" s="33">
        <f t="shared" si="76"/>
        <v>6.4285714285714288</v>
      </c>
      <c r="AB98" s="45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</row>
    <row r="99" spans="1:62">
      <c r="A99" s="107" t="s">
        <v>207</v>
      </c>
      <c r="B99" s="105">
        <v>8</v>
      </c>
      <c r="C99" s="1" t="s">
        <v>212</v>
      </c>
      <c r="D99" s="18" t="s">
        <v>213</v>
      </c>
      <c r="E99" s="19">
        <v>2</v>
      </c>
      <c r="F99" s="60">
        <v>250</v>
      </c>
      <c r="G99" s="33">
        <f t="shared" si="77"/>
        <v>125</v>
      </c>
      <c r="H99" s="33">
        <f t="shared" si="78"/>
        <v>750</v>
      </c>
      <c r="I99" s="40"/>
      <c r="J99" s="56"/>
      <c r="K99" s="33">
        <f t="shared" si="79"/>
        <v>125</v>
      </c>
      <c r="L99" s="33">
        <f t="shared" si="80"/>
        <v>750</v>
      </c>
      <c r="M99" s="33">
        <f t="shared" si="74"/>
        <v>17.857142857142858</v>
      </c>
      <c r="N99" s="33">
        <f t="shared" si="74"/>
        <v>107.14285714285714</v>
      </c>
      <c r="P99" s="45"/>
      <c r="Q99" s="33">
        <f t="shared" si="81"/>
        <v>125</v>
      </c>
      <c r="R99" s="33">
        <f t="shared" si="82"/>
        <v>750</v>
      </c>
      <c r="S99" s="33">
        <f t="shared" si="75"/>
        <v>17.857142857142858</v>
      </c>
      <c r="T99" s="33">
        <f t="shared" si="75"/>
        <v>107.14285714285714</v>
      </c>
      <c r="V99" s="45"/>
      <c r="W99" s="33">
        <f t="shared" si="83"/>
        <v>125</v>
      </c>
      <c r="X99" s="33">
        <f t="shared" si="84"/>
        <v>750</v>
      </c>
      <c r="Y99" s="33">
        <f t="shared" si="76"/>
        <v>17.857142857142858</v>
      </c>
      <c r="Z99" s="33">
        <f t="shared" si="76"/>
        <v>107.14285714285714</v>
      </c>
      <c r="AB99" s="45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</row>
    <row r="100" spans="1:62">
      <c r="A100" s="107" t="s">
        <v>207</v>
      </c>
      <c r="B100" s="101">
        <v>8</v>
      </c>
      <c r="C100" s="1" t="s">
        <v>214</v>
      </c>
      <c r="D100" s="18" t="s">
        <v>215</v>
      </c>
      <c r="E100" s="19">
        <v>2</v>
      </c>
      <c r="F100" s="60">
        <v>125</v>
      </c>
      <c r="G100" s="33">
        <f t="shared" si="77"/>
        <v>62.5</v>
      </c>
      <c r="H100" s="33">
        <f t="shared" si="78"/>
        <v>375</v>
      </c>
      <c r="I100" s="40"/>
      <c r="J100" s="56"/>
      <c r="K100" s="33">
        <f t="shared" si="79"/>
        <v>62.5</v>
      </c>
      <c r="L100" s="33">
        <f t="shared" si="80"/>
        <v>375</v>
      </c>
      <c r="M100" s="33">
        <f t="shared" si="74"/>
        <v>8.9285714285714288</v>
      </c>
      <c r="N100" s="33">
        <f t="shared" si="74"/>
        <v>53.571428571428569</v>
      </c>
      <c r="P100" s="45"/>
      <c r="Q100" s="33">
        <f t="shared" si="81"/>
        <v>62.5</v>
      </c>
      <c r="R100" s="33">
        <f t="shared" si="82"/>
        <v>375</v>
      </c>
      <c r="S100" s="33">
        <f t="shared" si="75"/>
        <v>8.9285714285714288</v>
      </c>
      <c r="T100" s="33">
        <f t="shared" si="75"/>
        <v>53.571428571428569</v>
      </c>
      <c r="V100" s="45"/>
      <c r="W100" s="33">
        <f t="shared" si="83"/>
        <v>62.5</v>
      </c>
      <c r="X100" s="33">
        <f t="shared" si="84"/>
        <v>375</v>
      </c>
      <c r="Y100" s="33">
        <f t="shared" si="76"/>
        <v>8.9285714285714288</v>
      </c>
      <c r="Z100" s="33">
        <f t="shared" si="76"/>
        <v>53.571428571428569</v>
      </c>
      <c r="AB100" s="45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</row>
    <row r="101" spans="1:62">
      <c r="A101" s="107" t="s">
        <v>207</v>
      </c>
      <c r="B101" s="105">
        <v>8</v>
      </c>
      <c r="C101" s="1" t="s">
        <v>216</v>
      </c>
      <c r="D101" s="18" t="s">
        <v>217</v>
      </c>
      <c r="E101" s="19">
        <v>2</v>
      </c>
      <c r="F101" s="60">
        <v>15</v>
      </c>
      <c r="G101" s="33">
        <f t="shared" si="77"/>
        <v>7.5</v>
      </c>
      <c r="H101" s="33">
        <f t="shared" si="78"/>
        <v>45</v>
      </c>
      <c r="I101" s="40"/>
      <c r="J101" s="56"/>
      <c r="K101" s="33">
        <f t="shared" si="79"/>
        <v>7.5</v>
      </c>
      <c r="L101" s="33">
        <f t="shared" si="80"/>
        <v>45</v>
      </c>
      <c r="M101" s="33">
        <f t="shared" si="74"/>
        <v>1.0714285714285714</v>
      </c>
      <c r="N101" s="33">
        <f t="shared" si="74"/>
        <v>6.4285714285714288</v>
      </c>
      <c r="P101" s="45"/>
      <c r="Q101" s="33">
        <f t="shared" si="81"/>
        <v>7.5</v>
      </c>
      <c r="R101" s="33">
        <f t="shared" si="82"/>
        <v>45</v>
      </c>
      <c r="S101" s="33">
        <f t="shared" si="75"/>
        <v>1.0714285714285714</v>
      </c>
      <c r="T101" s="33">
        <f t="shared" si="75"/>
        <v>6.4285714285714288</v>
      </c>
      <c r="V101" s="45"/>
      <c r="W101" s="33">
        <f t="shared" si="83"/>
        <v>7.5</v>
      </c>
      <c r="X101" s="33">
        <f t="shared" si="84"/>
        <v>45</v>
      </c>
      <c r="Y101" s="33">
        <f t="shared" si="76"/>
        <v>1.0714285714285714</v>
      </c>
      <c r="Z101" s="33">
        <f t="shared" si="76"/>
        <v>6.4285714285714288</v>
      </c>
      <c r="AB101" s="45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</row>
    <row r="102" spans="1:62">
      <c r="A102" s="107" t="s">
        <v>207</v>
      </c>
      <c r="B102" s="101">
        <v>8</v>
      </c>
      <c r="C102" s="1" t="s">
        <v>218</v>
      </c>
      <c r="D102" s="18" t="s">
        <v>219</v>
      </c>
      <c r="E102" s="19">
        <v>1</v>
      </c>
      <c r="F102" s="60">
        <v>15</v>
      </c>
      <c r="G102" s="33">
        <f t="shared" si="77"/>
        <v>7.5</v>
      </c>
      <c r="H102" s="33">
        <f t="shared" si="78"/>
        <v>45</v>
      </c>
      <c r="I102" s="40"/>
      <c r="J102" s="56"/>
      <c r="K102" s="33">
        <f t="shared" si="79"/>
        <v>7.5</v>
      </c>
      <c r="L102" s="33">
        <f t="shared" si="80"/>
        <v>45</v>
      </c>
      <c r="M102" s="33">
        <f t="shared" si="74"/>
        <v>1.0714285714285714</v>
      </c>
      <c r="N102" s="33">
        <f t="shared" si="74"/>
        <v>6.4285714285714288</v>
      </c>
      <c r="O102" s="39"/>
      <c r="P102" s="45"/>
      <c r="Q102" s="33">
        <f t="shared" si="81"/>
        <v>7.5</v>
      </c>
      <c r="R102" s="33">
        <f t="shared" si="82"/>
        <v>45</v>
      </c>
      <c r="S102" s="33">
        <f t="shared" si="75"/>
        <v>1.0714285714285714</v>
      </c>
      <c r="T102" s="33">
        <f t="shared" si="75"/>
        <v>6.4285714285714288</v>
      </c>
      <c r="U102" s="39"/>
      <c r="V102" s="45"/>
      <c r="W102" s="33">
        <f t="shared" si="83"/>
        <v>7.5</v>
      </c>
      <c r="X102" s="33">
        <f t="shared" si="84"/>
        <v>45</v>
      </c>
      <c r="Y102" s="33">
        <f t="shared" si="76"/>
        <v>1.0714285714285714</v>
      </c>
      <c r="Z102" s="33">
        <f t="shared" si="76"/>
        <v>6.4285714285714288</v>
      </c>
      <c r="AA102" s="39"/>
      <c r="AB102" s="45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</row>
    <row r="103" spans="1:62">
      <c r="A103" s="107" t="s">
        <v>207</v>
      </c>
      <c r="B103" s="105">
        <v>8</v>
      </c>
      <c r="C103" s="1" t="s">
        <v>220</v>
      </c>
      <c r="D103" s="18" t="s">
        <v>221</v>
      </c>
      <c r="E103" s="19">
        <v>1</v>
      </c>
      <c r="F103" s="60">
        <v>5</v>
      </c>
      <c r="G103" s="33">
        <f t="shared" si="77"/>
        <v>2.5</v>
      </c>
      <c r="H103" s="33">
        <f t="shared" si="78"/>
        <v>15</v>
      </c>
      <c r="I103" s="40"/>
      <c r="J103" s="56"/>
      <c r="K103" s="33">
        <f t="shared" si="79"/>
        <v>2.5</v>
      </c>
      <c r="L103" s="33">
        <f t="shared" si="80"/>
        <v>15</v>
      </c>
      <c r="M103" s="33">
        <f t="shared" si="74"/>
        <v>0.35714285714285715</v>
      </c>
      <c r="N103" s="33">
        <f t="shared" si="74"/>
        <v>2.1428571428571428</v>
      </c>
      <c r="O103" s="39"/>
      <c r="P103" s="45"/>
      <c r="Q103" s="33">
        <f t="shared" si="81"/>
        <v>2.5</v>
      </c>
      <c r="R103" s="33">
        <f t="shared" si="82"/>
        <v>15</v>
      </c>
      <c r="S103" s="33">
        <f t="shared" si="75"/>
        <v>0.35714285714285715</v>
      </c>
      <c r="T103" s="33">
        <f t="shared" si="75"/>
        <v>2.1428571428571428</v>
      </c>
      <c r="U103" s="39"/>
      <c r="V103" s="45"/>
      <c r="W103" s="33">
        <f t="shared" si="83"/>
        <v>2.5</v>
      </c>
      <c r="X103" s="33">
        <f t="shared" si="84"/>
        <v>15</v>
      </c>
      <c r="Y103" s="33">
        <f t="shared" si="76"/>
        <v>0.35714285714285715</v>
      </c>
      <c r="Z103" s="33">
        <f t="shared" si="76"/>
        <v>2.1428571428571428</v>
      </c>
      <c r="AA103" s="39"/>
      <c r="AB103" s="45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</row>
    <row r="104" spans="1:62" s="51" customFormat="1">
      <c r="A104" s="113" t="s">
        <v>222</v>
      </c>
      <c r="B104" s="115"/>
      <c r="C104" s="52"/>
      <c r="D104" s="53"/>
      <c r="E104" s="60"/>
      <c r="F104" s="60"/>
      <c r="G104" s="55">
        <f>J104-(J104*0.2)</f>
        <v>1380</v>
      </c>
      <c r="H104" s="55">
        <f>J104+(J104*0.2)</f>
        <v>2070</v>
      </c>
      <c r="J104" s="56">
        <v>1725</v>
      </c>
      <c r="K104" s="55">
        <f>P104-(P104*0.2)</f>
        <v>910.4</v>
      </c>
      <c r="L104" s="55">
        <f>P104+(P104*0.2)</f>
        <v>1365.6</v>
      </c>
      <c r="M104" s="55"/>
      <c r="N104" s="55"/>
      <c r="P104" s="56">
        <v>1138</v>
      </c>
      <c r="Q104" s="55">
        <f>V104-(V104*0.2)</f>
        <v>1800</v>
      </c>
      <c r="R104" s="55">
        <f>V104+(V104*0.2)</f>
        <v>2700</v>
      </c>
      <c r="S104" s="55"/>
      <c r="T104" s="55"/>
      <c r="V104" s="56">
        <v>2250</v>
      </c>
      <c r="W104" s="55">
        <f>AB104-(AB104*0.2)</f>
        <v>908</v>
      </c>
      <c r="X104" s="55">
        <f>AB104+(AB104*0.2)</f>
        <v>1362</v>
      </c>
      <c r="Y104" s="55"/>
      <c r="Z104" s="55"/>
      <c r="AB104" s="56">
        <v>1135</v>
      </c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2">
      <c r="A105" s="107" t="s">
        <v>222</v>
      </c>
      <c r="B105" s="105">
        <v>9</v>
      </c>
      <c r="C105" s="48" t="s">
        <v>223</v>
      </c>
      <c r="D105" s="21" t="s">
        <v>224</v>
      </c>
      <c r="E105" s="50">
        <v>2</v>
      </c>
      <c r="F105" s="68">
        <v>20</v>
      </c>
      <c r="G105" s="33">
        <f t="shared" ref="G105:G116" si="85">$F105/2</f>
        <v>10</v>
      </c>
      <c r="H105" s="33">
        <f>$F105*4</f>
        <v>80</v>
      </c>
      <c r="I105" s="40"/>
      <c r="J105" s="56"/>
      <c r="K105" s="33">
        <f t="shared" ref="K105:K110" si="86">$F105/2</f>
        <v>10</v>
      </c>
      <c r="L105" s="33">
        <f>$F105*4</f>
        <v>80</v>
      </c>
      <c r="M105" s="33">
        <f t="shared" ref="M105:N110" si="87">K105/7</f>
        <v>1.4285714285714286</v>
      </c>
      <c r="N105" s="33">
        <f t="shared" si="87"/>
        <v>11.428571428571429</v>
      </c>
      <c r="O105" s="40"/>
      <c r="P105" s="45"/>
      <c r="Q105" s="33">
        <f t="shared" ref="Q105:Q110" si="88">$F105/2</f>
        <v>10</v>
      </c>
      <c r="R105" s="33">
        <f>$F105*4</f>
        <v>80</v>
      </c>
      <c r="S105" s="33">
        <f t="shared" ref="S105:T110" si="89">Q105/7</f>
        <v>1.4285714285714286</v>
      </c>
      <c r="T105" s="33">
        <f t="shared" si="89"/>
        <v>11.428571428571429</v>
      </c>
      <c r="U105" s="39"/>
      <c r="V105" s="45"/>
      <c r="W105" s="33">
        <f t="shared" ref="W105:W110" si="90">$F105/2</f>
        <v>10</v>
      </c>
      <c r="X105" s="33">
        <f>$F105*4</f>
        <v>80</v>
      </c>
      <c r="Y105" s="33">
        <f t="shared" ref="Y105:Z110" si="91">W105/7</f>
        <v>1.4285714285714286</v>
      </c>
      <c r="Z105" s="33">
        <f t="shared" si="91"/>
        <v>11.428571428571429</v>
      </c>
      <c r="AA105" s="33"/>
      <c r="AB105" s="45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</row>
    <row r="106" spans="1:62">
      <c r="A106" s="107" t="s">
        <v>222</v>
      </c>
      <c r="B106" s="101">
        <v>9</v>
      </c>
      <c r="C106" s="1" t="s">
        <v>225</v>
      </c>
      <c r="D106" s="18" t="s">
        <v>226</v>
      </c>
      <c r="E106" s="19">
        <v>1</v>
      </c>
      <c r="F106" s="60">
        <v>250</v>
      </c>
      <c r="G106" s="33">
        <f t="shared" si="85"/>
        <v>125</v>
      </c>
      <c r="H106" s="33">
        <f t="shared" ref="H106:H110" si="92">$F106*4</f>
        <v>1000</v>
      </c>
      <c r="I106" s="40"/>
      <c r="J106" s="56"/>
      <c r="K106" s="33">
        <f t="shared" si="86"/>
        <v>125</v>
      </c>
      <c r="L106" s="33">
        <f t="shared" ref="L106:L110" si="93">$F106*4</f>
        <v>1000</v>
      </c>
      <c r="M106" s="33">
        <f t="shared" si="87"/>
        <v>17.857142857142858</v>
      </c>
      <c r="N106" s="33">
        <f t="shared" si="87"/>
        <v>142.85714285714286</v>
      </c>
      <c r="O106" s="40"/>
      <c r="P106" s="45"/>
      <c r="Q106" s="33">
        <f t="shared" si="88"/>
        <v>125</v>
      </c>
      <c r="R106" s="33">
        <f t="shared" ref="R106:R110" si="94">$F106*4</f>
        <v>1000</v>
      </c>
      <c r="S106" s="33">
        <f t="shared" si="89"/>
        <v>17.857142857142858</v>
      </c>
      <c r="T106" s="33">
        <f t="shared" si="89"/>
        <v>142.85714285714286</v>
      </c>
      <c r="U106" s="40"/>
      <c r="V106" s="45"/>
      <c r="W106" s="33">
        <f t="shared" si="90"/>
        <v>125</v>
      </c>
      <c r="X106" s="33">
        <f t="shared" ref="X106:X110" si="95">$F106*4</f>
        <v>1000</v>
      </c>
      <c r="Y106" s="33">
        <f t="shared" si="91"/>
        <v>17.857142857142858</v>
      </c>
      <c r="Z106" s="33">
        <f t="shared" si="91"/>
        <v>142.85714285714286</v>
      </c>
      <c r="AA106" s="33"/>
      <c r="AB106" s="45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</row>
    <row r="107" spans="1:62">
      <c r="A107" s="107" t="s">
        <v>222</v>
      </c>
      <c r="B107" s="105">
        <v>9</v>
      </c>
      <c r="C107" s="1" t="s">
        <v>227</v>
      </c>
      <c r="D107" s="21" t="s">
        <v>228</v>
      </c>
      <c r="E107" s="19">
        <v>2</v>
      </c>
      <c r="F107" s="60">
        <v>250</v>
      </c>
      <c r="G107" s="33">
        <f t="shared" si="85"/>
        <v>125</v>
      </c>
      <c r="H107" s="33">
        <f t="shared" si="92"/>
        <v>1000</v>
      </c>
      <c r="I107" s="39"/>
      <c r="J107" s="56"/>
      <c r="K107" s="33">
        <f t="shared" si="86"/>
        <v>125</v>
      </c>
      <c r="L107" s="33">
        <f t="shared" si="93"/>
        <v>1000</v>
      </c>
      <c r="M107" s="33">
        <f t="shared" si="87"/>
        <v>17.857142857142858</v>
      </c>
      <c r="N107" s="33">
        <f t="shared" si="87"/>
        <v>142.85714285714286</v>
      </c>
      <c r="O107" s="40"/>
      <c r="P107" s="45"/>
      <c r="Q107" s="33">
        <f t="shared" si="88"/>
        <v>125</v>
      </c>
      <c r="R107" s="33">
        <f t="shared" si="94"/>
        <v>1000</v>
      </c>
      <c r="S107" s="33">
        <f t="shared" si="89"/>
        <v>17.857142857142858</v>
      </c>
      <c r="T107" s="33">
        <f t="shared" si="89"/>
        <v>142.85714285714286</v>
      </c>
      <c r="U107" s="40"/>
      <c r="V107" s="45"/>
      <c r="W107" s="33">
        <f t="shared" si="90"/>
        <v>125</v>
      </c>
      <c r="X107" s="33">
        <f t="shared" si="95"/>
        <v>1000</v>
      </c>
      <c r="Y107" s="33">
        <f t="shared" si="91"/>
        <v>17.857142857142858</v>
      </c>
      <c r="Z107" s="33">
        <f t="shared" si="91"/>
        <v>142.85714285714286</v>
      </c>
      <c r="AA107" s="33"/>
      <c r="AB107" s="45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</row>
    <row r="108" spans="1:62">
      <c r="A108" s="107" t="s">
        <v>222</v>
      </c>
      <c r="B108" s="101">
        <v>9</v>
      </c>
      <c r="C108" s="1" t="s">
        <v>229</v>
      </c>
      <c r="D108" s="18" t="s">
        <v>230</v>
      </c>
      <c r="E108" s="19">
        <v>2</v>
      </c>
      <c r="F108" s="60">
        <v>250</v>
      </c>
      <c r="G108" s="33">
        <f t="shared" si="85"/>
        <v>125</v>
      </c>
      <c r="H108" s="33">
        <f t="shared" si="92"/>
        <v>1000</v>
      </c>
      <c r="I108" s="39"/>
      <c r="J108" s="56"/>
      <c r="K108" s="33">
        <f t="shared" si="86"/>
        <v>125</v>
      </c>
      <c r="L108" s="33">
        <f t="shared" si="93"/>
        <v>1000</v>
      </c>
      <c r="M108" s="33">
        <f t="shared" si="87"/>
        <v>17.857142857142858</v>
      </c>
      <c r="N108" s="33">
        <f t="shared" si="87"/>
        <v>142.85714285714286</v>
      </c>
      <c r="O108" s="39"/>
      <c r="P108" s="45"/>
      <c r="Q108" s="33">
        <f t="shared" si="88"/>
        <v>125</v>
      </c>
      <c r="R108" s="33">
        <f t="shared" si="94"/>
        <v>1000</v>
      </c>
      <c r="S108" s="33">
        <f t="shared" si="89"/>
        <v>17.857142857142858</v>
      </c>
      <c r="T108" s="33">
        <f t="shared" si="89"/>
        <v>142.85714285714286</v>
      </c>
      <c r="U108" s="39"/>
      <c r="V108" s="45"/>
      <c r="W108" s="33">
        <f t="shared" si="90"/>
        <v>125</v>
      </c>
      <c r="X108" s="33">
        <f t="shared" si="95"/>
        <v>1000</v>
      </c>
      <c r="Y108" s="33">
        <f t="shared" si="91"/>
        <v>17.857142857142858</v>
      </c>
      <c r="Z108" s="33">
        <f t="shared" si="91"/>
        <v>142.85714285714286</v>
      </c>
      <c r="AA108" s="33"/>
      <c r="AB108" s="45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</row>
    <row r="109" spans="1:62">
      <c r="A109" s="107" t="s">
        <v>222</v>
      </c>
      <c r="B109" s="105">
        <v>9</v>
      </c>
      <c r="C109" s="1" t="s">
        <v>231</v>
      </c>
      <c r="D109" s="21" t="s">
        <v>232</v>
      </c>
      <c r="E109" s="19">
        <v>1</v>
      </c>
      <c r="F109" s="60">
        <v>250</v>
      </c>
      <c r="G109" s="33">
        <f t="shared" si="85"/>
        <v>125</v>
      </c>
      <c r="H109" s="33">
        <f t="shared" si="92"/>
        <v>1000</v>
      </c>
      <c r="I109" s="40"/>
      <c r="J109" s="56"/>
      <c r="K109" s="33">
        <f t="shared" si="86"/>
        <v>125</v>
      </c>
      <c r="L109" s="33">
        <f t="shared" si="93"/>
        <v>1000</v>
      </c>
      <c r="M109" s="33">
        <f t="shared" si="87"/>
        <v>17.857142857142858</v>
      </c>
      <c r="N109" s="33">
        <f t="shared" si="87"/>
        <v>142.85714285714286</v>
      </c>
      <c r="O109" s="39"/>
      <c r="P109" s="45"/>
      <c r="Q109" s="33">
        <f t="shared" si="88"/>
        <v>125</v>
      </c>
      <c r="R109" s="33">
        <f t="shared" si="94"/>
        <v>1000</v>
      </c>
      <c r="S109" s="33">
        <f t="shared" si="89"/>
        <v>17.857142857142858</v>
      </c>
      <c r="T109" s="33">
        <f t="shared" si="89"/>
        <v>142.85714285714286</v>
      </c>
      <c r="U109" s="39"/>
      <c r="V109" s="45"/>
      <c r="W109" s="33">
        <f t="shared" si="90"/>
        <v>125</v>
      </c>
      <c r="X109" s="33">
        <f t="shared" si="95"/>
        <v>1000</v>
      </c>
      <c r="Y109" s="33">
        <f t="shared" si="91"/>
        <v>17.857142857142858</v>
      </c>
      <c r="Z109" s="33">
        <f t="shared" si="91"/>
        <v>142.85714285714286</v>
      </c>
      <c r="AA109" s="33"/>
      <c r="AB109" s="45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</row>
    <row r="110" spans="1:62">
      <c r="A110" s="107" t="s">
        <v>222</v>
      </c>
      <c r="B110" s="101">
        <v>9</v>
      </c>
      <c r="C110" s="1" t="s">
        <v>233</v>
      </c>
      <c r="D110" s="18" t="s">
        <v>234</v>
      </c>
      <c r="E110" s="19">
        <v>3</v>
      </c>
      <c r="F110" s="60">
        <v>15</v>
      </c>
      <c r="G110" s="33">
        <f t="shared" si="85"/>
        <v>7.5</v>
      </c>
      <c r="H110" s="33">
        <f t="shared" si="92"/>
        <v>60</v>
      </c>
      <c r="I110" s="40"/>
      <c r="J110" s="56"/>
      <c r="K110" s="33">
        <f t="shared" si="86"/>
        <v>7.5</v>
      </c>
      <c r="L110" s="33">
        <f t="shared" si="93"/>
        <v>60</v>
      </c>
      <c r="M110" s="33">
        <f t="shared" si="87"/>
        <v>1.0714285714285714</v>
      </c>
      <c r="N110" s="33">
        <f t="shared" si="87"/>
        <v>8.5714285714285712</v>
      </c>
      <c r="O110" s="40"/>
      <c r="P110" s="45"/>
      <c r="Q110" s="33">
        <f t="shared" si="88"/>
        <v>7.5</v>
      </c>
      <c r="R110" s="33">
        <f t="shared" si="94"/>
        <v>60</v>
      </c>
      <c r="S110" s="33">
        <f t="shared" si="89"/>
        <v>1.0714285714285714</v>
      </c>
      <c r="T110" s="33">
        <f t="shared" si="89"/>
        <v>8.5714285714285712</v>
      </c>
      <c r="U110" s="40"/>
      <c r="V110" s="45"/>
      <c r="W110" s="33">
        <f t="shared" si="90"/>
        <v>7.5</v>
      </c>
      <c r="X110" s="33">
        <f t="shared" si="95"/>
        <v>60</v>
      </c>
      <c r="Y110" s="33">
        <f t="shared" si="91"/>
        <v>1.0714285714285714</v>
      </c>
      <c r="Z110" s="33">
        <f t="shared" si="91"/>
        <v>8.5714285714285712</v>
      </c>
      <c r="AA110" s="33"/>
      <c r="AB110" s="45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</row>
    <row r="111" spans="1:62" s="51" customFormat="1">
      <c r="A111" s="113" t="s">
        <v>235</v>
      </c>
      <c r="B111" s="37"/>
      <c r="C111" s="52"/>
      <c r="D111" s="53"/>
      <c r="E111" s="60"/>
      <c r="F111" s="60"/>
      <c r="G111" s="55">
        <f>J111-(J111*0.2)</f>
        <v>440</v>
      </c>
      <c r="H111" s="55">
        <f>J111+(J111*0.2)</f>
        <v>660</v>
      </c>
      <c r="J111" s="56">
        <v>550</v>
      </c>
      <c r="K111" s="55">
        <f>P111-(P111*0.2)</f>
        <v>308</v>
      </c>
      <c r="L111" s="55">
        <f>P111+(P111*0.2)</f>
        <v>462</v>
      </c>
      <c r="M111" s="55"/>
      <c r="N111" s="55"/>
      <c r="P111" s="56">
        <v>385</v>
      </c>
      <c r="Q111" s="55">
        <f>V111-(V111*0.2)</f>
        <v>1092</v>
      </c>
      <c r="R111" s="55">
        <f>V111+(V111*0.2)</f>
        <v>1638</v>
      </c>
      <c r="S111" s="55"/>
      <c r="T111" s="55"/>
      <c r="V111" s="56">
        <v>1365</v>
      </c>
      <c r="W111" s="55">
        <f>AB111-(AB111*0.2)</f>
        <v>148</v>
      </c>
      <c r="X111" s="55">
        <f>AB111+(AB111*0.2)</f>
        <v>222</v>
      </c>
      <c r="Y111" s="55"/>
      <c r="Z111" s="55"/>
      <c r="AB111" s="56">
        <v>185</v>
      </c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</row>
    <row r="112" spans="1:62">
      <c r="A112" s="107" t="s">
        <v>235</v>
      </c>
      <c r="B112" s="105">
        <v>10</v>
      </c>
      <c r="C112" s="1" t="s">
        <v>236</v>
      </c>
      <c r="D112" s="18" t="s">
        <v>237</v>
      </c>
      <c r="E112" s="19">
        <v>1</v>
      </c>
      <c r="F112" s="60">
        <v>150</v>
      </c>
      <c r="G112" s="33">
        <f t="shared" si="85"/>
        <v>75</v>
      </c>
      <c r="H112" s="33">
        <f t="shared" ref="H112:H116" si="96">$F112*3</f>
        <v>450</v>
      </c>
      <c r="I112" s="40"/>
      <c r="J112" s="56"/>
      <c r="K112" s="33">
        <f t="shared" ref="K112:K116" si="97">$F112/2</f>
        <v>75</v>
      </c>
      <c r="L112" s="33">
        <f t="shared" ref="L112:L116" si="98">$F112*3</f>
        <v>450</v>
      </c>
      <c r="M112" s="33">
        <f t="shared" ref="M112:N116" si="99">K112/7</f>
        <v>10.714285714285714</v>
      </c>
      <c r="N112" s="33">
        <f t="shared" si="99"/>
        <v>64.285714285714292</v>
      </c>
      <c r="O112" s="40"/>
      <c r="P112" s="45"/>
      <c r="Q112" s="33">
        <f t="shared" ref="Q112:Q116" si="100">$F112/2</f>
        <v>75</v>
      </c>
      <c r="R112" s="33">
        <f>$F112*5</f>
        <v>750</v>
      </c>
      <c r="S112" s="33">
        <f t="shared" ref="S112:T116" si="101">Q112/7</f>
        <v>10.714285714285714</v>
      </c>
      <c r="T112" s="33">
        <f t="shared" si="101"/>
        <v>107.14285714285714</v>
      </c>
      <c r="U112" s="40"/>
      <c r="V112" s="45"/>
      <c r="W112" s="33">
        <f t="shared" ref="W112:W116" si="102">$F112/2</f>
        <v>75</v>
      </c>
      <c r="X112" s="33">
        <f t="shared" ref="X112:X116" si="103">$F112*3</f>
        <v>450</v>
      </c>
      <c r="Y112" s="33">
        <f t="shared" ref="Y112:Z116" si="104">W112/7</f>
        <v>10.714285714285714</v>
      </c>
      <c r="Z112" s="33">
        <f t="shared" si="104"/>
        <v>64.285714285714292</v>
      </c>
      <c r="AA112" s="40"/>
      <c r="AB112" s="45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</row>
    <row r="113" spans="1:62">
      <c r="A113" s="107" t="s">
        <v>235</v>
      </c>
      <c r="B113" s="105">
        <v>10</v>
      </c>
      <c r="C113" s="1" t="s">
        <v>238</v>
      </c>
      <c r="D113" s="18" t="s">
        <v>239</v>
      </c>
      <c r="E113" s="19">
        <v>1</v>
      </c>
      <c r="F113" s="60">
        <v>150</v>
      </c>
      <c r="G113" s="33">
        <f t="shared" si="85"/>
        <v>75</v>
      </c>
      <c r="H113" s="33">
        <f t="shared" si="96"/>
        <v>450</v>
      </c>
      <c r="I113" s="40"/>
      <c r="J113" s="56"/>
      <c r="K113" s="33">
        <f t="shared" si="97"/>
        <v>75</v>
      </c>
      <c r="L113" s="33">
        <f t="shared" si="98"/>
        <v>450</v>
      </c>
      <c r="M113" s="33">
        <f t="shared" si="99"/>
        <v>10.714285714285714</v>
      </c>
      <c r="N113" s="33">
        <f t="shared" si="99"/>
        <v>64.285714285714292</v>
      </c>
      <c r="O113" s="40"/>
      <c r="P113" s="45"/>
      <c r="Q113" s="33">
        <f t="shared" si="100"/>
        <v>75</v>
      </c>
      <c r="R113" s="33">
        <f t="shared" ref="R113:R116" si="105">$F113*5</f>
        <v>750</v>
      </c>
      <c r="S113" s="33">
        <f t="shared" si="101"/>
        <v>10.714285714285714</v>
      </c>
      <c r="T113" s="33">
        <f t="shared" si="101"/>
        <v>107.14285714285714</v>
      </c>
      <c r="U113" s="40"/>
      <c r="V113" s="45"/>
      <c r="W113" s="33">
        <f t="shared" si="102"/>
        <v>75</v>
      </c>
      <c r="X113" s="33">
        <f t="shared" si="103"/>
        <v>450</v>
      </c>
      <c r="Y113" s="33">
        <f t="shared" si="104"/>
        <v>10.714285714285714</v>
      </c>
      <c r="Z113" s="33">
        <f t="shared" si="104"/>
        <v>64.285714285714292</v>
      </c>
      <c r="AA113" s="40"/>
      <c r="AB113" s="45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</row>
    <row r="114" spans="1:62">
      <c r="A114" s="107" t="s">
        <v>235</v>
      </c>
      <c r="B114" s="101">
        <v>10</v>
      </c>
      <c r="C114" s="1" t="s">
        <v>240</v>
      </c>
      <c r="D114" s="18" t="s">
        <v>241</v>
      </c>
      <c r="E114" s="19">
        <v>1</v>
      </c>
      <c r="F114" s="60">
        <v>120</v>
      </c>
      <c r="G114" s="33">
        <f t="shared" si="85"/>
        <v>60</v>
      </c>
      <c r="H114" s="33">
        <f t="shared" si="96"/>
        <v>360</v>
      </c>
      <c r="I114" s="40"/>
      <c r="J114" s="56"/>
      <c r="K114" s="33">
        <f t="shared" si="97"/>
        <v>60</v>
      </c>
      <c r="L114" s="33">
        <f t="shared" si="98"/>
        <v>360</v>
      </c>
      <c r="M114" s="33">
        <f t="shared" si="99"/>
        <v>8.5714285714285712</v>
      </c>
      <c r="N114" s="33">
        <f t="shared" si="99"/>
        <v>51.428571428571431</v>
      </c>
      <c r="O114" s="40"/>
      <c r="P114" s="45"/>
      <c r="Q114" s="33">
        <f t="shared" si="100"/>
        <v>60</v>
      </c>
      <c r="R114" s="33">
        <f t="shared" si="105"/>
        <v>600</v>
      </c>
      <c r="S114" s="33">
        <f t="shared" si="101"/>
        <v>8.5714285714285712</v>
      </c>
      <c r="T114" s="33">
        <f t="shared" si="101"/>
        <v>85.714285714285708</v>
      </c>
      <c r="U114" s="40"/>
      <c r="V114" s="45"/>
      <c r="W114" s="33">
        <f t="shared" si="102"/>
        <v>60</v>
      </c>
      <c r="X114" s="33">
        <f t="shared" si="103"/>
        <v>360</v>
      </c>
      <c r="Y114" s="33">
        <f t="shared" si="104"/>
        <v>8.5714285714285712</v>
      </c>
      <c r="Z114" s="33">
        <f t="shared" si="104"/>
        <v>51.428571428571431</v>
      </c>
      <c r="AA114" s="40"/>
      <c r="AB114" s="45"/>
    </row>
    <row r="115" spans="1:62">
      <c r="A115" s="107" t="s">
        <v>235</v>
      </c>
      <c r="B115" s="105">
        <v>10</v>
      </c>
      <c r="C115" s="1" t="s">
        <v>242</v>
      </c>
      <c r="D115" s="18" t="s">
        <v>243</v>
      </c>
      <c r="E115" s="19">
        <v>1</v>
      </c>
      <c r="F115" s="60">
        <v>150</v>
      </c>
      <c r="G115" s="33">
        <f t="shared" si="85"/>
        <v>75</v>
      </c>
      <c r="H115" s="33">
        <f t="shared" si="96"/>
        <v>450</v>
      </c>
      <c r="I115" s="40"/>
      <c r="J115" s="56"/>
      <c r="K115" s="33">
        <f t="shared" si="97"/>
        <v>75</v>
      </c>
      <c r="L115" s="33">
        <f t="shared" si="98"/>
        <v>450</v>
      </c>
      <c r="M115" s="33">
        <f t="shared" si="99"/>
        <v>10.714285714285714</v>
      </c>
      <c r="N115" s="33">
        <f t="shared" si="99"/>
        <v>64.285714285714292</v>
      </c>
      <c r="O115" s="40"/>
      <c r="P115" s="45"/>
      <c r="Q115" s="33">
        <f t="shared" si="100"/>
        <v>75</v>
      </c>
      <c r="R115" s="33">
        <f t="shared" si="105"/>
        <v>750</v>
      </c>
      <c r="S115" s="33">
        <f t="shared" si="101"/>
        <v>10.714285714285714</v>
      </c>
      <c r="T115" s="33">
        <f t="shared" si="101"/>
        <v>107.14285714285714</v>
      </c>
      <c r="U115" s="40"/>
      <c r="V115" s="45"/>
      <c r="W115" s="33">
        <f t="shared" si="102"/>
        <v>75</v>
      </c>
      <c r="X115" s="33">
        <f t="shared" si="103"/>
        <v>450</v>
      </c>
      <c r="Y115" s="33">
        <f t="shared" si="104"/>
        <v>10.714285714285714</v>
      </c>
      <c r="Z115" s="33">
        <f t="shared" si="104"/>
        <v>64.285714285714292</v>
      </c>
      <c r="AA115" s="40"/>
      <c r="AB115" s="45"/>
    </row>
    <row r="116" spans="1:62">
      <c r="A116" s="107" t="s">
        <v>235</v>
      </c>
      <c r="B116" s="101">
        <v>10</v>
      </c>
      <c r="C116" s="1" t="s">
        <v>244</v>
      </c>
      <c r="D116" s="18" t="s">
        <v>245</v>
      </c>
      <c r="E116" s="19">
        <v>1</v>
      </c>
      <c r="F116" s="60">
        <v>120</v>
      </c>
      <c r="G116" s="33">
        <f t="shared" si="85"/>
        <v>60</v>
      </c>
      <c r="H116" s="33">
        <f t="shared" si="96"/>
        <v>360</v>
      </c>
      <c r="I116" s="40"/>
      <c r="J116" s="56"/>
      <c r="K116" s="33">
        <f t="shared" si="97"/>
        <v>60</v>
      </c>
      <c r="L116" s="33">
        <f t="shared" si="98"/>
        <v>360</v>
      </c>
      <c r="M116" s="33">
        <f t="shared" si="99"/>
        <v>8.5714285714285712</v>
      </c>
      <c r="N116" s="33">
        <f t="shared" si="99"/>
        <v>51.428571428571431</v>
      </c>
      <c r="O116" s="40"/>
      <c r="P116" s="45"/>
      <c r="Q116" s="33">
        <f t="shared" si="100"/>
        <v>60</v>
      </c>
      <c r="R116" s="33">
        <f t="shared" si="105"/>
        <v>600</v>
      </c>
      <c r="S116" s="33">
        <f t="shared" si="101"/>
        <v>8.5714285714285712</v>
      </c>
      <c r="T116" s="33">
        <f t="shared" si="101"/>
        <v>85.714285714285708</v>
      </c>
      <c r="V116" s="45"/>
      <c r="W116" s="33">
        <f t="shared" si="102"/>
        <v>60</v>
      </c>
      <c r="X116" s="33">
        <f t="shared" si="103"/>
        <v>360</v>
      </c>
      <c r="Y116" s="33">
        <f t="shared" si="104"/>
        <v>8.5714285714285712</v>
      </c>
      <c r="Z116" s="33">
        <f t="shared" si="104"/>
        <v>51.428571428571431</v>
      </c>
      <c r="AA116" s="40"/>
      <c r="AB116" s="45"/>
    </row>
    <row r="117" spans="1:62" s="51" customFormat="1">
      <c r="A117" s="113" t="s">
        <v>246</v>
      </c>
      <c r="B117" s="37"/>
      <c r="C117" s="52"/>
      <c r="D117" s="53"/>
      <c r="E117" s="60"/>
      <c r="F117" s="60"/>
      <c r="G117" s="55">
        <f>J117-(J117*0.2)</f>
        <v>2088</v>
      </c>
      <c r="H117" s="55">
        <f>J117+(J117*0.2)</f>
        <v>3132</v>
      </c>
      <c r="J117" s="56">
        <v>2610</v>
      </c>
      <c r="K117" s="55">
        <f>P117-(P117*0.2)</f>
        <v>776</v>
      </c>
      <c r="L117" s="55">
        <f>P117+(P117*0.2)</f>
        <v>1164</v>
      </c>
      <c r="M117" s="55"/>
      <c r="N117" s="55"/>
      <c r="P117" s="56">
        <v>970</v>
      </c>
      <c r="Q117" s="55">
        <f>V117-(V117*0.2)</f>
        <v>0</v>
      </c>
      <c r="R117" s="55">
        <f>V117+(V117*0.2)</f>
        <v>0</v>
      </c>
      <c r="S117" s="55"/>
      <c r="T117" s="55"/>
      <c r="U117" s="51">
        <f>SUM(U118:U119)</f>
        <v>0</v>
      </c>
      <c r="V117" s="56">
        <f>U117/2</f>
        <v>0</v>
      </c>
      <c r="W117" s="55">
        <f>AB117-(AB117*0.2)</f>
        <v>0</v>
      </c>
      <c r="X117" s="55">
        <f>AB117+(AB117*0.2)</f>
        <v>0</v>
      </c>
      <c r="Y117" s="55"/>
      <c r="Z117" s="55"/>
      <c r="AA117" s="51">
        <f>SUM(AA118:AA119)</f>
        <v>0</v>
      </c>
      <c r="AB117" s="56">
        <f>AA117/2</f>
        <v>0</v>
      </c>
      <c r="AC117" s="62"/>
      <c r="AD117" s="62"/>
      <c r="AE117" s="62"/>
      <c r="AF117" s="62"/>
      <c r="AG117" s="62"/>
      <c r="AH117" s="62"/>
      <c r="AI117" s="62"/>
      <c r="AJ117" s="62"/>
    </row>
    <row r="118" spans="1:62">
      <c r="A118" s="107" t="s">
        <v>246</v>
      </c>
      <c r="B118" s="105">
        <v>11</v>
      </c>
      <c r="C118" s="47" t="s">
        <v>247</v>
      </c>
      <c r="D118" s="20" t="s">
        <v>248</v>
      </c>
      <c r="E118" s="49">
        <v>1</v>
      </c>
      <c r="F118" s="59">
        <v>100</v>
      </c>
      <c r="G118" s="33">
        <f>$F118*2</f>
        <v>200</v>
      </c>
      <c r="H118" s="33">
        <f>$F118*10</f>
        <v>1000</v>
      </c>
      <c r="I118" s="40"/>
      <c r="J118" s="56"/>
      <c r="K118" s="33">
        <f>$F118*2</f>
        <v>200</v>
      </c>
      <c r="L118" s="33">
        <f>$F118*10</f>
        <v>1000</v>
      </c>
      <c r="M118" s="33">
        <f t="shared" ref="M118:N119" si="106">K118/7</f>
        <v>28.571428571428573</v>
      </c>
      <c r="N118" s="33">
        <f t="shared" si="106"/>
        <v>142.85714285714286</v>
      </c>
      <c r="O118" s="39"/>
      <c r="P118" s="45"/>
      <c r="Q118" s="33">
        <v>0</v>
      </c>
      <c r="R118" s="33">
        <v>0</v>
      </c>
      <c r="S118" s="33"/>
      <c r="T118" s="33"/>
      <c r="U118" s="39">
        <v>0</v>
      </c>
      <c r="V118" s="45">
        <f t="shared" ref="V118:V119" si="107">U118/2</f>
        <v>0</v>
      </c>
      <c r="W118" s="33">
        <v>0</v>
      </c>
      <c r="X118" s="33">
        <v>0</v>
      </c>
      <c r="Y118" s="33"/>
      <c r="Z118" s="33"/>
      <c r="AA118" s="40">
        <v>0</v>
      </c>
      <c r="AB118" s="45">
        <f t="shared" ref="AB118:AB119" si="108">AA118/2</f>
        <v>0</v>
      </c>
    </row>
    <row r="119" spans="1:62">
      <c r="A119" s="107" t="s">
        <v>246</v>
      </c>
      <c r="B119" s="105">
        <v>11</v>
      </c>
      <c r="C119" s="47" t="s">
        <v>249</v>
      </c>
      <c r="D119" s="20" t="s">
        <v>250</v>
      </c>
      <c r="E119" s="49">
        <v>1</v>
      </c>
      <c r="F119" s="59">
        <v>330</v>
      </c>
      <c r="G119" s="33">
        <f>$F119*2</f>
        <v>660</v>
      </c>
      <c r="H119" s="33">
        <f>$F119*10</f>
        <v>3300</v>
      </c>
      <c r="I119" s="40"/>
      <c r="J119" s="56"/>
      <c r="K119" s="33">
        <f>$F119*2</f>
        <v>660</v>
      </c>
      <c r="L119" s="33">
        <f>$F119*5</f>
        <v>1650</v>
      </c>
      <c r="M119" s="33">
        <f t="shared" si="106"/>
        <v>94.285714285714292</v>
      </c>
      <c r="N119" s="33">
        <f t="shared" si="106"/>
        <v>235.71428571428572</v>
      </c>
      <c r="O119" s="39"/>
      <c r="P119" s="45"/>
      <c r="Q119" s="33">
        <v>0</v>
      </c>
      <c r="R119" s="33">
        <v>0</v>
      </c>
      <c r="S119" s="33"/>
      <c r="T119" s="33"/>
      <c r="U119" s="39">
        <v>0</v>
      </c>
      <c r="V119" s="45">
        <f t="shared" si="107"/>
        <v>0</v>
      </c>
      <c r="W119" s="33">
        <v>0</v>
      </c>
      <c r="X119" s="33">
        <v>0</v>
      </c>
      <c r="Y119" s="33"/>
      <c r="Z119" s="33"/>
      <c r="AA119" s="40">
        <v>0</v>
      </c>
      <c r="AB119" s="45">
        <f t="shared" si="108"/>
        <v>0</v>
      </c>
    </row>
    <row r="121" spans="1:62" s="62" customFormat="1">
      <c r="A121" s="5"/>
      <c r="B121" s="101"/>
      <c r="C121" s="5"/>
      <c r="D121" s="101"/>
      <c r="E121" s="101"/>
      <c r="F121" s="101"/>
      <c r="G121" s="63"/>
      <c r="H121" s="63"/>
      <c r="J121" s="63"/>
    </row>
    <row r="122" spans="1:62" s="62" customFormat="1">
      <c r="A122" s="5"/>
      <c r="B122" s="101"/>
      <c r="C122" s="5"/>
      <c r="D122" s="101"/>
      <c r="E122" s="101"/>
      <c r="F122" s="101"/>
      <c r="G122" s="63"/>
      <c r="H122" s="63"/>
      <c r="J122" s="63"/>
    </row>
    <row r="123" spans="1:62" s="62" customFormat="1">
      <c r="A123" s="5"/>
      <c r="B123" s="101"/>
      <c r="C123" s="5"/>
      <c r="D123" s="101"/>
      <c r="E123" s="101"/>
      <c r="F123" s="101"/>
      <c r="G123" s="63"/>
      <c r="H123" s="63"/>
      <c r="J123" s="63"/>
    </row>
    <row r="124" spans="1:62" s="62" customFormat="1">
      <c r="A124" s="5"/>
      <c r="B124" s="101"/>
      <c r="C124" s="5"/>
      <c r="D124" s="101"/>
      <c r="E124" s="101"/>
      <c r="F124" s="101"/>
      <c r="G124" s="63"/>
      <c r="H124" s="63"/>
      <c r="J124" s="63"/>
    </row>
    <row r="125" spans="1:62" s="62" customFormat="1">
      <c r="A125" s="5"/>
      <c r="B125" s="101"/>
      <c r="C125" s="5"/>
      <c r="D125" s="101"/>
      <c r="E125" s="101"/>
      <c r="F125" s="101"/>
      <c r="G125" s="63"/>
      <c r="H125" s="63"/>
      <c r="J125" s="63"/>
    </row>
    <row r="126" spans="1:62" s="62" customFormat="1">
      <c r="A126" s="5"/>
      <c r="B126" s="101"/>
      <c r="C126" s="5"/>
      <c r="D126" s="101"/>
      <c r="E126" s="101"/>
      <c r="F126" s="101"/>
      <c r="G126" s="63"/>
      <c r="H126" s="63"/>
      <c r="J126" s="63"/>
    </row>
    <row r="127" spans="1:62" s="62" customFormat="1">
      <c r="A127" s="5"/>
      <c r="B127" s="101"/>
      <c r="C127" s="5"/>
      <c r="D127" s="101"/>
      <c r="E127" s="101"/>
      <c r="F127" s="101"/>
      <c r="G127" s="63"/>
      <c r="H127" s="63"/>
      <c r="J127" s="63"/>
    </row>
    <row r="128" spans="1:62" s="62" customFormat="1">
      <c r="A128" s="5"/>
      <c r="B128" s="101"/>
      <c r="C128" s="5"/>
      <c r="D128" s="101"/>
      <c r="E128" s="101"/>
      <c r="F128" s="101"/>
      <c r="G128" s="63"/>
      <c r="H128" s="63"/>
      <c r="J128" s="63"/>
    </row>
    <row r="129" spans="1:10" s="62" customFormat="1">
      <c r="A129" s="5"/>
      <c r="B129" s="101"/>
      <c r="C129" s="5"/>
      <c r="D129" s="101"/>
      <c r="E129" s="101"/>
      <c r="F129" s="101"/>
      <c r="G129" s="63"/>
      <c r="H129" s="63"/>
      <c r="J129" s="63"/>
    </row>
    <row r="130" spans="1:10" s="62" customFormat="1">
      <c r="A130" s="5"/>
      <c r="B130" s="101"/>
      <c r="C130" s="5"/>
      <c r="D130" s="101"/>
      <c r="E130" s="101"/>
      <c r="F130" s="101"/>
      <c r="G130" s="63"/>
      <c r="H130" s="63"/>
      <c r="J130" s="63"/>
    </row>
    <row r="131" spans="1:10" s="62" customFormat="1">
      <c r="A131" s="5"/>
      <c r="B131" s="101"/>
      <c r="C131" s="5"/>
      <c r="D131" s="101"/>
      <c r="E131" s="101"/>
      <c r="F131" s="101"/>
      <c r="G131" s="63"/>
      <c r="H131" s="63"/>
      <c r="J131" s="63"/>
    </row>
    <row r="132" spans="1:10" s="62" customFormat="1">
      <c r="A132" s="5"/>
      <c r="B132" s="101"/>
      <c r="C132" s="5"/>
      <c r="D132" s="101"/>
      <c r="E132" s="101"/>
      <c r="F132" s="101"/>
      <c r="G132" s="63"/>
      <c r="H132" s="63"/>
      <c r="J132" s="63"/>
    </row>
    <row r="133" spans="1:10" s="62" customFormat="1">
      <c r="A133" s="5"/>
      <c r="B133" s="101"/>
      <c r="C133" s="5"/>
      <c r="D133" s="101"/>
      <c r="E133" s="101"/>
      <c r="F133" s="101"/>
      <c r="G133" s="63"/>
      <c r="H133" s="63"/>
      <c r="J133" s="63"/>
    </row>
    <row r="134" spans="1:10" s="62" customFormat="1">
      <c r="A134" s="5"/>
      <c r="B134" s="101"/>
      <c r="C134" s="5"/>
      <c r="D134" s="101"/>
      <c r="E134" s="101"/>
      <c r="F134" s="101"/>
      <c r="G134" s="63"/>
      <c r="H134" s="63"/>
      <c r="J134" s="63"/>
    </row>
    <row r="135" spans="1:10" s="62" customFormat="1">
      <c r="A135" s="5"/>
      <c r="B135" s="101"/>
      <c r="C135" s="5"/>
      <c r="D135" s="101"/>
      <c r="E135" s="101"/>
      <c r="F135" s="101"/>
      <c r="G135" s="63"/>
      <c r="H135" s="63"/>
      <c r="J135" s="63"/>
    </row>
    <row r="136" spans="1:10" s="62" customFormat="1">
      <c r="A136" s="5"/>
      <c r="B136" s="101"/>
      <c r="C136" s="5"/>
      <c r="D136" s="101"/>
      <c r="E136" s="101"/>
      <c r="F136" s="101"/>
      <c r="G136" s="63"/>
      <c r="H136" s="63"/>
      <c r="J136" s="63"/>
    </row>
    <row r="137" spans="1:10" s="62" customFormat="1">
      <c r="A137" s="5"/>
      <c r="B137" s="101"/>
      <c r="C137" s="5"/>
      <c r="D137" s="101"/>
      <c r="E137" s="101"/>
      <c r="F137" s="101"/>
      <c r="G137" s="63"/>
      <c r="H137" s="63"/>
      <c r="J137" s="63"/>
    </row>
    <row r="138" spans="1:10" s="62" customFormat="1">
      <c r="A138" s="5"/>
      <c r="B138" s="101"/>
      <c r="C138" s="5"/>
      <c r="D138" s="101"/>
      <c r="E138" s="101"/>
      <c r="F138" s="101"/>
      <c r="G138" s="63"/>
      <c r="H138" s="63"/>
      <c r="J138" s="63"/>
    </row>
    <row r="139" spans="1:10" s="62" customFormat="1">
      <c r="A139" s="5"/>
      <c r="B139" s="101"/>
      <c r="C139" s="5"/>
      <c r="D139" s="101"/>
      <c r="E139" s="101"/>
      <c r="F139" s="101"/>
      <c r="G139" s="63"/>
      <c r="H139" s="63"/>
      <c r="J139" s="63"/>
    </row>
    <row r="140" spans="1:10" s="62" customFormat="1">
      <c r="A140" s="5"/>
      <c r="B140" s="101"/>
      <c r="C140" s="5"/>
      <c r="D140" s="101"/>
      <c r="E140" s="101"/>
      <c r="F140" s="101"/>
      <c r="G140" s="63"/>
      <c r="H140" s="63"/>
      <c r="J140" s="63"/>
    </row>
    <row r="141" spans="1:10" s="62" customFormat="1">
      <c r="A141" s="5"/>
      <c r="B141" s="101"/>
      <c r="C141" s="5"/>
      <c r="D141" s="101"/>
      <c r="E141" s="101"/>
      <c r="F141" s="101"/>
      <c r="G141" s="63"/>
      <c r="H141" s="63"/>
      <c r="J141" s="63"/>
    </row>
    <row r="142" spans="1:10" s="62" customFormat="1">
      <c r="A142" s="5"/>
      <c r="B142" s="101"/>
      <c r="C142" s="5"/>
      <c r="D142" s="101"/>
      <c r="E142" s="101"/>
      <c r="F142" s="101"/>
      <c r="G142" s="63"/>
      <c r="H142" s="63"/>
      <c r="J142" s="63"/>
    </row>
    <row r="143" spans="1:10" s="62" customFormat="1">
      <c r="A143" s="5"/>
      <c r="B143" s="101"/>
      <c r="C143" s="5"/>
      <c r="D143" s="101"/>
      <c r="E143" s="101"/>
      <c r="F143" s="101"/>
      <c r="G143" s="63"/>
      <c r="H143" s="63"/>
      <c r="J143" s="63"/>
    </row>
    <row r="144" spans="1:10" s="62" customFormat="1">
      <c r="A144" s="5"/>
      <c r="B144" s="101"/>
      <c r="C144" s="5"/>
      <c r="D144" s="101"/>
      <c r="E144" s="101"/>
      <c r="F144" s="101"/>
      <c r="G144" s="63"/>
      <c r="H144" s="63"/>
      <c r="J144" s="63"/>
    </row>
    <row r="145" spans="1:10" s="62" customFormat="1">
      <c r="A145" s="5"/>
      <c r="B145" s="101"/>
      <c r="C145" s="5"/>
      <c r="D145" s="101"/>
      <c r="E145" s="101"/>
      <c r="F145" s="101"/>
      <c r="G145" s="63"/>
      <c r="H145" s="63"/>
      <c r="J145" s="63"/>
    </row>
    <row r="146" spans="1:10" s="62" customFormat="1">
      <c r="A146" s="5"/>
      <c r="B146" s="101"/>
      <c r="C146" s="5"/>
      <c r="D146" s="101"/>
      <c r="E146" s="101"/>
      <c r="F146" s="101"/>
      <c r="G146" s="63"/>
      <c r="H146" s="63"/>
      <c r="J146" s="63"/>
    </row>
    <row r="147" spans="1:10" s="62" customFormat="1">
      <c r="A147" s="5"/>
      <c r="B147" s="101"/>
      <c r="C147" s="5"/>
      <c r="D147" s="101"/>
      <c r="E147" s="101"/>
      <c r="F147" s="101"/>
      <c r="G147" s="63"/>
      <c r="H147" s="63"/>
      <c r="J147" s="63"/>
    </row>
    <row r="148" spans="1:10" s="62" customFormat="1">
      <c r="A148" s="5"/>
      <c r="B148" s="101"/>
      <c r="C148" s="5"/>
      <c r="D148" s="101"/>
      <c r="E148" s="101"/>
      <c r="F148" s="101"/>
      <c r="G148" s="63"/>
      <c r="H148" s="63"/>
      <c r="J148" s="63"/>
    </row>
    <row r="149" spans="1:10" s="62" customFormat="1">
      <c r="A149" s="5"/>
      <c r="B149" s="101"/>
      <c r="C149" s="5"/>
      <c r="D149" s="101"/>
      <c r="E149" s="101"/>
      <c r="F149" s="101"/>
      <c r="G149" s="63"/>
      <c r="H149" s="63"/>
      <c r="J149" s="63"/>
    </row>
    <row r="150" spans="1:10" s="62" customFormat="1">
      <c r="A150" s="5"/>
      <c r="B150" s="101"/>
      <c r="C150" s="5"/>
      <c r="D150" s="101"/>
      <c r="E150" s="101"/>
      <c r="F150" s="101"/>
      <c r="G150" s="63"/>
      <c r="H150" s="63"/>
      <c r="J150" s="63"/>
    </row>
    <row r="151" spans="1:10" s="62" customFormat="1">
      <c r="A151" s="5"/>
      <c r="B151" s="101"/>
      <c r="C151" s="5"/>
      <c r="D151" s="101"/>
      <c r="E151" s="101"/>
      <c r="F151" s="101"/>
      <c r="G151" s="63"/>
      <c r="H151" s="63"/>
      <c r="J151" s="63"/>
    </row>
    <row r="152" spans="1:10" s="62" customFormat="1">
      <c r="A152" s="5"/>
      <c r="B152" s="101"/>
      <c r="C152" s="5"/>
      <c r="D152" s="101"/>
      <c r="E152" s="101"/>
      <c r="F152" s="101"/>
      <c r="G152" s="63"/>
      <c r="H152" s="63"/>
      <c r="J152" s="63"/>
    </row>
    <row r="153" spans="1:10" s="62" customFormat="1">
      <c r="A153" s="5"/>
      <c r="B153" s="101"/>
      <c r="C153" s="5"/>
      <c r="D153" s="101"/>
      <c r="E153" s="101"/>
      <c r="F153" s="101"/>
      <c r="G153" s="63"/>
      <c r="H153" s="63"/>
      <c r="J153" s="63"/>
    </row>
    <row r="154" spans="1:10" s="62" customFormat="1">
      <c r="A154" s="5"/>
      <c r="B154" s="101"/>
      <c r="C154" s="5"/>
      <c r="D154" s="101"/>
      <c r="E154" s="101"/>
      <c r="F154" s="101"/>
      <c r="G154" s="63"/>
      <c r="H154" s="63"/>
      <c r="J154" s="63"/>
    </row>
    <row r="155" spans="1:10" s="62" customFormat="1">
      <c r="A155" s="5"/>
      <c r="B155" s="101"/>
      <c r="C155" s="5"/>
      <c r="D155" s="101"/>
      <c r="E155" s="101"/>
      <c r="F155" s="101"/>
      <c r="G155" s="63"/>
      <c r="H155" s="63"/>
      <c r="J155" s="63"/>
    </row>
    <row r="156" spans="1:10" s="62" customFormat="1">
      <c r="A156" s="5"/>
      <c r="B156" s="101"/>
      <c r="C156" s="5"/>
      <c r="D156" s="101"/>
      <c r="E156" s="101"/>
      <c r="F156" s="101"/>
      <c r="G156" s="63"/>
      <c r="H156" s="63"/>
      <c r="J156" s="63"/>
    </row>
    <row r="157" spans="1:10" s="62" customFormat="1">
      <c r="A157" s="5"/>
      <c r="B157" s="101"/>
      <c r="C157" s="5"/>
      <c r="D157" s="101"/>
      <c r="E157" s="101"/>
      <c r="F157" s="101"/>
      <c r="G157" s="63"/>
      <c r="H157" s="63"/>
      <c r="J157" s="63"/>
    </row>
    <row r="158" spans="1:10" s="62" customFormat="1">
      <c r="A158" s="5"/>
      <c r="B158" s="101"/>
      <c r="C158" s="5"/>
      <c r="D158" s="101"/>
      <c r="E158" s="101"/>
      <c r="F158" s="101"/>
      <c r="G158" s="63"/>
      <c r="H158" s="63"/>
      <c r="J158" s="63"/>
    </row>
    <row r="159" spans="1:10" s="62" customFormat="1">
      <c r="A159" s="5"/>
      <c r="B159" s="101"/>
      <c r="C159" s="5"/>
      <c r="D159" s="101"/>
      <c r="E159" s="101"/>
      <c r="F159" s="101"/>
      <c r="G159" s="63"/>
      <c r="H159" s="63"/>
      <c r="J159" s="63"/>
    </row>
    <row r="160" spans="1:10" s="62" customFormat="1">
      <c r="A160" s="5"/>
      <c r="B160" s="101"/>
      <c r="C160" s="5"/>
      <c r="D160" s="101"/>
      <c r="E160" s="101"/>
      <c r="F160" s="101"/>
      <c r="G160" s="63"/>
      <c r="H160" s="63"/>
      <c r="J160" s="63"/>
    </row>
    <row r="161" spans="1:10" s="62" customFormat="1">
      <c r="A161" s="5"/>
      <c r="B161" s="101"/>
      <c r="C161" s="5"/>
      <c r="D161" s="101"/>
      <c r="E161" s="101"/>
      <c r="F161" s="101"/>
      <c r="G161" s="63"/>
      <c r="H161" s="63"/>
      <c r="J161" s="63"/>
    </row>
    <row r="162" spans="1:10" s="62" customFormat="1">
      <c r="A162" s="5"/>
      <c r="B162" s="101"/>
      <c r="C162" s="5"/>
      <c r="D162" s="101"/>
      <c r="E162" s="101"/>
      <c r="F162" s="101"/>
      <c r="G162" s="63"/>
      <c r="H162" s="63"/>
      <c r="J162" s="63"/>
    </row>
    <row r="163" spans="1:10" s="62" customFormat="1">
      <c r="A163" s="5"/>
      <c r="B163" s="101"/>
      <c r="C163" s="5"/>
      <c r="D163" s="101"/>
      <c r="E163" s="101"/>
      <c r="F163" s="101"/>
      <c r="G163" s="63"/>
      <c r="H163" s="63"/>
      <c r="J163" s="63"/>
    </row>
    <row r="164" spans="1:10" s="62" customFormat="1">
      <c r="A164" s="5"/>
      <c r="B164" s="101"/>
      <c r="C164" s="5"/>
      <c r="D164" s="101"/>
      <c r="E164" s="101"/>
      <c r="F164" s="101"/>
      <c r="G164" s="63"/>
      <c r="H164" s="63"/>
      <c r="J164" s="63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common foods</vt:lpstr>
      <vt:lpstr>edible cooking yield factors</vt:lpstr>
      <vt:lpstr>nutrients</vt:lpstr>
      <vt:lpstr>nutrient targets</vt:lpstr>
      <vt:lpstr>Constraints H(3)</vt:lpstr>
      <vt:lpstr>Constraints C (3)</vt:lpstr>
      <vt:lpstr>Constraints H (2)</vt:lpstr>
      <vt:lpstr>Constraints H</vt:lpstr>
      <vt:lpstr>Constraints C (2)</vt:lpstr>
      <vt:lpstr>Constraints C</vt:lpstr>
      <vt:lpstr>food prices</vt:lpstr>
      <vt:lpstr>Food prices to use</vt:lpstr>
      <vt:lpstr>'nutrient targets'!_GoBack</vt:lpstr>
    </vt:vector>
  </TitlesOfParts>
  <Company>The University of Auckland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Stefanie Vandevijvere</cp:lastModifiedBy>
  <cp:revision/>
  <cp:lastPrinted>2017-04-10T03:14:12Z</cp:lastPrinted>
  <dcterms:created xsi:type="dcterms:W3CDTF">2016-04-18T02:49:41Z</dcterms:created>
  <dcterms:modified xsi:type="dcterms:W3CDTF">2017-04-28T02:05:09Z</dcterms:modified>
</cp:coreProperties>
</file>