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0" windowWidth="25600" windowHeight="16060" tabRatio="985" activeTab="8"/>
    <workbookView xWindow="560" yWindow="560" windowWidth="25040" windowHeight="15500" tabRatio="1000"/>
  </bookViews>
  <sheets>
    <sheet name="common foods" sheetId="4" r:id="rId1"/>
    <sheet name="specific foods" sheetId="13" r:id="rId2"/>
    <sheet name="nutrients" sheetId="5" r:id="rId3"/>
    <sheet name="edible cooking yield factors" sheetId="12" r:id="rId4"/>
    <sheet name="Nutrient targets" sheetId="7" r:id="rId5"/>
    <sheet name="Food constraints H (2)" sheetId="20" r:id="rId6"/>
    <sheet name="Food constraints H" sheetId="6" r:id="rId7"/>
    <sheet name="Constraints C" sheetId="16" r:id="rId8"/>
    <sheet name="Constraints C (2)" sheetId="21" r:id="rId9"/>
    <sheet name="food prices" sheetId="19" r:id="rId10"/>
    <sheet name="sample food price data" sheetId="15" r:id="rId11"/>
    <sheet name="Food prices to use" sheetId="18" r:id="rId12"/>
  </sheets>
  <definedNames>
    <definedName name="_AMO_UniqueIdentifier" hidden="1">"'1640fe8a-a639-4b17-809d-2cd4adee656d'"</definedName>
    <definedName name="_xlnm._FilterDatabase" localSheetId="10" hidden="1">'sample food price data'!$AD$2:$BK$28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2" i="21" l="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81" i="21"/>
  <c r="W79" i="21"/>
  <c r="W78" i="21"/>
  <c r="W77" i="21"/>
  <c r="W76" i="21"/>
  <c r="W73" i="21"/>
  <c r="W62" i="21"/>
  <c r="Q62" i="21"/>
  <c r="K62" i="21"/>
  <c r="Q73" i="21"/>
  <c r="K73" i="21"/>
  <c r="X58" i="21"/>
  <c r="X59" i="21"/>
  <c r="X60" i="21"/>
  <c r="X61" i="21"/>
  <c r="X62" i="21"/>
  <c r="X64" i="21"/>
  <c r="X65" i="21"/>
  <c r="X66" i="21"/>
  <c r="X67" i="21"/>
  <c r="X68" i="21"/>
  <c r="X69" i="21"/>
  <c r="X70" i="21"/>
  <c r="X71" i="21"/>
  <c r="X72" i="21"/>
  <c r="X73" i="21"/>
  <c r="X57" i="21"/>
  <c r="X45" i="21"/>
  <c r="X42" i="21"/>
  <c r="X41" i="21"/>
  <c r="X38" i="21"/>
  <c r="X39" i="21"/>
  <c r="X40" i="21"/>
  <c r="X43" i="21"/>
  <c r="X44" i="21"/>
  <c r="X46" i="21"/>
  <c r="X47" i="21"/>
  <c r="X48" i="21"/>
  <c r="X37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15" i="21"/>
  <c r="L119" i="21"/>
  <c r="R113" i="21"/>
  <c r="R114" i="21"/>
  <c r="R115" i="21"/>
  <c r="R116" i="21"/>
  <c r="R112" i="21"/>
  <c r="H112" i="21"/>
  <c r="X110" i="21"/>
  <c r="X109" i="21"/>
  <c r="X108" i="21"/>
  <c r="X107" i="21"/>
  <c r="X106" i="21"/>
  <c r="X105" i="21"/>
  <c r="R110" i="21"/>
  <c r="R109" i="21"/>
  <c r="R108" i="21"/>
  <c r="R107" i="21"/>
  <c r="R106" i="21"/>
  <c r="R105" i="21"/>
  <c r="L110" i="21"/>
  <c r="L109" i="21"/>
  <c r="L108" i="21"/>
  <c r="L107" i="21"/>
  <c r="L106" i="21"/>
  <c r="L105" i="21"/>
  <c r="H106" i="21"/>
  <c r="H107" i="21"/>
  <c r="H108" i="21"/>
  <c r="H109" i="21"/>
  <c r="H110" i="21"/>
  <c r="H105" i="21"/>
  <c r="R73" i="21"/>
  <c r="R72" i="21"/>
  <c r="R71" i="21"/>
  <c r="R70" i="21"/>
  <c r="R69" i="21"/>
  <c r="R68" i="21"/>
  <c r="R67" i="21"/>
  <c r="R66" i="21"/>
  <c r="R65" i="21"/>
  <c r="R64" i="21"/>
  <c r="R62" i="21"/>
  <c r="R61" i="21"/>
  <c r="R60" i="21"/>
  <c r="R59" i="21"/>
  <c r="R58" i="21"/>
  <c r="R57" i="21"/>
  <c r="L73" i="21"/>
  <c r="L72" i="21"/>
  <c r="L71" i="21"/>
  <c r="L70" i="21"/>
  <c r="L69" i="21"/>
  <c r="L68" i="21"/>
  <c r="L67" i="21"/>
  <c r="L66" i="21"/>
  <c r="L65" i="21"/>
  <c r="L64" i="21"/>
  <c r="L62" i="21"/>
  <c r="L61" i="21"/>
  <c r="L60" i="21"/>
  <c r="L59" i="21"/>
  <c r="L58" i="21"/>
  <c r="L57" i="21"/>
  <c r="H58" i="21"/>
  <c r="H59" i="21"/>
  <c r="H60" i="21"/>
  <c r="H61" i="21"/>
  <c r="H62" i="21"/>
  <c r="H64" i="21"/>
  <c r="H65" i="21"/>
  <c r="H66" i="21"/>
  <c r="H67" i="21"/>
  <c r="H68" i="21"/>
  <c r="H69" i="21"/>
  <c r="H70" i="21"/>
  <c r="H71" i="21"/>
  <c r="H72" i="21"/>
  <c r="H73" i="21"/>
  <c r="H57" i="21"/>
  <c r="X55" i="21"/>
  <c r="X54" i="21"/>
  <c r="X53" i="21"/>
  <c r="X52" i="21"/>
  <c r="X51" i="21"/>
  <c r="X50" i="21"/>
  <c r="R55" i="21"/>
  <c r="R54" i="21"/>
  <c r="R53" i="21"/>
  <c r="R52" i="21"/>
  <c r="R51" i="21"/>
  <c r="R50" i="21"/>
  <c r="L55" i="21"/>
  <c r="L54" i="21"/>
  <c r="L53" i="21"/>
  <c r="L52" i="21"/>
  <c r="L51" i="21"/>
  <c r="L50" i="21"/>
  <c r="H51" i="21"/>
  <c r="H52" i="21"/>
  <c r="H53" i="21"/>
  <c r="H54" i="21"/>
  <c r="H55" i="21"/>
  <c r="H50" i="21"/>
  <c r="R48" i="21"/>
  <c r="R47" i="21"/>
  <c r="R46" i="21"/>
  <c r="R44" i="21"/>
  <c r="R43" i="21"/>
  <c r="R42" i="21"/>
  <c r="R41" i="21"/>
  <c r="R40" i="21"/>
  <c r="R39" i="21"/>
  <c r="R38" i="21"/>
  <c r="R37" i="21"/>
  <c r="L48" i="21"/>
  <c r="L47" i="21"/>
  <c r="L46" i="21"/>
  <c r="L44" i="21"/>
  <c r="L43" i="21"/>
  <c r="L42" i="21"/>
  <c r="L41" i="21"/>
  <c r="L40" i="21"/>
  <c r="L39" i="21"/>
  <c r="L38" i="21"/>
  <c r="L37" i="21"/>
  <c r="H42" i="21"/>
  <c r="H41" i="21"/>
  <c r="H38" i="21"/>
  <c r="H39" i="21"/>
  <c r="H40" i="21"/>
  <c r="H43" i="21"/>
  <c r="H44" i="21"/>
  <c r="H46" i="21"/>
  <c r="H47" i="21"/>
  <c r="H48" i="21"/>
  <c r="H37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15" i="21"/>
  <c r="R13" i="21"/>
  <c r="R12" i="21"/>
  <c r="R11" i="21"/>
  <c r="R10" i="21"/>
  <c r="R9" i="21"/>
  <c r="R8" i="21"/>
  <c r="R7" i="21"/>
  <c r="R6" i="21"/>
  <c r="R5" i="21"/>
  <c r="R4" i="21"/>
  <c r="L13" i="21"/>
  <c r="L12" i="21"/>
  <c r="L11" i="21"/>
  <c r="L10" i="21"/>
  <c r="L9" i="21"/>
  <c r="L8" i="21"/>
  <c r="L7" i="21"/>
  <c r="L6" i="21"/>
  <c r="L5" i="21"/>
  <c r="L4" i="21"/>
  <c r="H13" i="21"/>
  <c r="H5" i="21"/>
  <c r="H6" i="21"/>
  <c r="H7" i="21"/>
  <c r="H8" i="21"/>
  <c r="H9" i="21"/>
  <c r="H10" i="21"/>
  <c r="H11" i="21"/>
  <c r="H12" i="21"/>
  <c r="H4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Q15" i="21"/>
  <c r="K119" i="21"/>
  <c r="L118" i="21"/>
  <c r="K118" i="21"/>
  <c r="X116" i="21"/>
  <c r="W116" i="21"/>
  <c r="X115" i="21"/>
  <c r="W115" i="21"/>
  <c r="X114" i="21"/>
  <c r="W114" i="21"/>
  <c r="X113" i="21"/>
  <c r="W113" i="21"/>
  <c r="X112" i="21"/>
  <c r="W112" i="21"/>
  <c r="Q116" i="21"/>
  <c r="Q115" i="21"/>
  <c r="Q114" i="21"/>
  <c r="Q113" i="21"/>
  <c r="Q112" i="21"/>
  <c r="L116" i="21"/>
  <c r="K116" i="21"/>
  <c r="L115" i="21"/>
  <c r="K115" i="21"/>
  <c r="L114" i="21"/>
  <c r="K114" i="21"/>
  <c r="L113" i="21"/>
  <c r="K113" i="21"/>
  <c r="L112" i="21"/>
  <c r="K112" i="21"/>
  <c r="W110" i="21"/>
  <c r="W109" i="21"/>
  <c r="W108" i="21"/>
  <c r="W107" i="21"/>
  <c r="W106" i="21"/>
  <c r="W105" i="21"/>
  <c r="Q110" i="21"/>
  <c r="Q109" i="21"/>
  <c r="Q108" i="21"/>
  <c r="Q107" i="21"/>
  <c r="Q106" i="21"/>
  <c r="Q105" i="21"/>
  <c r="K110" i="21"/>
  <c r="K109" i="21"/>
  <c r="K108" i="21"/>
  <c r="K107" i="21"/>
  <c r="K106" i="21"/>
  <c r="K105" i="21"/>
  <c r="X103" i="21"/>
  <c r="W103" i="21"/>
  <c r="X102" i="21"/>
  <c r="W102" i="21"/>
  <c r="X101" i="21"/>
  <c r="W101" i="21"/>
  <c r="X100" i="21"/>
  <c r="W100" i="21"/>
  <c r="X99" i="21"/>
  <c r="W99" i="21"/>
  <c r="X98" i="21"/>
  <c r="W98" i="21"/>
  <c r="X97" i="21"/>
  <c r="W97" i="21"/>
  <c r="R103" i="21"/>
  <c r="Q103" i="21"/>
  <c r="R102" i="21"/>
  <c r="Q102" i="21"/>
  <c r="R101" i="21"/>
  <c r="Q101" i="21"/>
  <c r="R100" i="21"/>
  <c r="Q100" i="21"/>
  <c r="R99" i="21"/>
  <c r="Q99" i="21"/>
  <c r="R98" i="21"/>
  <c r="Q98" i="21"/>
  <c r="R97" i="21"/>
  <c r="Q97" i="21"/>
  <c r="L103" i="21"/>
  <c r="K103" i="21"/>
  <c r="L102" i="21"/>
  <c r="K102" i="21"/>
  <c r="L101" i="21"/>
  <c r="K101" i="21"/>
  <c r="L100" i="21"/>
  <c r="K100" i="21"/>
  <c r="L99" i="21"/>
  <c r="K99" i="21"/>
  <c r="L98" i="21"/>
  <c r="K98" i="21"/>
  <c r="L97" i="21"/>
  <c r="K97" i="21"/>
  <c r="X95" i="21"/>
  <c r="X94" i="21"/>
  <c r="X93" i="21"/>
  <c r="X92" i="21"/>
  <c r="X91" i="21"/>
  <c r="X90" i="21"/>
  <c r="X89" i="21"/>
  <c r="X88" i="21"/>
  <c r="X87" i="21"/>
  <c r="X86" i="21"/>
  <c r="X85" i="21"/>
  <c r="X84" i="21"/>
  <c r="X83" i="21"/>
  <c r="X82" i="21"/>
  <c r="X81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L95" i="21"/>
  <c r="K95" i="21"/>
  <c r="L94" i="21"/>
  <c r="K94" i="21"/>
  <c r="L93" i="21"/>
  <c r="K93" i="21"/>
  <c r="L92" i="21"/>
  <c r="K92" i="21"/>
  <c r="L91" i="21"/>
  <c r="K91" i="21"/>
  <c r="L90" i="21"/>
  <c r="K90" i="21"/>
  <c r="L89" i="21"/>
  <c r="K89" i="21"/>
  <c r="L88" i="21"/>
  <c r="K88" i="21"/>
  <c r="L87" i="21"/>
  <c r="K87" i="21"/>
  <c r="L86" i="21"/>
  <c r="K86" i="21"/>
  <c r="L85" i="21"/>
  <c r="K85" i="21"/>
  <c r="L84" i="21"/>
  <c r="K84" i="21"/>
  <c r="L83" i="21"/>
  <c r="K83" i="21"/>
  <c r="L82" i="21"/>
  <c r="K82" i="21"/>
  <c r="L81" i="21"/>
  <c r="K81" i="21"/>
  <c r="X79" i="21"/>
  <c r="X78" i="21"/>
  <c r="X77" i="21"/>
  <c r="X76" i="21"/>
  <c r="R79" i="21"/>
  <c r="Q79" i="21"/>
  <c r="R78" i="21"/>
  <c r="Q78" i="21"/>
  <c r="R77" i="21"/>
  <c r="Q77" i="21"/>
  <c r="R76" i="21"/>
  <c r="Q76" i="21"/>
  <c r="L79" i="21"/>
  <c r="K79" i="21"/>
  <c r="L78" i="21"/>
  <c r="K78" i="21"/>
  <c r="L77" i="21"/>
  <c r="K77" i="21"/>
  <c r="L76" i="21"/>
  <c r="K76" i="21"/>
  <c r="H76" i="21"/>
  <c r="W72" i="21"/>
  <c r="W71" i="21"/>
  <c r="W70" i="21"/>
  <c r="W69" i="21"/>
  <c r="W68" i="21"/>
  <c r="W67" i="21"/>
  <c r="W66" i="21"/>
  <c r="W65" i="21"/>
  <c r="W64" i="21"/>
  <c r="W61" i="21"/>
  <c r="W60" i="21"/>
  <c r="W59" i="21"/>
  <c r="W58" i="21"/>
  <c r="W57" i="21"/>
  <c r="Q72" i="21"/>
  <c r="Q71" i="21"/>
  <c r="Q70" i="21"/>
  <c r="Q69" i="21"/>
  <c r="Q68" i="21"/>
  <c r="Q67" i="21"/>
  <c r="Q66" i="21"/>
  <c r="Q65" i="21"/>
  <c r="Q64" i="21"/>
  <c r="Q61" i="21"/>
  <c r="Q60" i="21"/>
  <c r="Q59" i="21"/>
  <c r="Q58" i="21"/>
  <c r="Q57" i="21"/>
  <c r="K72" i="21"/>
  <c r="K71" i="21"/>
  <c r="K70" i="21"/>
  <c r="K69" i="21"/>
  <c r="K68" i="21"/>
  <c r="K67" i="21"/>
  <c r="K66" i="21"/>
  <c r="K65" i="21"/>
  <c r="K64" i="21"/>
  <c r="K61" i="21"/>
  <c r="K60" i="21"/>
  <c r="K59" i="21"/>
  <c r="K58" i="21"/>
  <c r="K57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W55" i="21"/>
  <c r="W54" i="21"/>
  <c r="W53" i="21"/>
  <c r="W52" i="21"/>
  <c r="W51" i="21"/>
  <c r="W50" i="21"/>
  <c r="Q55" i="21"/>
  <c r="Q54" i="21"/>
  <c r="Q53" i="21"/>
  <c r="Q52" i="21"/>
  <c r="Q51" i="21"/>
  <c r="Q50" i="21"/>
  <c r="K55" i="21"/>
  <c r="K54" i="21"/>
  <c r="K53" i="21"/>
  <c r="K52" i="21"/>
  <c r="K51" i="21"/>
  <c r="K50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X13" i="21"/>
  <c r="W13" i="21"/>
  <c r="X12" i="21"/>
  <c r="W12" i="21"/>
  <c r="X11" i="21"/>
  <c r="W11" i="21"/>
  <c r="X10" i="21"/>
  <c r="W10" i="21"/>
  <c r="X9" i="21"/>
  <c r="W9" i="21"/>
  <c r="X8" i="21"/>
  <c r="W8" i="21"/>
  <c r="X7" i="21"/>
  <c r="W7" i="21"/>
  <c r="X6" i="21"/>
  <c r="W6" i="21"/>
  <c r="X5" i="21"/>
  <c r="W5" i="21"/>
  <c r="X4" i="21"/>
  <c r="W4" i="21"/>
  <c r="Q13" i="21"/>
  <c r="Q12" i="21"/>
  <c r="Q11" i="21"/>
  <c r="Q10" i="21"/>
  <c r="Q9" i="21"/>
  <c r="Q8" i="21"/>
  <c r="Q7" i="21"/>
  <c r="Q6" i="21"/>
  <c r="Q5" i="21"/>
  <c r="Q4" i="21"/>
  <c r="K13" i="21"/>
  <c r="K12" i="21"/>
  <c r="K11" i="21"/>
  <c r="K10" i="21"/>
  <c r="K9" i="21"/>
  <c r="K8" i="21"/>
  <c r="K7" i="21"/>
  <c r="K6" i="21"/>
  <c r="K5" i="21"/>
  <c r="K4" i="21"/>
  <c r="G5" i="21"/>
  <c r="G6" i="21"/>
  <c r="G7" i="21"/>
  <c r="G8" i="21"/>
  <c r="G9" i="21"/>
  <c r="G10" i="21"/>
  <c r="G11" i="21"/>
  <c r="G12" i="21"/>
  <c r="G13" i="21"/>
  <c r="G4" i="21"/>
  <c r="G82" i="21"/>
  <c r="H82" i="21"/>
  <c r="G83" i="21"/>
  <c r="H83" i="21"/>
  <c r="G84" i="21"/>
  <c r="H84" i="21"/>
  <c r="G85" i="21"/>
  <c r="H85" i="21"/>
  <c r="G86" i="21"/>
  <c r="H86" i="21"/>
  <c r="G87" i="21"/>
  <c r="H87" i="21"/>
  <c r="G88" i="21"/>
  <c r="H88" i="21"/>
  <c r="G89" i="21"/>
  <c r="H89" i="21"/>
  <c r="G90" i="21"/>
  <c r="H90" i="21"/>
  <c r="G91" i="21"/>
  <c r="H91" i="21"/>
  <c r="G92" i="21"/>
  <c r="H92" i="21"/>
  <c r="G93" i="21"/>
  <c r="H93" i="21"/>
  <c r="G94" i="21"/>
  <c r="H94" i="21"/>
  <c r="G95" i="21"/>
  <c r="H95" i="21"/>
  <c r="G119" i="21"/>
  <c r="G118" i="21"/>
  <c r="H119" i="21"/>
  <c r="H118" i="21"/>
  <c r="H116" i="21"/>
  <c r="G116" i="21"/>
  <c r="H115" i="21"/>
  <c r="G115" i="21"/>
  <c r="H114" i="21"/>
  <c r="G114" i="21"/>
  <c r="H113" i="21"/>
  <c r="G113" i="21"/>
  <c r="G112" i="21"/>
  <c r="G110" i="21"/>
  <c r="G109" i="21"/>
  <c r="G108" i="21"/>
  <c r="G107" i="21"/>
  <c r="G106" i="21"/>
  <c r="G105" i="21"/>
  <c r="G99" i="21"/>
  <c r="H99" i="21"/>
  <c r="G100" i="21"/>
  <c r="H100" i="21"/>
  <c r="G101" i="21"/>
  <c r="H101" i="21"/>
  <c r="G102" i="21"/>
  <c r="H102" i="21"/>
  <c r="G103" i="21"/>
  <c r="H103" i="21"/>
  <c r="H98" i="21"/>
  <c r="G98" i="21"/>
  <c r="H97" i="21"/>
  <c r="G97" i="21"/>
  <c r="H81" i="21"/>
  <c r="G81" i="21"/>
  <c r="H77" i="21"/>
  <c r="H78" i="21"/>
  <c r="H79" i="21"/>
  <c r="G79" i="21"/>
  <c r="G78" i="21"/>
  <c r="G77" i="21"/>
  <c r="G76" i="21"/>
  <c r="G58" i="21"/>
  <c r="G59" i="21"/>
  <c r="G60" i="21"/>
  <c r="G61" i="21"/>
  <c r="G62" i="21"/>
  <c r="G64" i="21"/>
  <c r="G65" i="21"/>
  <c r="G66" i="21"/>
  <c r="G67" i="21"/>
  <c r="G68" i="21"/>
  <c r="G69" i="21"/>
  <c r="G70" i="21"/>
  <c r="G71" i="21"/>
  <c r="G72" i="21"/>
  <c r="G73" i="21"/>
  <c r="G57" i="21"/>
  <c r="G51" i="21"/>
  <c r="G52" i="21"/>
  <c r="G53" i="21"/>
  <c r="G54" i="21"/>
  <c r="G55" i="21"/>
  <c r="G50" i="21"/>
  <c r="G38" i="21"/>
  <c r="G39" i="21"/>
  <c r="G40" i="21"/>
  <c r="G41" i="21"/>
  <c r="G42" i="21"/>
  <c r="G43" i="21"/>
  <c r="G44" i="21"/>
  <c r="G45" i="21"/>
  <c r="G46" i="21"/>
  <c r="G47" i="21"/>
  <c r="G48" i="21"/>
  <c r="G37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15" i="21"/>
  <c r="AB119" i="21"/>
  <c r="V119" i="21"/>
  <c r="N119" i="21"/>
  <c r="M119" i="21"/>
  <c r="AB118" i="21"/>
  <c r="V118" i="21"/>
  <c r="N118" i="21"/>
  <c r="M118" i="21"/>
  <c r="AA117" i="21"/>
  <c r="AB117" i="21"/>
  <c r="X117" i="21"/>
  <c r="W117" i="21"/>
  <c r="U117" i="21"/>
  <c r="V117" i="21"/>
  <c r="R117" i="21"/>
  <c r="Q117" i="21"/>
  <c r="L117" i="21"/>
  <c r="K117" i="21"/>
  <c r="H117" i="21"/>
  <c r="G117" i="21"/>
  <c r="Z116" i="21"/>
  <c r="Y116" i="21"/>
  <c r="T116" i="21"/>
  <c r="S116" i="21"/>
  <c r="N116" i="21"/>
  <c r="M116" i="21"/>
  <c r="Z115" i="21"/>
  <c r="Y115" i="21"/>
  <c r="T115" i="21"/>
  <c r="S115" i="21"/>
  <c r="N115" i="21"/>
  <c r="M115" i="21"/>
  <c r="Z114" i="21"/>
  <c r="Y114" i="21"/>
  <c r="T114" i="21"/>
  <c r="S114" i="21"/>
  <c r="N114" i="21"/>
  <c r="M114" i="21"/>
  <c r="Z113" i="21"/>
  <c r="Y113" i="21"/>
  <c r="T113" i="21"/>
  <c r="S113" i="21"/>
  <c r="N113" i="21"/>
  <c r="M113" i="21"/>
  <c r="Z112" i="21"/>
  <c r="Y112" i="21"/>
  <c r="T112" i="21"/>
  <c r="S112" i="21"/>
  <c r="N112" i="21"/>
  <c r="M112" i="21"/>
  <c r="X111" i="21"/>
  <c r="W111" i="21"/>
  <c r="R111" i="21"/>
  <c r="Q111" i="21"/>
  <c r="L111" i="21"/>
  <c r="K111" i="21"/>
  <c r="H111" i="21"/>
  <c r="G111" i="21"/>
  <c r="Z110" i="21"/>
  <c r="Y110" i="21"/>
  <c r="T110" i="21"/>
  <c r="S110" i="21"/>
  <c r="N110" i="21"/>
  <c r="M110" i="21"/>
  <c r="Z109" i="21"/>
  <c r="Y109" i="21"/>
  <c r="T109" i="21"/>
  <c r="S109" i="21"/>
  <c r="N109" i="21"/>
  <c r="M109" i="21"/>
  <c r="Z108" i="21"/>
  <c r="Y108" i="21"/>
  <c r="T108" i="21"/>
  <c r="S108" i="21"/>
  <c r="N108" i="21"/>
  <c r="M108" i="21"/>
  <c r="Z107" i="21"/>
  <c r="Y107" i="21"/>
  <c r="T107" i="21"/>
  <c r="S107" i="21"/>
  <c r="N107" i="21"/>
  <c r="M107" i="21"/>
  <c r="Z106" i="21"/>
  <c r="Y106" i="21"/>
  <c r="T106" i="21"/>
  <c r="S106" i="21"/>
  <c r="N106" i="21"/>
  <c r="M106" i="21"/>
  <c r="Z105" i="21"/>
  <c r="Y105" i="21"/>
  <c r="T105" i="21"/>
  <c r="S105" i="21"/>
  <c r="N105" i="21"/>
  <c r="M105" i="21"/>
  <c r="X104" i="21"/>
  <c r="W104" i="21"/>
  <c r="R104" i="21"/>
  <c r="Q104" i="21"/>
  <c r="L104" i="21"/>
  <c r="K104" i="21"/>
  <c r="H104" i="21"/>
  <c r="G104" i="21"/>
  <c r="Z103" i="21"/>
  <c r="Y103" i="21"/>
  <c r="T103" i="21"/>
  <c r="S103" i="21"/>
  <c r="N103" i="21"/>
  <c r="M103" i="21"/>
  <c r="Z102" i="21"/>
  <c r="Y102" i="21"/>
  <c r="T102" i="21"/>
  <c r="S102" i="21"/>
  <c r="N102" i="21"/>
  <c r="M102" i="21"/>
  <c r="Z101" i="21"/>
  <c r="Y101" i="21"/>
  <c r="T101" i="21"/>
  <c r="S101" i="21"/>
  <c r="N101" i="21"/>
  <c r="M101" i="21"/>
  <c r="Z100" i="21"/>
  <c r="Y100" i="21"/>
  <c r="T100" i="21"/>
  <c r="S100" i="21"/>
  <c r="N100" i="21"/>
  <c r="M100" i="21"/>
  <c r="Z99" i="21"/>
  <c r="Y99" i="21"/>
  <c r="T99" i="21"/>
  <c r="S99" i="21"/>
  <c r="N99" i="21"/>
  <c r="M99" i="21"/>
  <c r="Z98" i="21"/>
  <c r="Y98" i="21"/>
  <c r="T98" i="21"/>
  <c r="S98" i="21"/>
  <c r="N98" i="21"/>
  <c r="M98" i="21"/>
  <c r="Z97" i="21"/>
  <c r="Y97" i="21"/>
  <c r="T97" i="21"/>
  <c r="S97" i="21"/>
  <c r="N97" i="21"/>
  <c r="M97" i="21"/>
  <c r="X96" i="21"/>
  <c r="W96" i="21"/>
  <c r="R96" i="21"/>
  <c r="Q96" i="21"/>
  <c r="L96" i="21"/>
  <c r="K96" i="21"/>
  <c r="H96" i="21"/>
  <c r="G96" i="21"/>
  <c r="Z85" i="21"/>
  <c r="Y85" i="21"/>
  <c r="T85" i="21"/>
  <c r="S85" i="21"/>
  <c r="N85" i="21"/>
  <c r="M85" i="21"/>
  <c r="Z84" i="21"/>
  <c r="Y84" i="21"/>
  <c r="T84" i="21"/>
  <c r="S84" i="21"/>
  <c r="N84" i="21"/>
  <c r="M84" i="21"/>
  <c r="Z83" i="21"/>
  <c r="Y83" i="21"/>
  <c r="T83" i="21"/>
  <c r="S83" i="21"/>
  <c r="N83" i="21"/>
  <c r="M83" i="21"/>
  <c r="Z82" i="21"/>
  <c r="Y82" i="21"/>
  <c r="T82" i="21"/>
  <c r="S82" i="21"/>
  <c r="N82" i="21"/>
  <c r="M82" i="21"/>
  <c r="Z81" i="21"/>
  <c r="Y81" i="21"/>
  <c r="T81" i="21"/>
  <c r="S81" i="21"/>
  <c r="N81" i="21"/>
  <c r="M81" i="21"/>
  <c r="X80" i="21"/>
  <c r="W80" i="21"/>
  <c r="R80" i="21"/>
  <c r="Q80" i="21"/>
  <c r="L80" i="21"/>
  <c r="K80" i="21"/>
  <c r="H80" i="21"/>
  <c r="G80" i="21"/>
  <c r="Z79" i="21"/>
  <c r="Y79" i="21"/>
  <c r="T79" i="21"/>
  <c r="S79" i="21"/>
  <c r="P79" i="21"/>
  <c r="N79" i="21"/>
  <c r="M79" i="21"/>
  <c r="Z78" i="21"/>
  <c r="Y78" i="21"/>
  <c r="T78" i="21"/>
  <c r="S78" i="21"/>
  <c r="P78" i="21"/>
  <c r="N78" i="21"/>
  <c r="M78" i="21"/>
  <c r="Z77" i="21"/>
  <c r="Y77" i="21"/>
  <c r="T77" i="21"/>
  <c r="S77" i="21"/>
  <c r="P77" i="21"/>
  <c r="N77" i="21"/>
  <c r="M77" i="21"/>
  <c r="Z76" i="21"/>
  <c r="Y76" i="21"/>
  <c r="T76" i="21"/>
  <c r="S76" i="21"/>
  <c r="P76" i="21"/>
  <c r="N76" i="21"/>
  <c r="M76" i="21"/>
  <c r="X75" i="21"/>
  <c r="W75" i="21"/>
  <c r="R75" i="21"/>
  <c r="Q75" i="21"/>
  <c r="L75" i="21"/>
  <c r="K75" i="21"/>
  <c r="H75" i="21"/>
  <c r="G75" i="21"/>
  <c r="Z73" i="21"/>
  <c r="Y73" i="21"/>
  <c r="T73" i="21"/>
  <c r="S73" i="21"/>
  <c r="N73" i="21"/>
  <c r="M73" i="21"/>
  <c r="Z72" i="21"/>
  <c r="Y72" i="21"/>
  <c r="T72" i="21"/>
  <c r="S72" i="21"/>
  <c r="N72" i="21"/>
  <c r="M72" i="21"/>
  <c r="Z71" i="21"/>
  <c r="Y71" i="21"/>
  <c r="T71" i="21"/>
  <c r="S71" i="21"/>
  <c r="N71" i="21"/>
  <c r="M71" i="21"/>
  <c r="Z70" i="21"/>
  <c r="Y70" i="21"/>
  <c r="T70" i="21"/>
  <c r="S70" i="21"/>
  <c r="N70" i="21"/>
  <c r="M70" i="21"/>
  <c r="Z69" i="21"/>
  <c r="Y69" i="21"/>
  <c r="T69" i="21"/>
  <c r="S69" i="21"/>
  <c r="N69" i="21"/>
  <c r="M69" i="21"/>
  <c r="Z68" i="21"/>
  <c r="Y68" i="21"/>
  <c r="T68" i="21"/>
  <c r="S68" i="21"/>
  <c r="N68" i="21"/>
  <c r="M68" i="21"/>
  <c r="Z67" i="21"/>
  <c r="Y67" i="21"/>
  <c r="T67" i="21"/>
  <c r="S67" i="21"/>
  <c r="N67" i="21"/>
  <c r="M67" i="21"/>
  <c r="Z66" i="21"/>
  <c r="Y66" i="21"/>
  <c r="T66" i="21"/>
  <c r="S66" i="21"/>
  <c r="N66" i="21"/>
  <c r="M66" i="21"/>
  <c r="Z65" i="21"/>
  <c r="Y65" i="21"/>
  <c r="T65" i="21"/>
  <c r="S65" i="21"/>
  <c r="N65" i="21"/>
  <c r="M65" i="21"/>
  <c r="Z64" i="21"/>
  <c r="Y64" i="21"/>
  <c r="T64" i="21"/>
  <c r="S64" i="21"/>
  <c r="N64" i="21"/>
  <c r="M64" i="21"/>
  <c r="Z63" i="21"/>
  <c r="Y63" i="21"/>
  <c r="T63" i="21"/>
  <c r="S63" i="21"/>
  <c r="N63" i="21"/>
  <c r="M63" i="21"/>
  <c r="Z62" i="21"/>
  <c r="Y62" i="21"/>
  <c r="T62" i="21"/>
  <c r="S62" i="21"/>
  <c r="N62" i="21"/>
  <c r="M62" i="21"/>
  <c r="Z61" i="21"/>
  <c r="Y61" i="21"/>
  <c r="T61" i="21"/>
  <c r="S61" i="21"/>
  <c r="N61" i="21"/>
  <c r="M61" i="21"/>
  <c r="Z60" i="21"/>
  <c r="Y60" i="21"/>
  <c r="T60" i="21"/>
  <c r="S60" i="21"/>
  <c r="N60" i="21"/>
  <c r="M60" i="21"/>
  <c r="Z59" i="21"/>
  <c r="Y59" i="21"/>
  <c r="T59" i="21"/>
  <c r="S59" i="21"/>
  <c r="N59" i="21"/>
  <c r="M59" i="21"/>
  <c r="Z58" i="21"/>
  <c r="Y58" i="21"/>
  <c r="T58" i="21"/>
  <c r="S58" i="21"/>
  <c r="N58" i="21"/>
  <c r="M58" i="21"/>
  <c r="Z57" i="21"/>
  <c r="Y57" i="21"/>
  <c r="T57" i="21"/>
  <c r="S57" i="21"/>
  <c r="N57" i="21"/>
  <c r="M57" i="21"/>
  <c r="L56" i="21"/>
  <c r="Z55" i="21"/>
  <c r="Y55" i="21"/>
  <c r="T55" i="21"/>
  <c r="S55" i="21"/>
  <c r="N55" i="21"/>
  <c r="M55" i="21"/>
  <c r="Z54" i="21"/>
  <c r="Y54" i="21"/>
  <c r="T54" i="21"/>
  <c r="S54" i="21"/>
  <c r="N54" i="21"/>
  <c r="M54" i="21"/>
  <c r="Z53" i="21"/>
  <c r="Y53" i="21"/>
  <c r="T53" i="21"/>
  <c r="S53" i="21"/>
  <c r="N53" i="21"/>
  <c r="M53" i="21"/>
  <c r="Z52" i="21"/>
  <c r="Y52" i="21"/>
  <c r="T52" i="21"/>
  <c r="S52" i="21"/>
  <c r="N52" i="21"/>
  <c r="M52" i="21"/>
  <c r="Z51" i="21"/>
  <c r="Y51" i="21"/>
  <c r="T51" i="21"/>
  <c r="S51" i="21"/>
  <c r="N51" i="21"/>
  <c r="M51" i="21"/>
  <c r="Z50" i="21"/>
  <c r="Y50" i="21"/>
  <c r="T50" i="21"/>
  <c r="S50" i="21"/>
  <c r="N50" i="21"/>
  <c r="M50" i="21"/>
  <c r="Z48" i="21"/>
  <c r="Y48" i="21"/>
  <c r="T48" i="21"/>
  <c r="S48" i="21"/>
  <c r="N48" i="21"/>
  <c r="M48" i="21"/>
  <c r="Z47" i="21"/>
  <c r="Y47" i="21"/>
  <c r="T47" i="21"/>
  <c r="S47" i="21"/>
  <c r="N47" i="21"/>
  <c r="M47" i="21"/>
  <c r="Z91" i="21"/>
  <c r="Y91" i="21"/>
  <c r="T91" i="21"/>
  <c r="S91" i="21"/>
  <c r="N91" i="21"/>
  <c r="M91" i="21"/>
  <c r="Z46" i="21"/>
  <c r="Y46" i="21"/>
  <c r="T46" i="21"/>
  <c r="S46" i="21"/>
  <c r="N46" i="21"/>
  <c r="M46" i="21"/>
  <c r="Z45" i="21"/>
  <c r="Y45" i="21"/>
  <c r="T45" i="21"/>
  <c r="S45" i="21"/>
  <c r="N45" i="21"/>
  <c r="M45" i="21"/>
  <c r="Z44" i="21"/>
  <c r="Y44" i="21"/>
  <c r="T44" i="21"/>
  <c r="S44" i="21"/>
  <c r="N44" i="21"/>
  <c r="M44" i="21"/>
  <c r="Z43" i="21"/>
  <c r="Y43" i="21"/>
  <c r="T43" i="21"/>
  <c r="S43" i="21"/>
  <c r="N43" i="21"/>
  <c r="M43" i="21"/>
  <c r="Z42" i="21"/>
  <c r="Y42" i="21"/>
  <c r="T42" i="21"/>
  <c r="S42" i="21"/>
  <c r="N42" i="21"/>
  <c r="M42" i="21"/>
  <c r="Z41" i="21"/>
  <c r="Y41" i="21"/>
  <c r="T41" i="21"/>
  <c r="S41" i="21"/>
  <c r="N41" i="21"/>
  <c r="M41" i="21"/>
  <c r="Z40" i="21"/>
  <c r="Y40" i="21"/>
  <c r="T40" i="21"/>
  <c r="S40" i="21"/>
  <c r="N40" i="21"/>
  <c r="M40" i="21"/>
  <c r="Z39" i="21"/>
  <c r="Y39" i="21"/>
  <c r="T39" i="21"/>
  <c r="S39" i="21"/>
  <c r="N39" i="21"/>
  <c r="M39" i="21"/>
  <c r="Z38" i="21"/>
  <c r="Y38" i="21"/>
  <c r="T38" i="21"/>
  <c r="S38" i="21"/>
  <c r="N38" i="21"/>
  <c r="M38" i="21"/>
  <c r="Z37" i="21"/>
  <c r="Y37" i="21"/>
  <c r="T37" i="21"/>
  <c r="S37" i="21"/>
  <c r="N37" i="21"/>
  <c r="M37" i="21"/>
  <c r="Z35" i="21"/>
  <c r="Y35" i="21"/>
  <c r="T35" i="21"/>
  <c r="S35" i="21"/>
  <c r="N35" i="21"/>
  <c r="M35" i="21"/>
  <c r="Z34" i="21"/>
  <c r="Y34" i="21"/>
  <c r="T34" i="21"/>
  <c r="S34" i="21"/>
  <c r="N34" i="21"/>
  <c r="M34" i="21"/>
  <c r="Z33" i="21"/>
  <c r="Y33" i="21"/>
  <c r="T33" i="21"/>
  <c r="S33" i="21"/>
  <c r="N33" i="21"/>
  <c r="M33" i="21"/>
  <c r="Z32" i="21"/>
  <c r="Y32" i="21"/>
  <c r="T32" i="21"/>
  <c r="S32" i="21"/>
  <c r="N32" i="21"/>
  <c r="M32" i="21"/>
  <c r="Z31" i="21"/>
  <c r="Y31" i="21"/>
  <c r="T31" i="21"/>
  <c r="S31" i="21"/>
  <c r="N31" i="21"/>
  <c r="M31" i="21"/>
  <c r="Z30" i="21"/>
  <c r="Y30" i="21"/>
  <c r="T30" i="21"/>
  <c r="S30" i="21"/>
  <c r="N30" i="21"/>
  <c r="M30" i="21"/>
  <c r="Z29" i="21"/>
  <c r="Y29" i="21"/>
  <c r="T29" i="21"/>
  <c r="S29" i="21"/>
  <c r="N29" i="21"/>
  <c r="M29" i="21"/>
  <c r="Z28" i="21"/>
  <c r="Y28" i="21"/>
  <c r="T28" i="21"/>
  <c r="S28" i="21"/>
  <c r="N28" i="21"/>
  <c r="M28" i="21"/>
  <c r="Z27" i="21"/>
  <c r="Y27" i="21"/>
  <c r="T27" i="21"/>
  <c r="S27" i="21"/>
  <c r="N27" i="21"/>
  <c r="M27" i="21"/>
  <c r="Z26" i="21"/>
  <c r="Y26" i="21"/>
  <c r="T26" i="21"/>
  <c r="S26" i="21"/>
  <c r="N26" i="21"/>
  <c r="M26" i="21"/>
  <c r="Z25" i="21"/>
  <c r="Y25" i="21"/>
  <c r="T25" i="21"/>
  <c r="S25" i="21"/>
  <c r="N25" i="21"/>
  <c r="M25" i="21"/>
  <c r="Z24" i="21"/>
  <c r="Y24" i="21"/>
  <c r="T24" i="21"/>
  <c r="S24" i="21"/>
  <c r="N24" i="21"/>
  <c r="M24" i="21"/>
  <c r="Z23" i="21"/>
  <c r="Y23" i="21"/>
  <c r="T23" i="21"/>
  <c r="S23" i="21"/>
  <c r="N23" i="21"/>
  <c r="M23" i="21"/>
  <c r="Z22" i="21"/>
  <c r="Y22" i="21"/>
  <c r="T22" i="21"/>
  <c r="S22" i="21"/>
  <c r="N22" i="21"/>
  <c r="M22" i="21"/>
  <c r="Z21" i="21"/>
  <c r="Y21" i="21"/>
  <c r="T21" i="21"/>
  <c r="S21" i="21"/>
  <c r="N21" i="21"/>
  <c r="M21" i="21"/>
  <c r="Z20" i="21"/>
  <c r="Y20" i="21"/>
  <c r="T20" i="21"/>
  <c r="S20" i="21"/>
  <c r="N20" i="21"/>
  <c r="M20" i="21"/>
  <c r="Z19" i="21"/>
  <c r="Y19" i="21"/>
  <c r="T19" i="21"/>
  <c r="S19" i="21"/>
  <c r="N19" i="21"/>
  <c r="M19" i="21"/>
  <c r="Z18" i="21"/>
  <c r="Y18" i="21"/>
  <c r="T18" i="21"/>
  <c r="S18" i="21"/>
  <c r="N18" i="21"/>
  <c r="M18" i="21"/>
  <c r="Z17" i="21"/>
  <c r="Y17" i="21"/>
  <c r="T17" i="21"/>
  <c r="S17" i="21"/>
  <c r="N17" i="21"/>
  <c r="M17" i="21"/>
  <c r="Z16" i="21"/>
  <c r="Y16" i="21"/>
  <c r="T16" i="21"/>
  <c r="S16" i="21"/>
  <c r="N16" i="21"/>
  <c r="M16" i="21"/>
  <c r="Z15" i="21"/>
  <c r="Y15" i="21"/>
  <c r="T15" i="21"/>
  <c r="S15" i="21"/>
  <c r="N15" i="21"/>
  <c r="M15" i="21"/>
  <c r="Z13" i="21"/>
  <c r="Y13" i="21"/>
  <c r="T13" i="21"/>
  <c r="S13" i="21"/>
  <c r="N13" i="21"/>
  <c r="M13" i="21"/>
  <c r="Z12" i="21"/>
  <c r="Y12" i="21"/>
  <c r="T12" i="21"/>
  <c r="S12" i="21"/>
  <c r="N12" i="21"/>
  <c r="M12" i="21"/>
  <c r="Z11" i="21"/>
  <c r="Y11" i="21"/>
  <c r="T11" i="21"/>
  <c r="S11" i="21"/>
  <c r="N11" i="21"/>
  <c r="M11" i="21"/>
  <c r="Z10" i="21"/>
  <c r="Y10" i="21"/>
  <c r="T10" i="21"/>
  <c r="S10" i="21"/>
  <c r="N10" i="21"/>
  <c r="M10" i="21"/>
  <c r="Z9" i="21"/>
  <c r="Y9" i="21"/>
  <c r="T9" i="21"/>
  <c r="S9" i="21"/>
  <c r="N9" i="21"/>
  <c r="M9" i="21"/>
  <c r="Z8" i="21"/>
  <c r="Y8" i="21"/>
  <c r="T8" i="21"/>
  <c r="S8" i="21"/>
  <c r="N8" i="21"/>
  <c r="M8" i="21"/>
  <c r="Z7" i="21"/>
  <c r="Y7" i="21"/>
  <c r="T7" i="21"/>
  <c r="S7" i="21"/>
  <c r="N7" i="21"/>
  <c r="M7" i="21"/>
  <c r="Z6" i="21"/>
  <c r="Y6" i="21"/>
  <c r="T6" i="21"/>
  <c r="S6" i="21"/>
  <c r="N6" i="21"/>
  <c r="M6" i="21"/>
  <c r="Z5" i="21"/>
  <c r="Y5" i="21"/>
  <c r="T5" i="21"/>
  <c r="S5" i="21"/>
  <c r="N5" i="21"/>
  <c r="M5" i="21"/>
  <c r="Z4" i="21"/>
  <c r="Y4" i="21"/>
  <c r="T4" i="21"/>
  <c r="S4" i="21"/>
  <c r="N4" i="21"/>
  <c r="M4" i="21"/>
  <c r="O82" i="20"/>
  <c r="N82" i="20"/>
  <c r="O81" i="20"/>
  <c r="N81" i="20"/>
  <c r="O80" i="20"/>
  <c r="N80" i="20"/>
  <c r="L82" i="20"/>
  <c r="K82" i="20"/>
  <c r="L81" i="20"/>
  <c r="K81" i="20"/>
  <c r="L80" i="20"/>
  <c r="K80" i="20"/>
  <c r="I82" i="20"/>
  <c r="H82" i="20"/>
  <c r="I81" i="20"/>
  <c r="H81" i="20"/>
  <c r="I80" i="20"/>
  <c r="H80" i="20"/>
  <c r="E81" i="20"/>
  <c r="F81" i="20"/>
  <c r="E82" i="20"/>
  <c r="F82" i="20"/>
  <c r="E80" i="20"/>
  <c r="F80" i="20"/>
  <c r="I78" i="20"/>
  <c r="F78" i="20"/>
  <c r="I68" i="20"/>
  <c r="I67" i="20"/>
  <c r="F68" i="20"/>
  <c r="F67" i="20"/>
  <c r="I63" i="20"/>
  <c r="F63" i="20"/>
  <c r="L78" i="20"/>
  <c r="L68" i="20"/>
  <c r="L67" i="20"/>
  <c r="L63" i="20"/>
  <c r="O63" i="20"/>
  <c r="O67" i="20"/>
  <c r="O68" i="20"/>
  <c r="O78" i="20"/>
  <c r="O77" i="20"/>
  <c r="O76" i="20"/>
  <c r="O75" i="20"/>
  <c r="O74" i="20"/>
  <c r="O73" i="20"/>
  <c r="O72" i="20"/>
  <c r="O71" i="20"/>
  <c r="O70" i="20"/>
  <c r="O69" i="20"/>
  <c r="O66" i="20"/>
  <c r="O64" i="20"/>
  <c r="O61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4" i="20"/>
  <c r="N63" i="20"/>
  <c r="N61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9" i="20"/>
  <c r="K69" i="20"/>
  <c r="K68" i="20"/>
  <c r="K67" i="20"/>
  <c r="L66" i="20"/>
  <c r="K66" i="20"/>
  <c r="L64" i="20"/>
  <c r="K64" i="20"/>
  <c r="K63" i="20"/>
  <c r="L61" i="20"/>
  <c r="K61" i="20"/>
  <c r="H78" i="20"/>
  <c r="I77" i="20"/>
  <c r="H77" i="20"/>
  <c r="I76" i="20"/>
  <c r="H76" i="20"/>
  <c r="I75" i="20"/>
  <c r="H75" i="20"/>
  <c r="I74" i="20"/>
  <c r="H74" i="20"/>
  <c r="I73" i="20"/>
  <c r="H73" i="20"/>
  <c r="I72" i="20"/>
  <c r="H72" i="20"/>
  <c r="I71" i="20"/>
  <c r="H71" i="20"/>
  <c r="I70" i="20"/>
  <c r="H70" i="20"/>
  <c r="I69" i="20"/>
  <c r="H69" i="20"/>
  <c r="H68" i="20"/>
  <c r="H67" i="20"/>
  <c r="I66" i="20"/>
  <c r="H66" i="20"/>
  <c r="I64" i="20"/>
  <c r="H64" i="20"/>
  <c r="H63" i="20"/>
  <c r="I61" i="20"/>
  <c r="H61" i="20"/>
  <c r="F77" i="20"/>
  <c r="F76" i="20"/>
  <c r="F75" i="20"/>
  <c r="F74" i="20"/>
  <c r="F73" i="20"/>
  <c r="F72" i="20"/>
  <c r="F71" i="20"/>
  <c r="F70" i="20"/>
  <c r="F69" i="20"/>
  <c r="F66" i="20"/>
  <c r="F64" i="20"/>
  <c r="F61" i="20"/>
  <c r="E63" i="20"/>
  <c r="E64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61" i="20"/>
  <c r="O59" i="20"/>
  <c r="N59" i="20"/>
  <c r="O58" i="20"/>
  <c r="N58" i="20"/>
  <c r="O57" i="20"/>
  <c r="N57" i="20"/>
  <c r="O56" i="20"/>
  <c r="N56" i="20"/>
  <c r="O55" i="20"/>
  <c r="N55" i="20"/>
  <c r="L59" i="20"/>
  <c r="K59" i="20"/>
  <c r="L58" i="20"/>
  <c r="K58" i="20"/>
  <c r="L57" i="20"/>
  <c r="K57" i="20"/>
  <c r="L56" i="20"/>
  <c r="K56" i="20"/>
  <c r="L55" i="20"/>
  <c r="K55" i="20"/>
  <c r="I59" i="20"/>
  <c r="H59" i="20"/>
  <c r="I58" i="20"/>
  <c r="H58" i="20"/>
  <c r="I57" i="20"/>
  <c r="H57" i="20"/>
  <c r="I56" i="20"/>
  <c r="H56" i="20"/>
  <c r="I55" i="20"/>
  <c r="H55" i="20"/>
  <c r="F56" i="20"/>
  <c r="F57" i="20"/>
  <c r="F58" i="20"/>
  <c r="F59" i="20"/>
  <c r="F55" i="20"/>
  <c r="E56" i="20"/>
  <c r="E57" i="20"/>
  <c r="E58" i="20"/>
  <c r="E59" i="20"/>
  <c r="O53" i="20"/>
  <c r="O52" i="20"/>
  <c r="O51" i="20"/>
  <c r="O50" i="20"/>
  <c r="O49" i="20"/>
  <c r="O48" i="20"/>
  <c r="O47" i="20"/>
  <c r="O45" i="20"/>
  <c r="O44" i="20"/>
  <c r="O43" i="20"/>
  <c r="L53" i="20"/>
  <c r="K53" i="20"/>
  <c r="L52" i="20"/>
  <c r="K52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I53" i="20"/>
  <c r="H53" i="20"/>
  <c r="I52" i="20"/>
  <c r="H52" i="20"/>
  <c r="I51" i="20"/>
  <c r="H51" i="20"/>
  <c r="I50" i="20"/>
  <c r="H50" i="20"/>
  <c r="I49" i="20"/>
  <c r="H49" i="20"/>
  <c r="I48" i="20"/>
  <c r="H48" i="20"/>
  <c r="I47" i="20"/>
  <c r="H47" i="20"/>
  <c r="I46" i="20"/>
  <c r="H46" i="20"/>
  <c r="I45" i="20"/>
  <c r="H45" i="20"/>
  <c r="I44" i="20"/>
  <c r="H44" i="20"/>
  <c r="I43" i="20"/>
  <c r="H43" i="20"/>
  <c r="F46" i="20"/>
  <c r="F53" i="20"/>
  <c r="F52" i="20"/>
  <c r="F51" i="20"/>
  <c r="F50" i="20"/>
  <c r="F49" i="20"/>
  <c r="F48" i="20"/>
  <c r="F47" i="20"/>
  <c r="F44" i="20"/>
  <c r="F45" i="20"/>
  <c r="E44" i="20"/>
  <c r="E45" i="20"/>
  <c r="E46" i="20"/>
  <c r="E47" i="20"/>
  <c r="E48" i="20"/>
  <c r="E49" i="20"/>
  <c r="E50" i="20"/>
  <c r="E51" i="20"/>
  <c r="E52" i="20"/>
  <c r="E53" i="20"/>
  <c r="F43" i="20"/>
  <c r="E43" i="20"/>
  <c r="O39" i="20"/>
  <c r="O40" i="20"/>
  <c r="O38" i="20"/>
  <c r="N40" i="20"/>
  <c r="N39" i="20"/>
  <c r="N38" i="20"/>
  <c r="L40" i="20"/>
  <c r="K40" i="20"/>
  <c r="L39" i="20"/>
  <c r="K39" i="20"/>
  <c r="L38" i="20"/>
  <c r="K38" i="20"/>
  <c r="I40" i="20"/>
  <c r="H40" i="20"/>
  <c r="I39" i="20"/>
  <c r="H39" i="20"/>
  <c r="I38" i="20"/>
  <c r="H38" i="20"/>
  <c r="E39" i="20"/>
  <c r="F39" i="20"/>
  <c r="E40" i="20"/>
  <c r="F40" i="20"/>
  <c r="F38" i="20"/>
  <c r="E38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N31" i="20"/>
  <c r="O31" i="20"/>
  <c r="N32" i="20"/>
  <c r="O32" i="20"/>
  <c r="N33" i="20"/>
  <c r="O33" i="20"/>
  <c r="N34" i="20"/>
  <c r="O34" i="20"/>
  <c r="N35" i="20"/>
  <c r="O35" i="20"/>
  <c r="N19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I35" i="20"/>
  <c r="H35" i="20"/>
  <c r="I34" i="20"/>
  <c r="H34" i="20"/>
  <c r="I33" i="20"/>
  <c r="H33" i="20"/>
  <c r="I32" i="20"/>
  <c r="H32" i="20"/>
  <c r="I31" i="20"/>
  <c r="H31" i="20"/>
  <c r="I30" i="20"/>
  <c r="H30" i="20"/>
  <c r="I29" i="20"/>
  <c r="H29" i="20"/>
  <c r="I28" i="20"/>
  <c r="H28" i="20"/>
  <c r="I27" i="20"/>
  <c r="H27" i="20"/>
  <c r="I26" i="20"/>
  <c r="H26" i="20"/>
  <c r="I25" i="20"/>
  <c r="H25" i="20"/>
  <c r="I24" i="20"/>
  <c r="H24" i="20"/>
  <c r="I23" i="20"/>
  <c r="H23" i="20"/>
  <c r="I22" i="20"/>
  <c r="H22" i="20"/>
  <c r="I21" i="20"/>
  <c r="H21" i="20"/>
  <c r="I20" i="20"/>
  <c r="H20" i="20"/>
  <c r="I19" i="20"/>
  <c r="H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F19" i="20"/>
  <c r="E19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H16" i="20"/>
  <c r="H8" i="20"/>
  <c r="I8" i="20"/>
  <c r="H9" i="20"/>
  <c r="I9" i="20"/>
  <c r="H10" i="20"/>
  <c r="I10" i="20"/>
  <c r="H11" i="20"/>
  <c r="I11" i="20"/>
  <c r="H12" i="20"/>
  <c r="I12" i="20"/>
  <c r="H13" i="20"/>
  <c r="I13" i="20"/>
  <c r="H14" i="20"/>
  <c r="I14" i="20"/>
  <c r="H15" i="20"/>
  <c r="I15" i="20"/>
  <c r="I7" i="20"/>
  <c r="H7" i="20"/>
  <c r="F8" i="20"/>
  <c r="F9" i="20"/>
  <c r="F10" i="20"/>
  <c r="F11" i="20"/>
  <c r="F12" i="20"/>
  <c r="F13" i="20"/>
  <c r="F14" i="20"/>
  <c r="F15" i="20"/>
  <c r="F7" i="20"/>
  <c r="E8" i="20"/>
  <c r="E9" i="20"/>
  <c r="E10" i="20"/>
  <c r="E11" i="20"/>
  <c r="E12" i="20"/>
  <c r="E13" i="20"/>
  <c r="E14" i="20"/>
  <c r="E15" i="20"/>
  <c r="E16" i="20"/>
  <c r="E7" i="20"/>
  <c r="E55" i="20"/>
  <c r="N53" i="20"/>
  <c r="N52" i="20"/>
  <c r="N51" i="20"/>
  <c r="N50" i="20"/>
  <c r="N49" i="20"/>
  <c r="N48" i="20"/>
  <c r="N47" i="20"/>
  <c r="O46" i="20"/>
  <c r="N46" i="20"/>
  <c r="N45" i="20"/>
  <c r="N44" i="20"/>
  <c r="N43" i="20"/>
  <c r="O19" i="20"/>
  <c r="I16" i="20"/>
  <c r="F16" i="20"/>
  <c r="E79" i="6"/>
  <c r="E80" i="6"/>
  <c r="E81" i="6"/>
  <c r="F79" i="6"/>
  <c r="F80" i="6"/>
  <c r="F81" i="6"/>
  <c r="G37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O37" i="20"/>
  <c r="N37" i="20"/>
  <c r="L37" i="20"/>
  <c r="K37" i="20"/>
  <c r="H37" i="20"/>
  <c r="F37" i="20"/>
  <c r="E37" i="20"/>
  <c r="O18" i="20"/>
  <c r="N18" i="20"/>
  <c r="L18" i="20"/>
  <c r="K18" i="20"/>
  <c r="J18" i="20"/>
  <c r="I18" i="20"/>
  <c r="H18" i="20"/>
  <c r="G18" i="20"/>
  <c r="F18" i="20"/>
  <c r="E18" i="20"/>
  <c r="P6" i="20"/>
  <c r="O6" i="20"/>
  <c r="N6" i="20"/>
  <c r="M6" i="20"/>
  <c r="L6" i="20"/>
  <c r="K6" i="20"/>
  <c r="J6" i="20"/>
  <c r="I6" i="20"/>
  <c r="H6" i="20"/>
  <c r="G6" i="20"/>
  <c r="F6" i="20"/>
  <c r="E6" i="20"/>
  <c r="R43" i="19"/>
  <c r="R42" i="19"/>
  <c r="R41" i="19"/>
  <c r="R40" i="19"/>
  <c r="R39" i="19"/>
  <c r="R38" i="19"/>
  <c r="R37" i="19"/>
  <c r="R36" i="19"/>
  <c r="R35" i="19"/>
  <c r="R34" i="19"/>
  <c r="R33" i="19"/>
  <c r="R32" i="19"/>
  <c r="R31" i="19"/>
  <c r="R30" i="19"/>
  <c r="R29" i="19"/>
  <c r="R28" i="19"/>
  <c r="R27" i="19"/>
  <c r="R26" i="19"/>
  <c r="R25" i="19"/>
  <c r="R24" i="19"/>
  <c r="R23" i="19"/>
  <c r="R22" i="19"/>
  <c r="R21" i="19"/>
  <c r="R20" i="19"/>
  <c r="R19" i="19"/>
  <c r="R18" i="19"/>
  <c r="R17" i="19"/>
  <c r="R16" i="19"/>
  <c r="R15" i="19"/>
  <c r="R14" i="19"/>
  <c r="R13" i="19"/>
  <c r="R12" i="19"/>
  <c r="R11" i="19"/>
  <c r="R10" i="19"/>
  <c r="R9" i="19"/>
  <c r="R8" i="19"/>
  <c r="R7" i="19"/>
  <c r="R6" i="19"/>
  <c r="R5" i="19"/>
  <c r="R4" i="19"/>
  <c r="R3" i="19"/>
  <c r="R2" i="19"/>
  <c r="F85" i="18"/>
  <c r="F86" i="18"/>
  <c r="O76" i="6"/>
  <c r="N76" i="6"/>
  <c r="L76" i="6"/>
  <c r="K76" i="6"/>
  <c r="I76" i="6"/>
  <c r="H76" i="6"/>
  <c r="F76" i="6"/>
  <c r="E76" i="6"/>
  <c r="O77" i="6"/>
  <c r="N77" i="6"/>
  <c r="L77" i="6"/>
  <c r="K77" i="6"/>
  <c r="I77" i="6"/>
  <c r="H77" i="6"/>
  <c r="F77" i="6"/>
  <c r="E77" i="6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2" i="18"/>
  <c r="T118" i="16"/>
  <c r="S118" i="16"/>
  <c r="T117" i="16"/>
  <c r="S117" i="16"/>
  <c r="T115" i="16"/>
  <c r="S115" i="16"/>
  <c r="T114" i="16"/>
  <c r="S114" i="16"/>
  <c r="T113" i="16"/>
  <c r="S113" i="16"/>
  <c r="T112" i="16"/>
  <c r="S112" i="16"/>
  <c r="T111" i="16"/>
  <c r="S111" i="16"/>
  <c r="T109" i="16"/>
  <c r="S109" i="16"/>
  <c r="T108" i="16"/>
  <c r="S108" i="16"/>
  <c r="T107" i="16"/>
  <c r="S107" i="16"/>
  <c r="T106" i="16"/>
  <c r="S106" i="16"/>
  <c r="T105" i="16"/>
  <c r="S105" i="16"/>
  <c r="T104" i="16"/>
  <c r="S104" i="16"/>
  <c r="T102" i="16"/>
  <c r="S102" i="16"/>
  <c r="T101" i="16"/>
  <c r="S101" i="16"/>
  <c r="T100" i="16"/>
  <c r="S100" i="16"/>
  <c r="T99" i="16"/>
  <c r="S99" i="16"/>
  <c r="T98" i="16"/>
  <c r="S98" i="16"/>
  <c r="T97" i="16"/>
  <c r="S97" i="16"/>
  <c r="T96" i="16"/>
  <c r="S96" i="16"/>
  <c r="T94" i="16"/>
  <c r="S94" i="16"/>
  <c r="T93" i="16"/>
  <c r="S93" i="16"/>
  <c r="T92" i="16"/>
  <c r="S92" i="16"/>
  <c r="T91" i="16"/>
  <c r="S91" i="16"/>
  <c r="T90" i="16"/>
  <c r="S90" i="16"/>
  <c r="T88" i="16"/>
  <c r="S88" i="16"/>
  <c r="T87" i="16"/>
  <c r="S87" i="16"/>
  <c r="T86" i="16"/>
  <c r="S86" i="16"/>
  <c r="T85" i="16"/>
  <c r="S85" i="16"/>
  <c r="T83" i="16"/>
  <c r="S83" i="16"/>
  <c r="T82" i="16"/>
  <c r="S82" i="16"/>
  <c r="T81" i="16"/>
  <c r="S81" i="16"/>
  <c r="T80" i="16"/>
  <c r="S80" i="16"/>
  <c r="T79" i="16"/>
  <c r="S79" i="16"/>
  <c r="T78" i="16"/>
  <c r="S78" i="16"/>
  <c r="T77" i="16"/>
  <c r="S77" i="16"/>
  <c r="T76" i="16"/>
  <c r="S76" i="16"/>
  <c r="T75" i="16"/>
  <c r="S75" i="16"/>
  <c r="T74" i="16"/>
  <c r="S74" i="16"/>
  <c r="T73" i="16"/>
  <c r="S73" i="16"/>
  <c r="T72" i="16"/>
  <c r="S72" i="16"/>
  <c r="T71" i="16"/>
  <c r="S71" i="16"/>
  <c r="T70" i="16"/>
  <c r="S70" i="16"/>
  <c r="T69" i="16"/>
  <c r="S69" i="16"/>
  <c r="T68" i="16"/>
  <c r="S68" i="16"/>
  <c r="T67" i="16"/>
  <c r="S67" i="16"/>
  <c r="T66" i="16"/>
  <c r="S66" i="16"/>
  <c r="T65" i="16"/>
  <c r="S65" i="16"/>
  <c r="T64" i="16"/>
  <c r="S64" i="16"/>
  <c r="T63" i="16"/>
  <c r="S63" i="16"/>
  <c r="T61" i="16"/>
  <c r="S61" i="16"/>
  <c r="T60" i="16"/>
  <c r="S60" i="16"/>
  <c r="T59" i="16"/>
  <c r="S59" i="16"/>
  <c r="T58" i="16"/>
  <c r="S58" i="16"/>
  <c r="T57" i="16"/>
  <c r="S57" i="16"/>
  <c r="T56" i="16"/>
  <c r="S56" i="16"/>
  <c r="T54" i="16"/>
  <c r="S54" i="16"/>
  <c r="T53" i="16"/>
  <c r="S53" i="16"/>
  <c r="T52" i="16"/>
  <c r="S52" i="16"/>
  <c r="T51" i="16"/>
  <c r="S51" i="16"/>
  <c r="T50" i="16"/>
  <c r="S50" i="16"/>
  <c r="T49" i="16"/>
  <c r="S49" i="16"/>
  <c r="T48" i="16"/>
  <c r="S48" i="16"/>
  <c r="T47" i="16"/>
  <c r="S47" i="16"/>
  <c r="T46" i="16"/>
  <c r="S46" i="16"/>
  <c r="T45" i="16"/>
  <c r="S45" i="16"/>
  <c r="T44" i="16"/>
  <c r="S44" i="16"/>
  <c r="T43" i="16"/>
  <c r="S43" i="16"/>
  <c r="T42" i="16"/>
  <c r="S42" i="16"/>
  <c r="T41" i="16"/>
  <c r="S41" i="16"/>
  <c r="T40" i="16"/>
  <c r="S40" i="16"/>
  <c r="T39" i="16"/>
  <c r="S39" i="16"/>
  <c r="T38" i="16"/>
  <c r="S38" i="16"/>
  <c r="T37" i="16"/>
  <c r="S37" i="16"/>
  <c r="T35" i="16"/>
  <c r="S35" i="16"/>
  <c r="T34" i="16"/>
  <c r="S34" i="16"/>
  <c r="T33" i="16"/>
  <c r="S33" i="16"/>
  <c r="T32" i="16"/>
  <c r="S32" i="16"/>
  <c r="T31" i="16"/>
  <c r="S31" i="16"/>
  <c r="T30" i="16"/>
  <c r="S30" i="16"/>
  <c r="T29" i="16"/>
  <c r="S29" i="16"/>
  <c r="T28" i="16"/>
  <c r="S28" i="16"/>
  <c r="T27" i="16"/>
  <c r="S27" i="16"/>
  <c r="T26" i="16"/>
  <c r="S26" i="16"/>
  <c r="T25" i="16"/>
  <c r="S25" i="16"/>
  <c r="T24" i="16"/>
  <c r="S24" i="16"/>
  <c r="T23" i="16"/>
  <c r="S23" i="16"/>
  <c r="T22" i="16"/>
  <c r="S22" i="16"/>
  <c r="T21" i="16"/>
  <c r="S21" i="16"/>
  <c r="T20" i="16"/>
  <c r="S20" i="16"/>
  <c r="T19" i="16"/>
  <c r="S19" i="16"/>
  <c r="T18" i="16"/>
  <c r="S18" i="16"/>
  <c r="T17" i="16"/>
  <c r="S17" i="16"/>
  <c r="T16" i="16"/>
  <c r="S16" i="16"/>
  <c r="T15" i="16"/>
  <c r="S15" i="16"/>
  <c r="T13" i="16"/>
  <c r="S13" i="16"/>
  <c r="T12" i="16"/>
  <c r="S12" i="16"/>
  <c r="T11" i="16"/>
  <c r="S11" i="16"/>
  <c r="T10" i="16"/>
  <c r="S10" i="16"/>
  <c r="T9" i="16"/>
  <c r="S9" i="16"/>
  <c r="T8" i="16"/>
  <c r="S8" i="16"/>
  <c r="T7" i="16"/>
  <c r="S7" i="16"/>
  <c r="T6" i="16"/>
  <c r="S6" i="16"/>
  <c r="T5" i="16"/>
  <c r="S5" i="16"/>
  <c r="T4" i="16"/>
  <c r="S4" i="16"/>
  <c r="Z118" i="16"/>
  <c r="Y118" i="16"/>
  <c r="Z117" i="16"/>
  <c r="Y117" i="16"/>
  <c r="Z115" i="16"/>
  <c r="Y115" i="16"/>
  <c r="Z114" i="16"/>
  <c r="Y114" i="16"/>
  <c r="Z113" i="16"/>
  <c r="Y113" i="16"/>
  <c r="Z112" i="16"/>
  <c r="Y112" i="16"/>
  <c r="Z111" i="16"/>
  <c r="Y111" i="16"/>
  <c r="Z109" i="16"/>
  <c r="Y109" i="16"/>
  <c r="Z108" i="16"/>
  <c r="Y108" i="16"/>
  <c r="Z107" i="16"/>
  <c r="Y107" i="16"/>
  <c r="Z106" i="16"/>
  <c r="Y106" i="16"/>
  <c r="Z105" i="16"/>
  <c r="Y105" i="16"/>
  <c r="Z104" i="16"/>
  <c r="Y104" i="16"/>
  <c r="AB102" i="16"/>
  <c r="X102" i="16"/>
  <c r="Z102" i="16"/>
  <c r="W102" i="16"/>
  <c r="Y102" i="16"/>
  <c r="AB101" i="16"/>
  <c r="X101" i="16"/>
  <c r="Z101" i="16"/>
  <c r="W101" i="16"/>
  <c r="Y101" i="16"/>
  <c r="AB100" i="16"/>
  <c r="X100" i="16"/>
  <c r="Z100" i="16"/>
  <c r="W100" i="16"/>
  <c r="Y100" i="16"/>
  <c r="AB99" i="16"/>
  <c r="X99" i="16"/>
  <c r="Z99" i="16"/>
  <c r="W99" i="16"/>
  <c r="Y99" i="16"/>
  <c r="AB98" i="16"/>
  <c r="X98" i="16"/>
  <c r="Z98" i="16"/>
  <c r="W98" i="16"/>
  <c r="Y98" i="16"/>
  <c r="AB97" i="16"/>
  <c r="X97" i="16"/>
  <c r="Z97" i="16"/>
  <c r="W97" i="16"/>
  <c r="Y97" i="16"/>
  <c r="AB96" i="16"/>
  <c r="X96" i="16"/>
  <c r="Z96" i="16"/>
  <c r="W96" i="16"/>
  <c r="Y96" i="16"/>
  <c r="Z94" i="16"/>
  <c r="Y94" i="16"/>
  <c r="Z93" i="16"/>
  <c r="Y93" i="16"/>
  <c r="Z92" i="16"/>
  <c r="Y92" i="16"/>
  <c r="Z91" i="16"/>
  <c r="Y91" i="16"/>
  <c r="Z90" i="16"/>
  <c r="Y90" i="16"/>
  <c r="Z88" i="16"/>
  <c r="Y88" i="16"/>
  <c r="Z87" i="16"/>
  <c r="Y87" i="16"/>
  <c r="Z86" i="16"/>
  <c r="Y86" i="16"/>
  <c r="Z85" i="16"/>
  <c r="Y85" i="16"/>
  <c r="Z83" i="16"/>
  <c r="Y83" i="16"/>
  <c r="Z82" i="16"/>
  <c r="Y82" i="16"/>
  <c r="Z81" i="16"/>
  <c r="Y81" i="16"/>
  <c r="Z80" i="16"/>
  <c r="Y80" i="16"/>
  <c r="Z79" i="16"/>
  <c r="Y79" i="16"/>
  <c r="Z78" i="16"/>
  <c r="Y78" i="16"/>
  <c r="AB77" i="16"/>
  <c r="X77" i="16"/>
  <c r="Z77" i="16"/>
  <c r="W77" i="16"/>
  <c r="Y77" i="16"/>
  <c r="AB76" i="16"/>
  <c r="X76" i="16"/>
  <c r="Z76" i="16"/>
  <c r="W76" i="16"/>
  <c r="Y76" i="16"/>
  <c r="AB75" i="16"/>
  <c r="X75" i="16"/>
  <c r="Z75" i="16"/>
  <c r="W75" i="16"/>
  <c r="Y75" i="16"/>
  <c r="Z74" i="16"/>
  <c r="Y74" i="16"/>
  <c r="Z73" i="16"/>
  <c r="Y73" i="16"/>
  <c r="Z72" i="16"/>
  <c r="Y72" i="16"/>
  <c r="Z71" i="16"/>
  <c r="Y71" i="16"/>
  <c r="Z70" i="16"/>
  <c r="Y70" i="16"/>
  <c r="Z69" i="16"/>
  <c r="Y69" i="16"/>
  <c r="Z68" i="16"/>
  <c r="Y68" i="16"/>
  <c r="Z67" i="16"/>
  <c r="Y67" i="16"/>
  <c r="Z66" i="16"/>
  <c r="Y66" i="16"/>
  <c r="Z65" i="16"/>
  <c r="Y65" i="16"/>
  <c r="Z64" i="16"/>
  <c r="Y64" i="16"/>
  <c r="Z63" i="16"/>
  <c r="Y63" i="16"/>
  <c r="AB61" i="16"/>
  <c r="X61" i="16"/>
  <c r="Z61" i="16"/>
  <c r="W61" i="16"/>
  <c r="Y61" i="16"/>
  <c r="AB60" i="16"/>
  <c r="X60" i="16"/>
  <c r="Z60" i="16"/>
  <c r="W60" i="16"/>
  <c r="Y60" i="16"/>
  <c r="AB59" i="16"/>
  <c r="X59" i="16"/>
  <c r="Z59" i="16"/>
  <c r="W59" i="16"/>
  <c r="Y59" i="16"/>
  <c r="AB58" i="16"/>
  <c r="X58" i="16"/>
  <c r="Z58" i="16"/>
  <c r="W58" i="16"/>
  <c r="Y58" i="16"/>
  <c r="AB57" i="16"/>
  <c r="X57" i="16"/>
  <c r="Z57" i="16"/>
  <c r="W57" i="16"/>
  <c r="Y57" i="16"/>
  <c r="AB56" i="16"/>
  <c r="X56" i="16"/>
  <c r="Z56" i="16"/>
  <c r="W56" i="16"/>
  <c r="Y56" i="16"/>
  <c r="Z54" i="16"/>
  <c r="Y54" i="16"/>
  <c r="AB53" i="16"/>
  <c r="X53" i="16"/>
  <c r="Z53" i="16"/>
  <c r="W53" i="16"/>
  <c r="Y53" i="16"/>
  <c r="AB52" i="16"/>
  <c r="X52" i="16"/>
  <c r="Z52" i="16"/>
  <c r="W52" i="16"/>
  <c r="Y52" i="16"/>
  <c r="Z51" i="16"/>
  <c r="Y51" i="16"/>
  <c r="Z50" i="16"/>
  <c r="Y50" i="16"/>
  <c r="Z49" i="16"/>
  <c r="Y49" i="16"/>
  <c r="Z48" i="16"/>
  <c r="Y48" i="16"/>
  <c r="Z47" i="16"/>
  <c r="Y47" i="16"/>
  <c r="Z46" i="16"/>
  <c r="Y46" i="16"/>
  <c r="AB45" i="16"/>
  <c r="X45" i="16"/>
  <c r="Z45" i="16"/>
  <c r="W45" i="16"/>
  <c r="Y45" i="16"/>
  <c r="AB44" i="16"/>
  <c r="X44" i="16"/>
  <c r="Z44" i="16"/>
  <c r="W44" i="16"/>
  <c r="Y44" i="16"/>
  <c r="AB43" i="16"/>
  <c r="X43" i="16"/>
  <c r="Z43" i="16"/>
  <c r="W43" i="16"/>
  <c r="Y43" i="16"/>
  <c r="AB42" i="16"/>
  <c r="X42" i="16"/>
  <c r="Z42" i="16"/>
  <c r="W42" i="16"/>
  <c r="Y42" i="16"/>
  <c r="AB41" i="16"/>
  <c r="X41" i="16"/>
  <c r="Z41" i="16"/>
  <c r="W41" i="16"/>
  <c r="Y41" i="16"/>
  <c r="Z40" i="16"/>
  <c r="Y40" i="16"/>
  <c r="Z39" i="16"/>
  <c r="Y39" i="16"/>
  <c r="Z38" i="16"/>
  <c r="Y38" i="16"/>
  <c r="Z37" i="16"/>
  <c r="Y37" i="16"/>
  <c r="Z35" i="16"/>
  <c r="Y35" i="16"/>
  <c r="Z34" i="16"/>
  <c r="Y34" i="16"/>
  <c r="Z33" i="16"/>
  <c r="Y33" i="16"/>
  <c r="Z32" i="16"/>
  <c r="Y32" i="16"/>
  <c r="Z31" i="16"/>
  <c r="Y31" i="16"/>
  <c r="Z30" i="16"/>
  <c r="Y30" i="16"/>
  <c r="Z29" i="16"/>
  <c r="Y29" i="16"/>
  <c r="Z28" i="16"/>
  <c r="Y28" i="16"/>
  <c r="Z27" i="16"/>
  <c r="Y27" i="16"/>
  <c r="Z26" i="16"/>
  <c r="Y26" i="16"/>
  <c r="Z25" i="16"/>
  <c r="Y25" i="16"/>
  <c r="Z24" i="16"/>
  <c r="Y24" i="16"/>
  <c r="Z23" i="16"/>
  <c r="Y23" i="16"/>
  <c r="Z22" i="16"/>
  <c r="Y22" i="16"/>
  <c r="Z21" i="16"/>
  <c r="Y21" i="16"/>
  <c r="Z20" i="16"/>
  <c r="Y20" i="16"/>
  <c r="Z19" i="16"/>
  <c r="Y19" i="16"/>
  <c r="Z18" i="16"/>
  <c r="Y18" i="16"/>
  <c r="Z17" i="16"/>
  <c r="Y17" i="16"/>
  <c r="Z16" i="16"/>
  <c r="Y16" i="16"/>
  <c r="Z15" i="16"/>
  <c r="Y15" i="16"/>
  <c r="Z13" i="16"/>
  <c r="Y13" i="16"/>
  <c r="Z12" i="16"/>
  <c r="Y12" i="16"/>
  <c r="Z11" i="16"/>
  <c r="Y11" i="16"/>
  <c r="Z10" i="16"/>
  <c r="Y10" i="16"/>
  <c r="Z9" i="16"/>
  <c r="Y9" i="16"/>
  <c r="Z8" i="16"/>
  <c r="Y8" i="16"/>
  <c r="Z7" i="16"/>
  <c r="Y7" i="16"/>
  <c r="Z6" i="16"/>
  <c r="Y6" i="16"/>
  <c r="Z5" i="16"/>
  <c r="Y5" i="16"/>
  <c r="Z4" i="16"/>
  <c r="Y4" i="16"/>
  <c r="X83" i="16"/>
  <c r="X82" i="16"/>
  <c r="X81" i="16"/>
  <c r="X80" i="16"/>
  <c r="X79" i="16"/>
  <c r="X78" i="16"/>
  <c r="AA74" i="16"/>
  <c r="AB74" i="16"/>
  <c r="X74" i="16"/>
  <c r="X73" i="16"/>
  <c r="X72" i="16"/>
  <c r="X71" i="16"/>
  <c r="X70" i="16"/>
  <c r="X69" i="16"/>
  <c r="X68" i="16"/>
  <c r="X67" i="16"/>
  <c r="X66" i="16"/>
  <c r="X65" i="16"/>
  <c r="AA64" i="16"/>
  <c r="AB64" i="16"/>
  <c r="X64" i="16"/>
  <c r="X63" i="16"/>
  <c r="X88" i="16"/>
  <c r="X87" i="16"/>
  <c r="X86" i="16"/>
  <c r="X85" i="16"/>
  <c r="X94" i="16"/>
  <c r="X93" i="16"/>
  <c r="X92" i="16"/>
  <c r="X91" i="16"/>
  <c r="X90" i="16"/>
  <c r="X109" i="16"/>
  <c r="X108" i="16"/>
  <c r="X107" i="16"/>
  <c r="X106" i="16"/>
  <c r="X105" i="16"/>
  <c r="X104" i="16"/>
  <c r="N118" i="16"/>
  <c r="M118" i="16"/>
  <c r="N117" i="16"/>
  <c r="M117" i="16"/>
  <c r="N115" i="16"/>
  <c r="M115" i="16"/>
  <c r="N114" i="16"/>
  <c r="M114" i="16"/>
  <c r="N113" i="16"/>
  <c r="M113" i="16"/>
  <c r="N112" i="16"/>
  <c r="M112" i="16"/>
  <c r="N111" i="16"/>
  <c r="M111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4" i="16"/>
  <c r="M94" i="16"/>
  <c r="N93" i="16"/>
  <c r="M93" i="16"/>
  <c r="N92" i="16"/>
  <c r="M92" i="16"/>
  <c r="N91" i="16"/>
  <c r="M91" i="16"/>
  <c r="N90" i="16"/>
  <c r="M90" i="16"/>
  <c r="N88" i="16"/>
  <c r="M88" i="16"/>
  <c r="N87" i="16"/>
  <c r="M87" i="16"/>
  <c r="N86" i="16"/>
  <c r="M86" i="16"/>
  <c r="N85" i="16"/>
  <c r="M85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L69" i="16"/>
  <c r="N69" i="16"/>
  <c r="K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M5" i="16"/>
  <c r="N5" i="16"/>
  <c r="M6" i="16"/>
  <c r="N6" i="16"/>
  <c r="M7" i="16"/>
  <c r="N7" i="16"/>
  <c r="M8" i="16"/>
  <c r="N8" i="16"/>
  <c r="M9" i="16"/>
  <c r="N9" i="16"/>
  <c r="M10" i="16"/>
  <c r="N10" i="16"/>
  <c r="M11" i="16"/>
  <c r="N11" i="16"/>
  <c r="M12" i="16"/>
  <c r="N12" i="16"/>
  <c r="M13" i="16"/>
  <c r="N13" i="16"/>
  <c r="N4" i="16"/>
  <c r="M4" i="16"/>
  <c r="H47" i="7"/>
  <c r="H49" i="7"/>
  <c r="H48" i="7"/>
  <c r="E47" i="7"/>
  <c r="E49" i="7"/>
  <c r="E48" i="7"/>
  <c r="C49" i="7"/>
  <c r="C48" i="7"/>
  <c r="C47" i="7"/>
  <c r="D50" i="7"/>
  <c r="D51" i="7"/>
  <c r="D52" i="7"/>
  <c r="D53" i="7"/>
  <c r="D54" i="7"/>
  <c r="D55" i="7"/>
  <c r="D56" i="7"/>
  <c r="D57" i="7"/>
  <c r="D49" i="7"/>
  <c r="D48" i="7"/>
  <c r="F42" i="7"/>
  <c r="F43" i="7"/>
  <c r="F44" i="7"/>
  <c r="F45" i="7"/>
  <c r="F46" i="7"/>
  <c r="F41" i="7"/>
  <c r="G23" i="7"/>
  <c r="G21" i="7"/>
  <c r="G19" i="7"/>
  <c r="G17" i="7"/>
  <c r="D27" i="7"/>
  <c r="D26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C27" i="7"/>
  <c r="H26" i="7"/>
  <c r="G26" i="7"/>
  <c r="F26" i="7"/>
  <c r="E26" i="7"/>
  <c r="C26" i="7"/>
  <c r="AA116" i="16"/>
  <c r="AB116" i="16"/>
  <c r="U116" i="16"/>
  <c r="V116" i="16"/>
  <c r="O116" i="16"/>
  <c r="P116" i="16"/>
  <c r="AA110" i="16"/>
  <c r="AB110" i="16"/>
  <c r="U110" i="16"/>
  <c r="V110" i="16"/>
  <c r="O110" i="16"/>
  <c r="P110" i="16"/>
  <c r="AA103" i="16"/>
  <c r="AB103" i="16"/>
  <c r="U103" i="16"/>
  <c r="V103" i="16"/>
  <c r="O103" i="16"/>
  <c r="P103" i="16"/>
  <c r="AB118" i="16"/>
  <c r="X118" i="16"/>
  <c r="W118" i="16"/>
  <c r="AB117" i="16"/>
  <c r="X117" i="16"/>
  <c r="W117" i="16"/>
  <c r="X116" i="16"/>
  <c r="W116" i="16"/>
  <c r="AB115" i="16"/>
  <c r="X115" i="16"/>
  <c r="W115" i="16"/>
  <c r="AB114" i="16"/>
  <c r="X114" i="16"/>
  <c r="W114" i="16"/>
  <c r="AB113" i="16"/>
  <c r="X113" i="16"/>
  <c r="W113" i="16"/>
  <c r="AB112" i="16"/>
  <c r="X112" i="16"/>
  <c r="W112" i="16"/>
  <c r="AB111" i="16"/>
  <c r="X111" i="16"/>
  <c r="W111" i="16"/>
  <c r="X110" i="16"/>
  <c r="W110" i="16"/>
  <c r="AB109" i="16"/>
  <c r="W109" i="16"/>
  <c r="AB108" i="16"/>
  <c r="W108" i="16"/>
  <c r="AB107" i="16"/>
  <c r="W107" i="16"/>
  <c r="AB106" i="16"/>
  <c r="W106" i="16"/>
  <c r="AB105" i="16"/>
  <c r="W105" i="16"/>
  <c r="AB104" i="16"/>
  <c r="W104" i="16"/>
  <c r="X103" i="16"/>
  <c r="W103" i="16"/>
  <c r="AA95" i="16"/>
  <c r="AB95" i="16"/>
  <c r="X95" i="16"/>
  <c r="W95" i="16"/>
  <c r="V118" i="16"/>
  <c r="R118" i="16"/>
  <c r="Q118" i="16"/>
  <c r="V117" i="16"/>
  <c r="R117" i="16"/>
  <c r="Q117" i="16"/>
  <c r="R116" i="16"/>
  <c r="Q116" i="16"/>
  <c r="V115" i="16"/>
  <c r="R115" i="16"/>
  <c r="Q115" i="16"/>
  <c r="V114" i="16"/>
  <c r="R114" i="16"/>
  <c r="Q114" i="16"/>
  <c r="V113" i="16"/>
  <c r="R113" i="16"/>
  <c r="Q113" i="16"/>
  <c r="V112" i="16"/>
  <c r="R112" i="16"/>
  <c r="Q112" i="16"/>
  <c r="V111" i="16"/>
  <c r="R111" i="16"/>
  <c r="Q111" i="16"/>
  <c r="R110" i="16"/>
  <c r="Q110" i="16"/>
  <c r="V109" i="16"/>
  <c r="R109" i="16"/>
  <c r="Q109" i="16"/>
  <c r="V108" i="16"/>
  <c r="R108" i="16"/>
  <c r="Q108" i="16"/>
  <c r="V107" i="16"/>
  <c r="R107" i="16"/>
  <c r="Q107" i="16"/>
  <c r="V106" i="16"/>
  <c r="R106" i="16"/>
  <c r="Q106" i="16"/>
  <c r="V105" i="16"/>
  <c r="R105" i="16"/>
  <c r="Q105" i="16"/>
  <c r="V104" i="16"/>
  <c r="R104" i="16"/>
  <c r="Q104" i="16"/>
  <c r="R103" i="16"/>
  <c r="Q103" i="16"/>
  <c r="V102" i="16"/>
  <c r="R102" i="16"/>
  <c r="Q102" i="16"/>
  <c r="V101" i="16"/>
  <c r="R101" i="16"/>
  <c r="Q101" i="16"/>
  <c r="V100" i="16"/>
  <c r="R100" i="16"/>
  <c r="Q100" i="16"/>
  <c r="V99" i="16"/>
  <c r="R99" i="16"/>
  <c r="Q99" i="16"/>
  <c r="V98" i="16"/>
  <c r="R98" i="16"/>
  <c r="Q98" i="16"/>
  <c r="V97" i="16"/>
  <c r="R97" i="16"/>
  <c r="Q97" i="16"/>
  <c r="V96" i="16"/>
  <c r="R96" i="16"/>
  <c r="Q96" i="16"/>
  <c r="U95" i="16"/>
  <c r="V95" i="16"/>
  <c r="R95" i="16"/>
  <c r="Q95" i="16"/>
  <c r="P118" i="16"/>
  <c r="L118" i="16"/>
  <c r="K118" i="16"/>
  <c r="P117" i="16"/>
  <c r="L117" i="16"/>
  <c r="K117" i="16"/>
  <c r="L116" i="16"/>
  <c r="K116" i="16"/>
  <c r="P115" i="16"/>
  <c r="L115" i="16"/>
  <c r="K115" i="16"/>
  <c r="P114" i="16"/>
  <c r="L114" i="16"/>
  <c r="K114" i="16"/>
  <c r="P113" i="16"/>
  <c r="L113" i="16"/>
  <c r="K113" i="16"/>
  <c r="P112" i="16"/>
  <c r="L112" i="16"/>
  <c r="K112" i="16"/>
  <c r="P111" i="16"/>
  <c r="L111" i="16"/>
  <c r="K111" i="16"/>
  <c r="L110" i="16"/>
  <c r="K110" i="16"/>
  <c r="P109" i="16"/>
  <c r="L109" i="16"/>
  <c r="K109" i="16"/>
  <c r="P108" i="16"/>
  <c r="L108" i="16"/>
  <c r="K108" i="16"/>
  <c r="P107" i="16"/>
  <c r="L107" i="16"/>
  <c r="K107" i="16"/>
  <c r="P106" i="16"/>
  <c r="L106" i="16"/>
  <c r="K106" i="16"/>
  <c r="P105" i="16"/>
  <c r="L105" i="16"/>
  <c r="K105" i="16"/>
  <c r="P104" i="16"/>
  <c r="L104" i="16"/>
  <c r="K104" i="16"/>
  <c r="L103" i="16"/>
  <c r="K103" i="16"/>
  <c r="P102" i="16"/>
  <c r="L102" i="16"/>
  <c r="K102" i="16"/>
  <c r="P101" i="16"/>
  <c r="L101" i="16"/>
  <c r="K101" i="16"/>
  <c r="P100" i="16"/>
  <c r="L100" i="16"/>
  <c r="K100" i="16"/>
  <c r="P99" i="16"/>
  <c r="L99" i="16"/>
  <c r="K99" i="16"/>
  <c r="P98" i="16"/>
  <c r="L98" i="16"/>
  <c r="K98" i="16"/>
  <c r="P97" i="16"/>
  <c r="L97" i="16"/>
  <c r="K97" i="16"/>
  <c r="P96" i="16"/>
  <c r="L96" i="16"/>
  <c r="K96" i="16"/>
  <c r="O95" i="16"/>
  <c r="P95" i="16"/>
  <c r="L95" i="16"/>
  <c r="K95" i="16"/>
  <c r="AB94" i="16"/>
  <c r="W94" i="16"/>
  <c r="AB93" i="16"/>
  <c r="W93" i="16"/>
  <c r="AB92" i="16"/>
  <c r="W92" i="16"/>
  <c r="AB91" i="16"/>
  <c r="W91" i="16"/>
  <c r="AB90" i="16"/>
  <c r="W90" i="16"/>
  <c r="AA89" i="16"/>
  <c r="AB89" i="16"/>
  <c r="X89" i="16"/>
  <c r="W89" i="16"/>
  <c r="V94" i="16"/>
  <c r="R94" i="16"/>
  <c r="Q94" i="16"/>
  <c r="V93" i="16"/>
  <c r="R93" i="16"/>
  <c r="Q93" i="16"/>
  <c r="V92" i="16"/>
  <c r="R92" i="16"/>
  <c r="Q92" i="16"/>
  <c r="V91" i="16"/>
  <c r="R91" i="16"/>
  <c r="Q91" i="16"/>
  <c r="V90" i="16"/>
  <c r="R90" i="16"/>
  <c r="Q90" i="16"/>
  <c r="U89" i="16"/>
  <c r="V89" i="16"/>
  <c r="R89" i="16"/>
  <c r="Q89" i="16"/>
  <c r="P94" i="16"/>
  <c r="L94" i="16"/>
  <c r="K94" i="16"/>
  <c r="P93" i="16"/>
  <c r="L93" i="16"/>
  <c r="K93" i="16"/>
  <c r="P92" i="16"/>
  <c r="L92" i="16"/>
  <c r="K92" i="16"/>
  <c r="P91" i="16"/>
  <c r="L91" i="16"/>
  <c r="K91" i="16"/>
  <c r="P90" i="16"/>
  <c r="L90" i="16"/>
  <c r="K90" i="16"/>
  <c r="O89" i="16"/>
  <c r="P89" i="16"/>
  <c r="L89" i="16"/>
  <c r="K89" i="16"/>
  <c r="AB88" i="16"/>
  <c r="W88" i="16"/>
  <c r="AB87" i="16"/>
  <c r="W87" i="16"/>
  <c r="AB86" i="16"/>
  <c r="W86" i="16"/>
  <c r="AB85" i="16"/>
  <c r="W85" i="16"/>
  <c r="AA84" i="16"/>
  <c r="AB84" i="16"/>
  <c r="X84" i="16"/>
  <c r="W84" i="16"/>
  <c r="V88" i="16"/>
  <c r="R88" i="16"/>
  <c r="Q88" i="16"/>
  <c r="V87" i="16"/>
  <c r="R87" i="16"/>
  <c r="Q87" i="16"/>
  <c r="V86" i="16"/>
  <c r="R86" i="16"/>
  <c r="Q86" i="16"/>
  <c r="V85" i="16"/>
  <c r="R85" i="16"/>
  <c r="Q85" i="16"/>
  <c r="U84" i="16"/>
  <c r="V84" i="16"/>
  <c r="R84" i="16"/>
  <c r="Q84" i="16"/>
  <c r="P88" i="16"/>
  <c r="L88" i="16"/>
  <c r="K88" i="16"/>
  <c r="P87" i="16"/>
  <c r="L87" i="16"/>
  <c r="K87" i="16"/>
  <c r="P86" i="16"/>
  <c r="L86" i="16"/>
  <c r="K86" i="16"/>
  <c r="P85" i="16"/>
  <c r="L85" i="16"/>
  <c r="K85" i="16"/>
  <c r="O84" i="16"/>
  <c r="P84" i="16"/>
  <c r="L84" i="16"/>
  <c r="K84" i="16"/>
  <c r="AB83" i="16"/>
  <c r="W83" i="16"/>
  <c r="AB82" i="16"/>
  <c r="W82" i="16"/>
  <c r="AB81" i="16"/>
  <c r="W81" i="16"/>
  <c r="AB80" i="16"/>
  <c r="W80" i="16"/>
  <c r="AB79" i="16"/>
  <c r="W79" i="16"/>
  <c r="AB78" i="16"/>
  <c r="W78" i="16"/>
  <c r="W74" i="16"/>
  <c r="AB73" i="16"/>
  <c r="W73" i="16"/>
  <c r="AB72" i="16"/>
  <c r="W72" i="16"/>
  <c r="AB71" i="16"/>
  <c r="W71" i="16"/>
  <c r="AB70" i="16"/>
  <c r="W70" i="16"/>
  <c r="AB69" i="16"/>
  <c r="W69" i="16"/>
  <c r="AB68" i="16"/>
  <c r="W68" i="16"/>
  <c r="AB67" i="16"/>
  <c r="W67" i="16"/>
  <c r="AB66" i="16"/>
  <c r="W66" i="16"/>
  <c r="AB65" i="16"/>
  <c r="W65" i="16"/>
  <c r="W64" i="16"/>
  <c r="AB63" i="16"/>
  <c r="W63" i="16"/>
  <c r="AA62" i="16"/>
  <c r="AB62" i="16"/>
  <c r="X62" i="16"/>
  <c r="W62" i="16"/>
  <c r="V83" i="16"/>
  <c r="R83" i="16"/>
  <c r="Q83" i="16"/>
  <c r="V82" i="16"/>
  <c r="R82" i="16"/>
  <c r="Q82" i="16"/>
  <c r="V81" i="16"/>
  <c r="R81" i="16"/>
  <c r="Q81" i="16"/>
  <c r="V80" i="16"/>
  <c r="R80" i="16"/>
  <c r="Q80" i="16"/>
  <c r="V79" i="16"/>
  <c r="R79" i="16"/>
  <c r="Q79" i="16"/>
  <c r="V78" i="16"/>
  <c r="R78" i="16"/>
  <c r="Q78" i="16"/>
  <c r="V77" i="16"/>
  <c r="R77" i="16"/>
  <c r="Q77" i="16"/>
  <c r="V76" i="16"/>
  <c r="R76" i="16"/>
  <c r="Q76" i="16"/>
  <c r="V75" i="16"/>
  <c r="R75" i="16"/>
  <c r="Q75" i="16"/>
  <c r="V74" i="16"/>
  <c r="R74" i="16"/>
  <c r="Q74" i="16"/>
  <c r="V73" i="16"/>
  <c r="R73" i="16"/>
  <c r="Q73" i="16"/>
  <c r="V72" i="16"/>
  <c r="R72" i="16"/>
  <c r="Q72" i="16"/>
  <c r="V71" i="16"/>
  <c r="R71" i="16"/>
  <c r="Q71" i="16"/>
  <c r="V70" i="16"/>
  <c r="R70" i="16"/>
  <c r="Q70" i="16"/>
  <c r="V69" i="16"/>
  <c r="R69" i="16"/>
  <c r="Q69" i="16"/>
  <c r="V68" i="16"/>
  <c r="R68" i="16"/>
  <c r="Q68" i="16"/>
  <c r="V67" i="16"/>
  <c r="R67" i="16"/>
  <c r="Q67" i="16"/>
  <c r="V66" i="16"/>
  <c r="R66" i="16"/>
  <c r="Q66" i="16"/>
  <c r="V65" i="16"/>
  <c r="R65" i="16"/>
  <c r="Q65" i="16"/>
  <c r="V64" i="16"/>
  <c r="R64" i="16"/>
  <c r="Q64" i="16"/>
  <c r="V63" i="16"/>
  <c r="R63" i="16"/>
  <c r="Q63" i="16"/>
  <c r="U62" i="16"/>
  <c r="V62" i="16"/>
  <c r="R62" i="16"/>
  <c r="Q62" i="16"/>
  <c r="P83" i="16"/>
  <c r="L83" i="16"/>
  <c r="K83" i="16"/>
  <c r="P82" i="16"/>
  <c r="L82" i="16"/>
  <c r="K82" i="16"/>
  <c r="P81" i="16"/>
  <c r="L81" i="16"/>
  <c r="K81" i="16"/>
  <c r="P80" i="16"/>
  <c r="L80" i="16"/>
  <c r="K80" i="16"/>
  <c r="P79" i="16"/>
  <c r="L79" i="16"/>
  <c r="K79" i="16"/>
  <c r="P78" i="16"/>
  <c r="L78" i="16"/>
  <c r="K78" i="16"/>
  <c r="P77" i="16"/>
  <c r="L77" i="16"/>
  <c r="K77" i="16"/>
  <c r="P76" i="16"/>
  <c r="L76" i="16"/>
  <c r="K76" i="16"/>
  <c r="P75" i="16"/>
  <c r="L75" i="16"/>
  <c r="K75" i="16"/>
  <c r="P74" i="16"/>
  <c r="L74" i="16"/>
  <c r="K74" i="16"/>
  <c r="P73" i="16"/>
  <c r="L73" i="16"/>
  <c r="K73" i="16"/>
  <c r="P72" i="16"/>
  <c r="L72" i="16"/>
  <c r="K72" i="16"/>
  <c r="P71" i="16"/>
  <c r="L71" i="16"/>
  <c r="K71" i="16"/>
  <c r="P70" i="16"/>
  <c r="L70" i="16"/>
  <c r="K70" i="16"/>
  <c r="P68" i="16"/>
  <c r="L68" i="16"/>
  <c r="K68" i="16"/>
  <c r="P67" i="16"/>
  <c r="L67" i="16"/>
  <c r="K67" i="16"/>
  <c r="P66" i="16"/>
  <c r="L66" i="16"/>
  <c r="K66" i="16"/>
  <c r="P65" i="16"/>
  <c r="L65" i="16"/>
  <c r="K65" i="16"/>
  <c r="P64" i="16"/>
  <c r="L64" i="16"/>
  <c r="K64" i="16"/>
  <c r="P63" i="16"/>
  <c r="L63" i="16"/>
  <c r="K63" i="16"/>
  <c r="O62" i="16"/>
  <c r="P62" i="16"/>
  <c r="L62" i="16"/>
  <c r="K62" i="16"/>
  <c r="AA55" i="16"/>
  <c r="AB55" i="16"/>
  <c r="X55" i="16"/>
  <c r="W55" i="16"/>
  <c r="V61" i="16"/>
  <c r="R61" i="16"/>
  <c r="Q61" i="16"/>
  <c r="V60" i="16"/>
  <c r="R60" i="16"/>
  <c r="Q60" i="16"/>
  <c r="V59" i="16"/>
  <c r="R59" i="16"/>
  <c r="Q59" i="16"/>
  <c r="V58" i="16"/>
  <c r="R58" i="16"/>
  <c r="Q58" i="16"/>
  <c r="V57" i="16"/>
  <c r="R57" i="16"/>
  <c r="Q57" i="16"/>
  <c r="V56" i="16"/>
  <c r="R56" i="16"/>
  <c r="Q56" i="16"/>
  <c r="U55" i="16"/>
  <c r="V55" i="16"/>
  <c r="R55" i="16"/>
  <c r="Q55" i="16"/>
  <c r="O55" i="16"/>
  <c r="P55" i="16"/>
  <c r="L55" i="16"/>
  <c r="K55" i="16"/>
  <c r="AB54" i="16"/>
  <c r="X54" i="16"/>
  <c r="W54" i="16"/>
  <c r="AB51" i="16"/>
  <c r="X51" i="16"/>
  <c r="W51" i="16"/>
  <c r="AB50" i="16"/>
  <c r="X50" i="16"/>
  <c r="W50" i="16"/>
  <c r="AB49" i="16"/>
  <c r="X49" i="16"/>
  <c r="W49" i="16"/>
  <c r="AB48" i="16"/>
  <c r="X48" i="16"/>
  <c r="W48" i="16"/>
  <c r="AB47" i="16"/>
  <c r="X47" i="16"/>
  <c r="W47" i="16"/>
  <c r="AB46" i="16"/>
  <c r="X46" i="16"/>
  <c r="W46" i="16"/>
  <c r="AB40" i="16"/>
  <c r="X40" i="16"/>
  <c r="W40" i="16"/>
  <c r="AB39" i="16"/>
  <c r="X39" i="16"/>
  <c r="W39" i="16"/>
  <c r="AB38" i="16"/>
  <c r="X38" i="16"/>
  <c r="W38" i="16"/>
  <c r="AB37" i="16"/>
  <c r="X37" i="16"/>
  <c r="W37" i="16"/>
  <c r="AA36" i="16"/>
  <c r="AB36" i="16"/>
  <c r="X36" i="16"/>
  <c r="W36" i="16"/>
  <c r="V54" i="16"/>
  <c r="R54" i="16"/>
  <c r="Q54" i="16"/>
  <c r="V53" i="16"/>
  <c r="R53" i="16"/>
  <c r="Q53" i="16"/>
  <c r="V52" i="16"/>
  <c r="R52" i="16"/>
  <c r="Q52" i="16"/>
  <c r="V51" i="16"/>
  <c r="R51" i="16"/>
  <c r="Q51" i="16"/>
  <c r="V50" i="16"/>
  <c r="R50" i="16"/>
  <c r="Q50" i="16"/>
  <c r="V49" i="16"/>
  <c r="R49" i="16"/>
  <c r="Q49" i="16"/>
  <c r="V48" i="16"/>
  <c r="R48" i="16"/>
  <c r="Q48" i="16"/>
  <c r="V47" i="16"/>
  <c r="R47" i="16"/>
  <c r="Q47" i="16"/>
  <c r="V46" i="16"/>
  <c r="R46" i="16"/>
  <c r="Q46" i="16"/>
  <c r="V45" i="16"/>
  <c r="R45" i="16"/>
  <c r="Q45" i="16"/>
  <c r="V44" i="16"/>
  <c r="R44" i="16"/>
  <c r="Q44" i="16"/>
  <c r="V43" i="16"/>
  <c r="R43" i="16"/>
  <c r="Q43" i="16"/>
  <c r="V42" i="16"/>
  <c r="R42" i="16"/>
  <c r="Q42" i="16"/>
  <c r="V41" i="16"/>
  <c r="R41" i="16"/>
  <c r="Q41" i="16"/>
  <c r="V40" i="16"/>
  <c r="R40" i="16"/>
  <c r="Q40" i="16"/>
  <c r="V39" i="16"/>
  <c r="R39" i="16"/>
  <c r="Q39" i="16"/>
  <c r="V38" i="16"/>
  <c r="R38" i="16"/>
  <c r="Q38" i="16"/>
  <c r="V37" i="16"/>
  <c r="R37" i="16"/>
  <c r="Q37" i="16"/>
  <c r="U36" i="16"/>
  <c r="V36" i="16"/>
  <c r="R36" i="16"/>
  <c r="Q36" i="16"/>
  <c r="P54" i="16"/>
  <c r="L54" i="16"/>
  <c r="K54" i="16"/>
  <c r="P53" i="16"/>
  <c r="L53" i="16"/>
  <c r="K53" i="16"/>
  <c r="P52" i="16"/>
  <c r="L52" i="16"/>
  <c r="K52" i="16"/>
  <c r="P51" i="16"/>
  <c r="L51" i="16"/>
  <c r="K51" i="16"/>
  <c r="P50" i="16"/>
  <c r="L50" i="16"/>
  <c r="K50" i="16"/>
  <c r="P49" i="16"/>
  <c r="L49" i="16"/>
  <c r="K49" i="16"/>
  <c r="P48" i="16"/>
  <c r="L48" i="16"/>
  <c r="K48" i="16"/>
  <c r="P47" i="16"/>
  <c r="L47" i="16"/>
  <c r="K47" i="16"/>
  <c r="P46" i="16"/>
  <c r="L46" i="16"/>
  <c r="K46" i="16"/>
  <c r="P45" i="16"/>
  <c r="L45" i="16"/>
  <c r="K45" i="16"/>
  <c r="P44" i="16"/>
  <c r="L44" i="16"/>
  <c r="K44" i="16"/>
  <c r="P43" i="16"/>
  <c r="L43" i="16"/>
  <c r="K43" i="16"/>
  <c r="P42" i="16"/>
  <c r="L42" i="16"/>
  <c r="K42" i="16"/>
  <c r="P41" i="16"/>
  <c r="L41" i="16"/>
  <c r="K41" i="16"/>
  <c r="P40" i="16"/>
  <c r="L40" i="16"/>
  <c r="K40" i="16"/>
  <c r="P39" i="16"/>
  <c r="L39" i="16"/>
  <c r="K39" i="16"/>
  <c r="P38" i="16"/>
  <c r="L38" i="16"/>
  <c r="K38" i="16"/>
  <c r="P37" i="16"/>
  <c r="L37" i="16"/>
  <c r="K37" i="16"/>
  <c r="O36" i="16"/>
  <c r="P36" i="16"/>
  <c r="L36" i="16"/>
  <c r="K36" i="16"/>
  <c r="AB35" i="16"/>
  <c r="X35" i="16"/>
  <c r="W35" i="16"/>
  <c r="AB34" i="16"/>
  <c r="X34" i="16"/>
  <c r="W34" i="16"/>
  <c r="AB33" i="16"/>
  <c r="X33" i="16"/>
  <c r="W33" i="16"/>
  <c r="AB32" i="16"/>
  <c r="X32" i="16"/>
  <c r="W32" i="16"/>
  <c r="AB31" i="16"/>
  <c r="X31" i="16"/>
  <c r="W31" i="16"/>
  <c r="AB30" i="16"/>
  <c r="X30" i="16"/>
  <c r="W30" i="16"/>
  <c r="AB29" i="16"/>
  <c r="X29" i="16"/>
  <c r="W29" i="16"/>
  <c r="AB28" i="16"/>
  <c r="X28" i="16"/>
  <c r="W28" i="16"/>
  <c r="AB27" i="16"/>
  <c r="X27" i="16"/>
  <c r="W27" i="16"/>
  <c r="AB26" i="16"/>
  <c r="X26" i="16"/>
  <c r="W26" i="16"/>
  <c r="AB25" i="16"/>
  <c r="X25" i="16"/>
  <c r="W25" i="16"/>
  <c r="AB24" i="16"/>
  <c r="X24" i="16"/>
  <c r="W24" i="16"/>
  <c r="AB23" i="16"/>
  <c r="X23" i="16"/>
  <c r="W23" i="16"/>
  <c r="AB22" i="16"/>
  <c r="X22" i="16"/>
  <c r="W22" i="16"/>
  <c r="AB21" i="16"/>
  <c r="X21" i="16"/>
  <c r="W21" i="16"/>
  <c r="AB20" i="16"/>
  <c r="X20" i="16"/>
  <c r="W20" i="16"/>
  <c r="AB19" i="16"/>
  <c r="X19" i="16"/>
  <c r="W19" i="16"/>
  <c r="AB18" i="16"/>
  <c r="X18" i="16"/>
  <c r="W18" i="16"/>
  <c r="AB17" i="16"/>
  <c r="X17" i="16"/>
  <c r="W17" i="16"/>
  <c r="AB16" i="16"/>
  <c r="X16" i="16"/>
  <c r="W16" i="16"/>
  <c r="AB15" i="16"/>
  <c r="X15" i="16"/>
  <c r="W15" i="16"/>
  <c r="AA14" i="16"/>
  <c r="AB14" i="16"/>
  <c r="X14" i="16"/>
  <c r="W14" i="16"/>
  <c r="V35" i="16"/>
  <c r="R35" i="16"/>
  <c r="Q35" i="16"/>
  <c r="V34" i="16"/>
  <c r="R34" i="16"/>
  <c r="Q34" i="16"/>
  <c r="V33" i="16"/>
  <c r="R33" i="16"/>
  <c r="Q33" i="16"/>
  <c r="V32" i="16"/>
  <c r="R32" i="16"/>
  <c r="Q32" i="16"/>
  <c r="V31" i="16"/>
  <c r="R31" i="16"/>
  <c r="Q31" i="16"/>
  <c r="V30" i="16"/>
  <c r="R30" i="16"/>
  <c r="Q30" i="16"/>
  <c r="V29" i="16"/>
  <c r="R29" i="16"/>
  <c r="Q29" i="16"/>
  <c r="V28" i="16"/>
  <c r="R28" i="16"/>
  <c r="Q28" i="16"/>
  <c r="V27" i="16"/>
  <c r="R27" i="16"/>
  <c r="Q27" i="16"/>
  <c r="V26" i="16"/>
  <c r="R26" i="16"/>
  <c r="Q26" i="16"/>
  <c r="V25" i="16"/>
  <c r="R25" i="16"/>
  <c r="Q25" i="16"/>
  <c r="V24" i="16"/>
  <c r="R24" i="16"/>
  <c r="Q24" i="16"/>
  <c r="V23" i="16"/>
  <c r="R23" i="16"/>
  <c r="Q23" i="16"/>
  <c r="V22" i="16"/>
  <c r="R22" i="16"/>
  <c r="Q22" i="16"/>
  <c r="V21" i="16"/>
  <c r="R21" i="16"/>
  <c r="Q21" i="16"/>
  <c r="V20" i="16"/>
  <c r="R20" i="16"/>
  <c r="Q20" i="16"/>
  <c r="V19" i="16"/>
  <c r="R19" i="16"/>
  <c r="Q19" i="16"/>
  <c r="V18" i="16"/>
  <c r="R18" i="16"/>
  <c r="Q18" i="16"/>
  <c r="V17" i="16"/>
  <c r="R17" i="16"/>
  <c r="Q17" i="16"/>
  <c r="V16" i="16"/>
  <c r="R16" i="16"/>
  <c r="Q16" i="16"/>
  <c r="V15" i="16"/>
  <c r="R15" i="16"/>
  <c r="Q15" i="16"/>
  <c r="U14" i="16"/>
  <c r="V14" i="16"/>
  <c r="R14" i="16"/>
  <c r="Q14" i="16"/>
  <c r="P35" i="16"/>
  <c r="L35" i="16"/>
  <c r="K35" i="16"/>
  <c r="P34" i="16"/>
  <c r="L34" i="16"/>
  <c r="K34" i="16"/>
  <c r="P33" i="16"/>
  <c r="L33" i="16"/>
  <c r="K33" i="16"/>
  <c r="P32" i="16"/>
  <c r="L32" i="16"/>
  <c r="K32" i="16"/>
  <c r="P31" i="16"/>
  <c r="L31" i="16"/>
  <c r="K31" i="16"/>
  <c r="P30" i="16"/>
  <c r="L30" i="16"/>
  <c r="K30" i="16"/>
  <c r="P29" i="16"/>
  <c r="L29" i="16"/>
  <c r="K29" i="16"/>
  <c r="P28" i="16"/>
  <c r="L28" i="16"/>
  <c r="K28" i="16"/>
  <c r="P27" i="16"/>
  <c r="L27" i="16"/>
  <c r="K27" i="16"/>
  <c r="P26" i="16"/>
  <c r="L26" i="16"/>
  <c r="K26" i="16"/>
  <c r="P25" i="16"/>
  <c r="L25" i="16"/>
  <c r="K25" i="16"/>
  <c r="P24" i="16"/>
  <c r="L24" i="16"/>
  <c r="K24" i="16"/>
  <c r="P23" i="16"/>
  <c r="L23" i="16"/>
  <c r="K23" i="16"/>
  <c r="P22" i="16"/>
  <c r="L22" i="16"/>
  <c r="K22" i="16"/>
  <c r="P21" i="16"/>
  <c r="P20" i="16"/>
  <c r="L20" i="16"/>
  <c r="K20" i="16"/>
  <c r="P19" i="16"/>
  <c r="L19" i="16"/>
  <c r="K19" i="16"/>
  <c r="P18" i="16"/>
  <c r="L18" i="16"/>
  <c r="K18" i="16"/>
  <c r="P17" i="16"/>
  <c r="L17" i="16"/>
  <c r="K17" i="16"/>
  <c r="P16" i="16"/>
  <c r="L16" i="16"/>
  <c r="K16" i="16"/>
  <c r="P15" i="16"/>
  <c r="L15" i="16"/>
  <c r="K15" i="16"/>
  <c r="O14" i="16"/>
  <c r="P14" i="16"/>
  <c r="L14" i="16"/>
  <c r="K14" i="16"/>
  <c r="AA3" i="16"/>
  <c r="AB3" i="16"/>
  <c r="U3" i="16"/>
  <c r="V3" i="16"/>
  <c r="Q3" i="16"/>
  <c r="R3" i="16"/>
  <c r="AB13" i="16"/>
  <c r="X13" i="16"/>
  <c r="W13" i="16"/>
  <c r="AB12" i="16"/>
  <c r="X12" i="16"/>
  <c r="W12" i="16"/>
  <c r="AB11" i="16"/>
  <c r="X11" i="16"/>
  <c r="W11" i="16"/>
  <c r="AB10" i="16"/>
  <c r="X10" i="16"/>
  <c r="W10" i="16"/>
  <c r="AB9" i="16"/>
  <c r="X9" i="16"/>
  <c r="W9" i="16"/>
  <c r="AB8" i="16"/>
  <c r="X8" i="16"/>
  <c r="W8" i="16"/>
  <c r="AB7" i="16"/>
  <c r="X7" i="16"/>
  <c r="W7" i="16"/>
  <c r="AB6" i="16"/>
  <c r="X6" i="16"/>
  <c r="W6" i="16"/>
  <c r="AB5" i="16"/>
  <c r="X5" i="16"/>
  <c r="W5" i="16"/>
  <c r="AB4" i="16"/>
  <c r="X4" i="16"/>
  <c r="W4" i="16"/>
  <c r="X3" i="16"/>
  <c r="W3" i="16"/>
  <c r="V13" i="16"/>
  <c r="R13" i="16"/>
  <c r="Q13" i="16"/>
  <c r="V12" i="16"/>
  <c r="R12" i="16"/>
  <c r="Q12" i="16"/>
  <c r="V11" i="16"/>
  <c r="R11" i="16"/>
  <c r="Q11" i="16"/>
  <c r="V10" i="16"/>
  <c r="R10" i="16"/>
  <c r="Q10" i="16"/>
  <c r="V9" i="16"/>
  <c r="R9" i="16"/>
  <c r="Q9" i="16"/>
  <c r="V8" i="16"/>
  <c r="R8" i="16"/>
  <c r="Q8" i="16"/>
  <c r="V7" i="16"/>
  <c r="R7" i="16"/>
  <c r="Q7" i="16"/>
  <c r="V6" i="16"/>
  <c r="R6" i="16"/>
  <c r="Q6" i="16"/>
  <c r="V5" i="16"/>
  <c r="R5" i="16"/>
  <c r="Q5" i="16"/>
  <c r="V4" i="16"/>
  <c r="R4" i="16"/>
  <c r="Q4" i="16"/>
  <c r="P13" i="16"/>
  <c r="L13" i="16"/>
  <c r="K13" i="16"/>
  <c r="P12" i="16"/>
  <c r="L12" i="16"/>
  <c r="K12" i="16"/>
  <c r="P11" i="16"/>
  <c r="L11" i="16"/>
  <c r="K11" i="16"/>
  <c r="P10" i="16"/>
  <c r="L10" i="16"/>
  <c r="K10" i="16"/>
  <c r="P9" i="16"/>
  <c r="L9" i="16"/>
  <c r="K9" i="16"/>
  <c r="P8" i="16"/>
  <c r="L8" i="16"/>
  <c r="K8" i="16"/>
  <c r="P7" i="16"/>
  <c r="L7" i="16"/>
  <c r="K7" i="16"/>
  <c r="P6" i="16"/>
  <c r="L6" i="16"/>
  <c r="K6" i="16"/>
  <c r="P5" i="16"/>
  <c r="L5" i="16"/>
  <c r="K5" i="16"/>
  <c r="P4" i="16"/>
  <c r="L4" i="16"/>
  <c r="K4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AY5" i="15"/>
  <c r="AS5" i="15"/>
  <c r="AY6" i="15"/>
  <c r="AS6" i="15"/>
  <c r="BA7" i="15"/>
  <c r="AU7" i="15"/>
  <c r="AY8" i="15"/>
  <c r="AS8" i="15"/>
  <c r="AY9" i="15"/>
  <c r="AS9" i="15"/>
  <c r="BA10" i="15"/>
  <c r="AS10" i="15"/>
  <c r="AY16" i="15"/>
  <c r="AS16" i="15"/>
  <c r="AY17" i="15"/>
  <c r="AS17" i="15"/>
  <c r="AY19" i="15"/>
  <c r="AS19" i="15"/>
  <c r="AY20" i="15"/>
  <c r="AS20" i="15"/>
  <c r="BA21" i="15"/>
  <c r="AS21" i="15"/>
  <c r="AY22" i="15"/>
  <c r="AS22" i="15"/>
  <c r="AY24" i="15"/>
  <c r="AS24" i="15"/>
  <c r="AY26" i="15"/>
  <c r="AY27" i="15"/>
  <c r="AS27" i="15"/>
  <c r="AY30" i="15"/>
  <c r="AS30" i="15"/>
  <c r="AY31" i="15"/>
  <c r="AS31" i="15"/>
  <c r="AY33" i="15"/>
  <c r="AS33" i="15"/>
  <c r="AY34" i="15"/>
  <c r="AS34" i="15"/>
  <c r="AY52" i="15"/>
  <c r="AS52" i="15"/>
  <c r="AY70" i="15"/>
  <c r="AS70" i="15"/>
  <c r="AY74" i="15"/>
  <c r="AS74" i="15"/>
  <c r="AY76" i="15"/>
  <c r="AS76" i="15"/>
  <c r="BA77" i="15"/>
  <c r="AU77" i="15"/>
  <c r="AY78" i="15"/>
  <c r="AS78" i="15"/>
  <c r="AY79" i="15"/>
  <c r="AS79" i="15"/>
  <c r="AY80" i="15"/>
  <c r="AS80" i="15"/>
  <c r="AY82" i="15"/>
  <c r="AS82" i="15"/>
  <c r="BA97" i="15"/>
  <c r="AU97" i="15"/>
  <c r="AY100" i="15"/>
  <c r="AS100" i="15"/>
  <c r="AY103" i="15"/>
  <c r="AS103" i="15"/>
  <c r="AY104" i="15"/>
  <c r="AS104" i="15"/>
  <c r="BA109" i="15"/>
  <c r="AS109" i="15"/>
  <c r="BA114" i="15"/>
  <c r="AS114" i="15"/>
  <c r="BA115" i="15"/>
  <c r="AU115" i="15"/>
  <c r="AY116" i="15"/>
  <c r="AY118" i="15"/>
  <c r="AS118" i="15"/>
  <c r="AY119" i="15"/>
  <c r="AY122" i="15"/>
  <c r="AS122" i="15"/>
  <c r="AY123" i="15"/>
  <c r="AS123" i="15"/>
  <c r="AY124" i="15"/>
  <c r="AS124" i="15"/>
  <c r="AY126" i="15"/>
  <c r="AS126" i="15"/>
  <c r="AY127" i="15"/>
  <c r="AY128" i="15"/>
  <c r="AY131" i="15"/>
  <c r="AS131" i="15"/>
  <c r="BA138" i="15"/>
  <c r="AS138" i="15"/>
  <c r="AY7" i="15"/>
  <c r="AS7" i="15"/>
  <c r="AY10" i="15"/>
  <c r="AY21" i="15"/>
  <c r="AS26" i="15"/>
  <c r="AY77" i="15"/>
  <c r="AS77" i="15"/>
  <c r="AY97" i="15"/>
  <c r="AS97" i="15"/>
  <c r="AY109" i="15"/>
  <c r="AY114" i="15"/>
  <c r="AY115" i="15"/>
  <c r="AS115" i="15"/>
  <c r="AS116" i="15"/>
  <c r="AS119" i="15"/>
  <c r="AS127" i="15"/>
  <c r="AS128" i="15"/>
  <c r="AY138" i="15"/>
  <c r="AG5" i="15"/>
  <c r="AA5" i="15"/>
  <c r="AG6" i="15"/>
  <c r="AA6" i="15"/>
  <c r="AG7" i="15"/>
  <c r="AA7" i="15"/>
  <c r="AG8" i="15"/>
  <c r="AA8" i="15"/>
  <c r="AG9" i="15"/>
  <c r="AA9" i="15"/>
  <c r="AG10" i="15"/>
  <c r="AA10" i="15"/>
  <c r="AG11" i="15"/>
  <c r="AA11" i="15"/>
  <c r="AG16" i="15"/>
  <c r="AA16" i="15"/>
  <c r="AG17" i="15"/>
  <c r="AA17" i="15"/>
  <c r="AG18" i="15"/>
  <c r="AA18" i="15"/>
  <c r="AG19" i="15"/>
  <c r="AA19" i="15"/>
  <c r="AG20" i="15"/>
  <c r="AA20" i="15"/>
  <c r="AG21" i="15"/>
  <c r="AA21" i="15"/>
  <c r="AG22" i="15"/>
  <c r="AA22" i="15"/>
  <c r="AG24" i="15"/>
  <c r="AA24" i="15"/>
  <c r="AG25" i="15"/>
  <c r="AA25" i="15"/>
  <c r="AG26" i="15"/>
  <c r="AA26" i="15"/>
  <c r="AG27" i="15"/>
  <c r="AA27" i="15"/>
  <c r="AG33" i="15"/>
  <c r="AA33" i="15"/>
  <c r="AG34" i="15"/>
  <c r="AA34" i="15"/>
  <c r="AG38" i="15"/>
  <c r="AA38" i="15"/>
  <c r="AG39" i="15"/>
  <c r="AA39" i="15"/>
  <c r="AG50" i="15"/>
  <c r="AA50" i="15"/>
  <c r="AG53" i="15"/>
  <c r="AA53" i="15"/>
  <c r="AG74" i="15"/>
  <c r="AA74" i="15"/>
  <c r="AG76" i="15"/>
  <c r="AA76" i="15"/>
  <c r="AG77" i="15"/>
  <c r="AA77" i="15"/>
  <c r="AG78" i="15"/>
  <c r="AA78" i="15"/>
  <c r="AG79" i="15"/>
  <c r="AA79" i="15"/>
  <c r="AG80" i="15"/>
  <c r="AA80" i="15"/>
  <c r="AG82" i="15"/>
  <c r="AA82" i="15"/>
  <c r="AG97" i="15"/>
  <c r="AA97" i="15"/>
  <c r="AG103" i="15"/>
  <c r="AA103" i="15"/>
  <c r="AG104" i="15"/>
  <c r="AA104" i="15"/>
  <c r="AG110" i="15"/>
  <c r="AA110" i="15"/>
  <c r="AG113" i="15"/>
  <c r="AA113" i="15"/>
  <c r="AG114" i="15"/>
  <c r="AA114" i="15"/>
  <c r="AG115" i="15"/>
  <c r="AA115" i="15"/>
  <c r="AG116" i="15"/>
  <c r="AA116" i="15"/>
  <c r="AG118" i="15"/>
  <c r="AA118" i="15"/>
  <c r="AG119" i="15"/>
  <c r="AA119" i="15"/>
  <c r="AG120" i="15"/>
  <c r="AA120" i="15"/>
  <c r="AG122" i="15"/>
  <c r="AA122" i="15"/>
  <c r="AG123" i="15"/>
  <c r="AA123" i="15"/>
  <c r="AG124" i="15"/>
  <c r="AA124" i="15"/>
  <c r="AG126" i="15"/>
  <c r="AA126" i="15"/>
  <c r="AG127" i="15"/>
  <c r="AA127" i="15"/>
  <c r="AG128" i="15"/>
  <c r="AA128" i="15"/>
  <c r="AG131" i="15"/>
  <c r="AA131" i="15"/>
  <c r="AG132" i="15"/>
  <c r="AA132" i="15"/>
  <c r="AG138" i="15"/>
  <c r="AA138" i="15"/>
  <c r="T32" i="15"/>
  <c r="T35" i="15"/>
  <c r="T97" i="15"/>
  <c r="T126" i="15"/>
  <c r="T143" i="15"/>
  <c r="M5" i="15"/>
  <c r="G5" i="15"/>
  <c r="M6" i="15"/>
  <c r="G6" i="15"/>
  <c r="M7" i="15"/>
  <c r="E7" i="15"/>
  <c r="K8" i="15"/>
  <c r="E8" i="15"/>
  <c r="K10" i="15"/>
  <c r="G10" i="15"/>
  <c r="K16" i="15"/>
  <c r="E16" i="15"/>
  <c r="K17" i="15"/>
  <c r="E17" i="15"/>
  <c r="K18" i="15"/>
  <c r="E18" i="15"/>
  <c r="K19" i="15"/>
  <c r="E19" i="15"/>
  <c r="K20" i="15"/>
  <c r="E20" i="15"/>
  <c r="K21" i="15"/>
  <c r="G21" i="15"/>
  <c r="K22" i="15"/>
  <c r="G22" i="15"/>
  <c r="K24" i="15"/>
  <c r="E24" i="15"/>
  <c r="K25" i="15"/>
  <c r="G25" i="15"/>
  <c r="K26" i="15"/>
  <c r="G26" i="15"/>
  <c r="K27" i="15"/>
  <c r="E27" i="15"/>
  <c r="M30" i="15"/>
  <c r="E30" i="15"/>
  <c r="M31" i="15"/>
  <c r="E31" i="15"/>
  <c r="K33" i="15"/>
  <c r="E33" i="15"/>
  <c r="K34" i="15"/>
  <c r="E34" i="15"/>
  <c r="K38" i="15"/>
  <c r="E38" i="15"/>
  <c r="K39" i="15"/>
  <c r="E39" i="15"/>
  <c r="K50" i="15"/>
  <c r="E50" i="15"/>
  <c r="K52" i="15"/>
  <c r="E52" i="15"/>
  <c r="K53" i="15"/>
  <c r="G53" i="15"/>
  <c r="K70" i="15"/>
  <c r="E70" i="15"/>
  <c r="K74" i="15"/>
  <c r="E74" i="15"/>
  <c r="K76" i="15"/>
  <c r="E76" i="15"/>
  <c r="K77" i="15"/>
  <c r="E77" i="15"/>
  <c r="K78" i="15"/>
  <c r="E78" i="15"/>
  <c r="K79" i="15"/>
  <c r="E79" i="15"/>
  <c r="K80" i="15"/>
  <c r="E80" i="15"/>
  <c r="K97" i="15"/>
  <c r="E97" i="15"/>
  <c r="K103" i="15"/>
  <c r="G103" i="15"/>
  <c r="K104" i="15"/>
  <c r="G104" i="15"/>
  <c r="M110" i="15"/>
  <c r="E110" i="15"/>
  <c r="K114" i="15"/>
  <c r="E114" i="15"/>
  <c r="M115" i="15"/>
  <c r="E115" i="15"/>
  <c r="M116" i="15"/>
  <c r="E116" i="15"/>
  <c r="K118" i="15"/>
  <c r="G118" i="15"/>
  <c r="K119" i="15"/>
  <c r="E119" i="15"/>
  <c r="K120" i="15"/>
  <c r="E120" i="15"/>
  <c r="K121" i="15"/>
  <c r="E121" i="15"/>
  <c r="K122" i="15"/>
  <c r="E122" i="15"/>
  <c r="K123" i="15"/>
  <c r="E123" i="15"/>
  <c r="M124" i="15"/>
  <c r="G124" i="15"/>
  <c r="M125" i="15"/>
  <c r="G125" i="15"/>
  <c r="K126" i="15"/>
  <c r="E126" i="15"/>
  <c r="M127" i="15"/>
  <c r="G127" i="15"/>
  <c r="K128" i="15"/>
  <c r="G128" i="15"/>
  <c r="K131" i="15"/>
  <c r="E131" i="15"/>
  <c r="K132" i="15"/>
  <c r="E132" i="15"/>
  <c r="K138" i="15"/>
  <c r="E138" i="15"/>
  <c r="K5" i="15"/>
  <c r="E5" i="15"/>
  <c r="K6" i="15"/>
  <c r="E6" i="15"/>
  <c r="K7" i="15"/>
  <c r="E10" i="15"/>
  <c r="E21" i="15"/>
  <c r="E22" i="15"/>
  <c r="E25" i="15"/>
  <c r="E26" i="15"/>
  <c r="K30" i="15"/>
  <c r="K31" i="15"/>
  <c r="E53" i="15"/>
  <c r="E103" i="15"/>
  <c r="E104" i="15"/>
  <c r="K110" i="15"/>
  <c r="K115" i="15"/>
  <c r="K116" i="15"/>
  <c r="E118" i="15"/>
  <c r="K124" i="15"/>
  <c r="E124" i="15"/>
  <c r="K125" i="15"/>
  <c r="E125" i="15"/>
  <c r="K127" i="15"/>
  <c r="E127" i="15"/>
  <c r="E128" i="15"/>
  <c r="T142" i="15"/>
  <c r="BH5" i="15"/>
  <c r="U5" i="15"/>
  <c r="BJ5" i="15"/>
  <c r="BH6" i="15"/>
  <c r="U6" i="15"/>
  <c r="BJ6" i="15"/>
  <c r="BH7" i="15"/>
  <c r="U7" i="15"/>
  <c r="BJ7" i="15"/>
  <c r="BH8" i="15"/>
  <c r="U8" i="15"/>
  <c r="BJ8" i="15"/>
  <c r="BH9" i="15"/>
  <c r="E9" i="15"/>
  <c r="U9" i="15"/>
  <c r="BJ9" i="15"/>
  <c r="BH10" i="15"/>
  <c r="U10" i="15"/>
  <c r="BJ10" i="15"/>
  <c r="AS11" i="15"/>
  <c r="BH11" i="15"/>
  <c r="E11" i="15"/>
  <c r="U11" i="15"/>
  <c r="BJ11" i="15"/>
  <c r="AS12" i="15"/>
  <c r="BH12" i="15"/>
  <c r="E12" i="15"/>
  <c r="U12" i="15"/>
  <c r="BJ12" i="15"/>
  <c r="AS13" i="15"/>
  <c r="BH13" i="15"/>
  <c r="E13" i="15"/>
  <c r="U13" i="15"/>
  <c r="BJ13" i="15"/>
  <c r="AS14" i="15"/>
  <c r="BH14" i="15"/>
  <c r="E14" i="15"/>
  <c r="U14" i="15"/>
  <c r="BJ14" i="15"/>
  <c r="AS15" i="15"/>
  <c r="BH15" i="15"/>
  <c r="E15" i="15"/>
  <c r="U15" i="15"/>
  <c r="BJ15" i="15"/>
  <c r="BH16" i="15"/>
  <c r="U16" i="15"/>
  <c r="BJ16" i="15"/>
  <c r="BH17" i="15"/>
  <c r="U17" i="15"/>
  <c r="BJ17" i="15"/>
  <c r="BG18" i="15"/>
  <c r="BH18" i="15"/>
  <c r="U18" i="15"/>
  <c r="BJ18" i="15"/>
  <c r="BH19" i="15"/>
  <c r="U19" i="15"/>
  <c r="BJ19" i="15"/>
  <c r="BH20" i="15"/>
  <c r="AN20" i="15"/>
  <c r="U20" i="15"/>
  <c r="BJ20" i="15"/>
  <c r="BH21" i="15"/>
  <c r="U21" i="15"/>
  <c r="BJ21" i="15"/>
  <c r="BH22" i="15"/>
  <c r="U22" i="15"/>
  <c r="BJ22" i="15"/>
  <c r="BE23" i="15"/>
  <c r="BH23" i="15"/>
  <c r="AA23" i="15"/>
  <c r="AN23" i="15"/>
  <c r="G23" i="15"/>
  <c r="U23" i="15"/>
  <c r="BJ23" i="15"/>
  <c r="BH24" i="15"/>
  <c r="U24" i="15"/>
  <c r="BJ24" i="15"/>
  <c r="AS25" i="15"/>
  <c r="BH25" i="15"/>
  <c r="AN25" i="15"/>
  <c r="U25" i="15"/>
  <c r="BJ25" i="15"/>
  <c r="BH26" i="15"/>
  <c r="U26" i="15"/>
  <c r="BJ26" i="15"/>
  <c r="BH27" i="15"/>
  <c r="U27" i="15"/>
  <c r="BJ27" i="15"/>
  <c r="AS28" i="15"/>
  <c r="BH28" i="15"/>
  <c r="E28" i="15"/>
  <c r="U28" i="15"/>
  <c r="BJ28" i="15"/>
  <c r="BG30" i="15"/>
  <c r="BH30" i="15"/>
  <c r="AM30" i="15"/>
  <c r="AN30" i="15"/>
  <c r="U30" i="15"/>
  <c r="BJ30" i="15"/>
  <c r="BG31" i="15"/>
  <c r="BH31" i="15"/>
  <c r="AM31" i="15"/>
  <c r="AN31" i="15"/>
  <c r="U31" i="15"/>
  <c r="BJ31" i="15"/>
  <c r="AU32" i="15"/>
  <c r="BH32" i="15"/>
  <c r="AA32" i="15"/>
  <c r="AN32" i="15"/>
  <c r="S32" i="15"/>
  <c r="U32" i="15"/>
  <c r="BJ32" i="15"/>
  <c r="BH33" i="15"/>
  <c r="U33" i="15"/>
  <c r="BJ33" i="15"/>
  <c r="BH34" i="15"/>
  <c r="U34" i="15"/>
  <c r="BJ34" i="15"/>
  <c r="AU35" i="15"/>
  <c r="BH35" i="15"/>
  <c r="AA35" i="15"/>
  <c r="AN35" i="15"/>
  <c r="S35" i="15"/>
  <c r="U35" i="15"/>
  <c r="BJ35" i="15"/>
  <c r="BE36" i="15"/>
  <c r="BH36" i="15"/>
  <c r="AM36" i="15"/>
  <c r="AN36" i="15"/>
  <c r="G36" i="15"/>
  <c r="U36" i="15"/>
  <c r="BJ36" i="15"/>
  <c r="BG37" i="15"/>
  <c r="BH37" i="15"/>
  <c r="AM37" i="15"/>
  <c r="AN37" i="15"/>
  <c r="G37" i="15"/>
  <c r="U37" i="15"/>
  <c r="BJ37" i="15"/>
  <c r="BG38" i="15"/>
  <c r="BH38" i="15"/>
  <c r="U38" i="15"/>
  <c r="BJ38" i="15"/>
  <c r="U39" i="15"/>
  <c r="BJ39" i="15"/>
  <c r="BJ41" i="15"/>
  <c r="BJ42" i="15"/>
  <c r="BJ43" i="15"/>
  <c r="BJ44" i="15"/>
  <c r="BJ45" i="15"/>
  <c r="BJ46" i="15"/>
  <c r="BJ47" i="15"/>
  <c r="BJ48" i="15"/>
  <c r="BJ49" i="15"/>
  <c r="BE50" i="15"/>
  <c r="BH50" i="15"/>
  <c r="AN50" i="15"/>
  <c r="U50" i="15"/>
  <c r="BJ50" i="15"/>
  <c r="AS51" i="15"/>
  <c r="BH51" i="15"/>
  <c r="BJ51" i="15"/>
  <c r="BH52" i="15"/>
  <c r="U52" i="15"/>
  <c r="BJ52" i="15"/>
  <c r="AS53" i="15"/>
  <c r="BH53" i="15"/>
  <c r="U53" i="15"/>
  <c r="BJ53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H70" i="15"/>
  <c r="AG70" i="15"/>
  <c r="AN70" i="15"/>
  <c r="U70" i="15"/>
  <c r="BJ70" i="15"/>
  <c r="BJ71" i="15"/>
  <c r="BJ72" i="15"/>
  <c r="BJ73" i="15"/>
  <c r="BH74" i="15"/>
  <c r="U74" i="15"/>
  <c r="BJ74" i="15"/>
  <c r="AA75" i="15"/>
  <c r="AN75" i="15"/>
  <c r="BJ75" i="15"/>
  <c r="BH76" i="15"/>
  <c r="U76" i="15"/>
  <c r="BJ76" i="15"/>
  <c r="BH77" i="15"/>
  <c r="U77" i="15"/>
  <c r="BJ77" i="15"/>
  <c r="BH78" i="15"/>
  <c r="U78" i="15"/>
  <c r="BJ78" i="15"/>
  <c r="BH79" i="15"/>
  <c r="U79" i="15"/>
  <c r="BJ79" i="15"/>
  <c r="BH80" i="15"/>
  <c r="U80" i="15"/>
  <c r="BJ80" i="15"/>
  <c r="BH82" i="15"/>
  <c r="BJ82" i="15"/>
  <c r="BJ83" i="15"/>
  <c r="BJ84" i="15"/>
  <c r="BJ85" i="15"/>
  <c r="BJ86" i="15"/>
  <c r="BJ87" i="15"/>
  <c r="AU88" i="15"/>
  <c r="BH88" i="15"/>
  <c r="BJ88" i="15"/>
  <c r="AU89" i="15"/>
  <c r="BH89" i="15"/>
  <c r="BJ89" i="15"/>
  <c r="BJ90" i="15"/>
  <c r="AU91" i="15"/>
  <c r="BH91" i="15"/>
  <c r="BJ91" i="15"/>
  <c r="AU92" i="15"/>
  <c r="BH92" i="15"/>
  <c r="BJ92" i="15"/>
  <c r="AU93" i="15"/>
  <c r="BH93" i="15"/>
  <c r="BJ93" i="15"/>
  <c r="AS94" i="15"/>
  <c r="BH94" i="15"/>
  <c r="BJ94" i="15"/>
  <c r="AS95" i="15"/>
  <c r="BH95" i="15"/>
  <c r="BJ95" i="15"/>
  <c r="AS96" i="15"/>
  <c r="BH96" i="15"/>
  <c r="BJ96" i="15"/>
  <c r="BH97" i="15"/>
  <c r="S97" i="15"/>
  <c r="U97" i="15"/>
  <c r="BJ97" i="15"/>
  <c r="BE98" i="15"/>
  <c r="BH98" i="15"/>
  <c r="Q98" i="15"/>
  <c r="U98" i="15"/>
  <c r="BJ98" i="15"/>
  <c r="BE99" i="15"/>
  <c r="BH99" i="15"/>
  <c r="Q99" i="15"/>
  <c r="U99" i="15"/>
  <c r="BJ99" i="15"/>
  <c r="BH100" i="15"/>
  <c r="E100" i="15"/>
  <c r="U100" i="15"/>
  <c r="BJ100" i="15"/>
  <c r="AS101" i="15"/>
  <c r="BH101" i="15"/>
  <c r="E101" i="15"/>
  <c r="U101" i="15"/>
  <c r="BJ101" i="15"/>
  <c r="AU102" i="15"/>
  <c r="BH102" i="15"/>
  <c r="E102" i="15"/>
  <c r="U102" i="15"/>
  <c r="BJ102" i="15"/>
  <c r="BH103" i="15"/>
  <c r="U103" i="15"/>
  <c r="BJ103" i="15"/>
  <c r="BH104" i="15"/>
  <c r="U104" i="15"/>
  <c r="BJ104" i="15"/>
  <c r="BE105" i="15"/>
  <c r="BH105" i="15"/>
  <c r="AM105" i="15"/>
  <c r="AN105" i="15"/>
  <c r="E105" i="15"/>
  <c r="U105" i="15"/>
  <c r="BJ105" i="15"/>
  <c r="AS107" i="15"/>
  <c r="BH107" i="15"/>
  <c r="BJ107" i="15"/>
  <c r="BE108" i="15"/>
  <c r="BH108" i="15"/>
  <c r="G108" i="15"/>
  <c r="U108" i="15"/>
  <c r="BJ108" i="15"/>
  <c r="BH109" i="15"/>
  <c r="AA109" i="15"/>
  <c r="AN109" i="15"/>
  <c r="E109" i="15"/>
  <c r="U109" i="15"/>
  <c r="BJ109" i="15"/>
  <c r="BE110" i="15"/>
  <c r="BH110" i="15"/>
  <c r="U110" i="15"/>
  <c r="BJ110" i="15"/>
  <c r="AA112" i="15"/>
  <c r="AN112" i="15"/>
  <c r="BJ112" i="15"/>
  <c r="AS113" i="15"/>
  <c r="BH113" i="15"/>
  <c r="G113" i="15"/>
  <c r="U113" i="15"/>
  <c r="BJ113" i="15"/>
  <c r="BH114" i="15"/>
  <c r="U114" i="15"/>
  <c r="BJ114" i="15"/>
  <c r="BH115" i="15"/>
  <c r="U115" i="15"/>
  <c r="BJ115" i="15"/>
  <c r="AU116" i="15"/>
  <c r="BH116" i="15"/>
  <c r="AN116" i="15"/>
  <c r="U116" i="15"/>
  <c r="BJ116" i="15"/>
  <c r="BH118" i="15"/>
  <c r="U118" i="15"/>
  <c r="BJ118" i="15"/>
  <c r="BH119" i="15"/>
  <c r="U119" i="15"/>
  <c r="BJ119" i="15"/>
  <c r="U120" i="15"/>
  <c r="BJ120" i="15"/>
  <c r="AS121" i="15"/>
  <c r="BH121" i="15"/>
  <c r="AA121" i="15"/>
  <c r="AN121" i="15"/>
  <c r="U121" i="15"/>
  <c r="BJ121" i="15"/>
  <c r="BH122" i="15"/>
  <c r="U122" i="15"/>
  <c r="BJ122" i="15"/>
  <c r="BH123" i="15"/>
  <c r="U123" i="15"/>
  <c r="BJ123" i="15"/>
  <c r="BH124" i="15"/>
  <c r="U124" i="15"/>
  <c r="BJ124" i="15"/>
  <c r="AS125" i="15"/>
  <c r="BH125" i="15"/>
  <c r="AA125" i="15"/>
  <c r="AN125" i="15"/>
  <c r="U125" i="15"/>
  <c r="BJ125" i="15"/>
  <c r="BH126" i="15"/>
  <c r="S126" i="15"/>
  <c r="U126" i="15"/>
  <c r="BJ126" i="15"/>
  <c r="BH127" i="15"/>
  <c r="U127" i="15"/>
  <c r="BJ127" i="15"/>
  <c r="BH128" i="15"/>
  <c r="U128" i="15"/>
  <c r="BJ128" i="15"/>
  <c r="AS130" i="15"/>
  <c r="BH130" i="15"/>
  <c r="AA130" i="15"/>
  <c r="AN130" i="15"/>
  <c r="E130" i="15"/>
  <c r="U130" i="15"/>
  <c r="BJ130" i="15"/>
  <c r="BH131" i="15"/>
  <c r="U131" i="15"/>
  <c r="BJ131" i="15"/>
  <c r="BG132" i="15"/>
  <c r="BH132" i="15"/>
  <c r="U132" i="15"/>
  <c r="BJ132" i="15"/>
  <c r="AS133" i="15"/>
  <c r="BH133" i="15"/>
  <c r="AA133" i="15"/>
  <c r="AN133" i="15"/>
  <c r="G133" i="15"/>
  <c r="U133" i="15"/>
  <c r="BJ133" i="15"/>
  <c r="AU134" i="15"/>
  <c r="BH134" i="15"/>
  <c r="AA134" i="15"/>
  <c r="AN134" i="15"/>
  <c r="S134" i="15"/>
  <c r="U134" i="15"/>
  <c r="BJ134" i="15"/>
  <c r="AU135" i="15"/>
  <c r="BH135" i="15"/>
  <c r="AM135" i="15"/>
  <c r="AN135" i="15"/>
  <c r="E135" i="15"/>
  <c r="U135" i="15"/>
  <c r="BJ135" i="15"/>
  <c r="BG136" i="15"/>
  <c r="BH136" i="15"/>
  <c r="G136" i="15"/>
  <c r="U136" i="15"/>
  <c r="BJ136" i="15"/>
  <c r="AS137" i="15"/>
  <c r="BH137" i="15"/>
  <c r="AA137" i="15"/>
  <c r="AN137" i="15"/>
  <c r="S137" i="15"/>
  <c r="U137" i="15"/>
  <c r="BJ137" i="15"/>
  <c r="BH138" i="15"/>
  <c r="U138" i="15"/>
  <c r="BJ138" i="15"/>
  <c r="BE139" i="15"/>
  <c r="BH139" i="15"/>
  <c r="Q139" i="15"/>
  <c r="U139" i="15"/>
  <c r="BJ139" i="15"/>
  <c r="AA140" i="15"/>
  <c r="AN140" i="15"/>
  <c r="G140" i="15"/>
  <c r="U140" i="15"/>
  <c r="BJ140" i="15"/>
  <c r="BJ141" i="15"/>
  <c r="BF141" i="15"/>
  <c r="BD141" i="15"/>
  <c r="AZ141" i="15"/>
  <c r="AX141" i="15"/>
  <c r="AT141" i="15"/>
  <c r="AR141" i="15"/>
  <c r="AK141" i="15"/>
  <c r="AF141" i="15"/>
  <c r="Z141" i="15"/>
  <c r="T141" i="15"/>
  <c r="R141" i="15"/>
  <c r="P141" i="15"/>
  <c r="L141" i="15"/>
  <c r="J141" i="15"/>
  <c r="F141" i="15"/>
  <c r="E23" i="15"/>
  <c r="E32" i="15"/>
  <c r="E35" i="15"/>
  <c r="E36" i="15"/>
  <c r="E37" i="15"/>
  <c r="E41" i="15"/>
  <c r="E42" i="15"/>
  <c r="E43" i="15"/>
  <c r="E44" i="15"/>
  <c r="E45" i="15"/>
  <c r="E46" i="15"/>
  <c r="E47" i="15"/>
  <c r="E48" i="15"/>
  <c r="E49" i="15"/>
  <c r="E51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1" i="15"/>
  <c r="E72" i="15"/>
  <c r="E73" i="15"/>
  <c r="E75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8" i="15"/>
  <c r="E99" i="15"/>
  <c r="E107" i="15"/>
  <c r="E108" i="15"/>
  <c r="E112" i="15"/>
  <c r="E113" i="15"/>
  <c r="E133" i="15"/>
  <c r="E134" i="15"/>
  <c r="E136" i="15"/>
  <c r="E137" i="15"/>
  <c r="E139" i="15"/>
  <c r="E140" i="15"/>
  <c r="E141" i="15"/>
  <c r="D141" i="15"/>
  <c r="V140" i="15"/>
  <c r="BI140" i="15"/>
  <c r="BO140" i="15"/>
  <c r="BL140" i="15"/>
  <c r="AS140" i="15"/>
  <c r="BK140" i="15"/>
  <c r="V139" i="15"/>
  <c r="BI139" i="15"/>
  <c r="BO139" i="15"/>
  <c r="AA139" i="15"/>
  <c r="BL139" i="15"/>
  <c r="AS139" i="15"/>
  <c r="BK139" i="15"/>
  <c r="AL139" i="15"/>
  <c r="V138" i="15"/>
  <c r="BI138" i="15"/>
  <c r="BO138" i="15"/>
  <c r="BN138" i="15"/>
  <c r="BM138" i="15"/>
  <c r="BL138" i="15"/>
  <c r="BK138" i="15"/>
  <c r="V137" i="15"/>
  <c r="BI137" i="15"/>
  <c r="BO137" i="15"/>
  <c r="BL137" i="15"/>
  <c r="BK137" i="15"/>
  <c r="Q137" i="15"/>
  <c r="V136" i="15"/>
  <c r="AS136" i="15"/>
  <c r="BI136" i="15"/>
  <c r="BO136" i="15"/>
  <c r="AA136" i="15"/>
  <c r="AU136" i="15"/>
  <c r="BL136" i="15"/>
  <c r="BK136" i="15"/>
  <c r="BE136" i="15"/>
  <c r="AC136" i="15"/>
  <c r="V135" i="15"/>
  <c r="AS135" i="15"/>
  <c r="BI135" i="15"/>
  <c r="BO135" i="15"/>
  <c r="AA135" i="15"/>
  <c r="BL135" i="15"/>
  <c r="BK135" i="15"/>
  <c r="Q134" i="15"/>
  <c r="V134" i="15"/>
  <c r="AS134" i="15"/>
  <c r="BI134" i="15"/>
  <c r="BO134" i="15"/>
  <c r="G134" i="15"/>
  <c r="BL134" i="15"/>
  <c r="BK134" i="15"/>
  <c r="V133" i="15"/>
  <c r="BI133" i="15"/>
  <c r="BO133" i="15"/>
  <c r="BL133" i="15"/>
  <c r="BK133" i="15"/>
  <c r="V132" i="15"/>
  <c r="BE132" i="15"/>
  <c r="BI132" i="15"/>
  <c r="BO132" i="15"/>
  <c r="BN132" i="15"/>
  <c r="BM132" i="15"/>
  <c r="BL132" i="15"/>
  <c r="AS132" i="15"/>
  <c r="BK132" i="15"/>
  <c r="V131" i="15"/>
  <c r="BI131" i="15"/>
  <c r="BO131" i="15"/>
  <c r="BN131" i="15"/>
  <c r="BM131" i="15"/>
  <c r="BL131" i="15"/>
  <c r="BK131" i="15"/>
  <c r="V130" i="15"/>
  <c r="BI130" i="15"/>
  <c r="BO130" i="15"/>
  <c r="BL130" i="15"/>
  <c r="BK130" i="15"/>
  <c r="V128" i="15"/>
  <c r="BI128" i="15"/>
  <c r="BO128" i="15"/>
  <c r="BN128" i="15"/>
  <c r="BM128" i="15"/>
  <c r="AU128" i="15"/>
  <c r="BL128" i="15"/>
  <c r="BK128" i="15"/>
  <c r="V127" i="15"/>
  <c r="BI127" i="15"/>
  <c r="BO127" i="15"/>
  <c r="BN127" i="15"/>
  <c r="BM127" i="15"/>
  <c r="AU127" i="15"/>
  <c r="BL127" i="15"/>
  <c r="BK127" i="15"/>
  <c r="V126" i="15"/>
  <c r="BI126" i="15"/>
  <c r="BO126" i="15"/>
  <c r="BN126" i="15"/>
  <c r="BM126" i="15"/>
  <c r="BL126" i="15"/>
  <c r="BK126" i="15"/>
  <c r="Q126" i="15"/>
  <c r="V125" i="15"/>
  <c r="BI125" i="15"/>
  <c r="BO125" i="15"/>
  <c r="BN125" i="15"/>
  <c r="BM125" i="15"/>
  <c r="BL125" i="15"/>
  <c r="BK125" i="15"/>
  <c r="V124" i="15"/>
  <c r="BI124" i="15"/>
  <c r="BO124" i="15"/>
  <c r="BN124" i="15"/>
  <c r="BM124" i="15"/>
  <c r="BL124" i="15"/>
  <c r="BK124" i="15"/>
  <c r="V123" i="15"/>
  <c r="BI123" i="15"/>
  <c r="BO123" i="15"/>
  <c r="BN123" i="15"/>
  <c r="BM123" i="15"/>
  <c r="BL123" i="15"/>
  <c r="BK123" i="15"/>
  <c r="V122" i="15"/>
  <c r="BI122" i="15"/>
  <c r="BO122" i="15"/>
  <c r="BN122" i="15"/>
  <c r="BM122" i="15"/>
  <c r="BL122" i="15"/>
  <c r="BK122" i="15"/>
  <c r="V121" i="15"/>
  <c r="BI121" i="15"/>
  <c r="BO121" i="15"/>
  <c r="BN121" i="15"/>
  <c r="BM121" i="15"/>
  <c r="BL121" i="15"/>
  <c r="BK121" i="15"/>
  <c r="V120" i="15"/>
  <c r="AS120" i="15"/>
  <c r="BI120" i="15"/>
  <c r="BO120" i="15"/>
  <c r="BN120" i="15"/>
  <c r="BM120" i="15"/>
  <c r="AU120" i="15"/>
  <c r="BL120" i="15"/>
  <c r="BK120" i="15"/>
  <c r="V119" i="15"/>
  <c r="BI119" i="15"/>
  <c r="BO119" i="15"/>
  <c r="BN119" i="15"/>
  <c r="BM119" i="15"/>
  <c r="AU119" i="15"/>
  <c r="BL119" i="15"/>
  <c r="BK119" i="15"/>
  <c r="V118" i="15"/>
  <c r="BI118" i="15"/>
  <c r="BO118" i="15"/>
  <c r="BN118" i="15"/>
  <c r="BM118" i="15"/>
  <c r="BL118" i="15"/>
  <c r="BK118" i="15"/>
  <c r="V116" i="15"/>
  <c r="BI116" i="15"/>
  <c r="BO116" i="15"/>
  <c r="BA116" i="15"/>
  <c r="BN116" i="15"/>
  <c r="BM116" i="15"/>
  <c r="BL116" i="15"/>
  <c r="BK116" i="15"/>
  <c r="V115" i="15"/>
  <c r="BI115" i="15"/>
  <c r="BO115" i="15"/>
  <c r="BN115" i="15"/>
  <c r="BM115" i="15"/>
  <c r="BL115" i="15"/>
  <c r="BK115" i="15"/>
  <c r="V114" i="15"/>
  <c r="BI114" i="15"/>
  <c r="BO114" i="15"/>
  <c r="BN114" i="15"/>
  <c r="BM114" i="15"/>
  <c r="BL114" i="15"/>
  <c r="BK114" i="15"/>
  <c r="V113" i="15"/>
  <c r="BI113" i="15"/>
  <c r="BO113" i="15"/>
  <c r="BN113" i="15"/>
  <c r="BM113" i="15"/>
  <c r="BL113" i="15"/>
  <c r="BK113" i="15"/>
  <c r="BO112" i="15"/>
  <c r="G112" i="15"/>
  <c r="AU112" i="15"/>
  <c r="BL112" i="15"/>
  <c r="AS112" i="15"/>
  <c r="BK112" i="15"/>
  <c r="V110" i="15"/>
  <c r="BI110" i="15"/>
  <c r="BO110" i="15"/>
  <c r="BN110" i="15"/>
  <c r="BM110" i="15"/>
  <c r="BL110" i="15"/>
  <c r="AS110" i="15"/>
  <c r="BK110" i="15"/>
  <c r="V109" i="15"/>
  <c r="BO109" i="15"/>
  <c r="BN109" i="15"/>
  <c r="BM109" i="15"/>
  <c r="BL109" i="15"/>
  <c r="BK109" i="15"/>
  <c r="BG109" i="15"/>
  <c r="BE109" i="15"/>
  <c r="V108" i="15"/>
  <c r="BI108" i="15"/>
  <c r="BO108" i="15"/>
  <c r="AA108" i="15"/>
  <c r="AU108" i="15"/>
  <c r="BL108" i="15"/>
  <c r="AS108" i="15"/>
  <c r="BK108" i="15"/>
  <c r="AL108" i="15"/>
  <c r="BI107" i="15"/>
  <c r="BO107" i="15"/>
  <c r="G107" i="15"/>
  <c r="BL107" i="15"/>
  <c r="BK107" i="15"/>
  <c r="AL107" i="15"/>
  <c r="V105" i="15"/>
  <c r="BI105" i="15"/>
  <c r="BO105" i="15"/>
  <c r="AA105" i="15"/>
  <c r="BL105" i="15"/>
  <c r="AS105" i="15"/>
  <c r="BK105" i="15"/>
  <c r="V104" i="15"/>
  <c r="BI104" i="15"/>
  <c r="BO104" i="15"/>
  <c r="BN104" i="15"/>
  <c r="BM104" i="15"/>
  <c r="BL104" i="15"/>
  <c r="BK104" i="15"/>
  <c r="V103" i="15"/>
  <c r="BI103" i="15"/>
  <c r="BO103" i="15"/>
  <c r="BN103" i="15"/>
  <c r="BM103" i="15"/>
  <c r="BL103" i="15"/>
  <c r="BK103" i="15"/>
  <c r="V102" i="15"/>
  <c r="AS102" i="15"/>
  <c r="BI102" i="15"/>
  <c r="BO102" i="15"/>
  <c r="AA102" i="15"/>
  <c r="BL102" i="15"/>
  <c r="BK102" i="15"/>
  <c r="V101" i="15"/>
  <c r="BI101" i="15"/>
  <c r="BO101" i="15"/>
  <c r="AA101" i="15"/>
  <c r="BL101" i="15"/>
  <c r="BK101" i="15"/>
  <c r="V100" i="15"/>
  <c r="BI100" i="15"/>
  <c r="BO100" i="15"/>
  <c r="BN100" i="15"/>
  <c r="BM100" i="15"/>
  <c r="AA100" i="15"/>
  <c r="BL100" i="15"/>
  <c r="BK100" i="15"/>
  <c r="V99" i="15"/>
  <c r="BI99" i="15"/>
  <c r="BO99" i="15"/>
  <c r="AA99" i="15"/>
  <c r="BL99" i="15"/>
  <c r="AS99" i="15"/>
  <c r="BK99" i="15"/>
  <c r="AL99" i="15"/>
  <c r="V98" i="15"/>
  <c r="BI98" i="15"/>
  <c r="BO98" i="15"/>
  <c r="G98" i="15"/>
  <c r="AA98" i="15"/>
  <c r="BL98" i="15"/>
  <c r="AS98" i="15"/>
  <c r="BK98" i="15"/>
  <c r="AL98" i="15"/>
  <c r="V97" i="15"/>
  <c r="BI97" i="15"/>
  <c r="BO97" i="15"/>
  <c r="BN97" i="15"/>
  <c r="BM97" i="15"/>
  <c r="BL97" i="15"/>
  <c r="BK97" i="15"/>
  <c r="Q97" i="15"/>
  <c r="BI96" i="15"/>
  <c r="BO96" i="15"/>
  <c r="AA96" i="15"/>
  <c r="BL96" i="15"/>
  <c r="BK96" i="15"/>
  <c r="BI95" i="15"/>
  <c r="BO95" i="15"/>
  <c r="AA95" i="15"/>
  <c r="BL95" i="15"/>
  <c r="BK95" i="15"/>
  <c r="BI94" i="15"/>
  <c r="BO94" i="15"/>
  <c r="AA94" i="15"/>
  <c r="BL94" i="15"/>
  <c r="BK94" i="15"/>
  <c r="AS93" i="15"/>
  <c r="BI93" i="15"/>
  <c r="BO93" i="15"/>
  <c r="AA93" i="15"/>
  <c r="BL93" i="15"/>
  <c r="BK93" i="15"/>
  <c r="AS92" i="15"/>
  <c r="BI92" i="15"/>
  <c r="BO92" i="15"/>
  <c r="AA92" i="15"/>
  <c r="BL92" i="15"/>
  <c r="BK92" i="15"/>
  <c r="AS91" i="15"/>
  <c r="BI91" i="15"/>
  <c r="BO91" i="15"/>
  <c r="AA91" i="15"/>
  <c r="BL91" i="15"/>
  <c r="BK91" i="15"/>
  <c r="BO90" i="15"/>
  <c r="BL90" i="15"/>
  <c r="BK90" i="15"/>
  <c r="AS89" i="15"/>
  <c r="BI89" i="15"/>
  <c r="BO89" i="15"/>
  <c r="AA89" i="15"/>
  <c r="BL89" i="15"/>
  <c r="BK89" i="15"/>
  <c r="AS88" i="15"/>
  <c r="BI88" i="15"/>
  <c r="BO88" i="15"/>
  <c r="AA88" i="15"/>
  <c r="BL88" i="15"/>
  <c r="BK88" i="15"/>
  <c r="BO87" i="15"/>
  <c r="AA87" i="15"/>
  <c r="BL87" i="15"/>
  <c r="AS87" i="15"/>
  <c r="BK87" i="15"/>
  <c r="BO86" i="15"/>
  <c r="AA86" i="15"/>
  <c r="BL86" i="15"/>
  <c r="AS86" i="15"/>
  <c r="BK86" i="15"/>
  <c r="BO85" i="15"/>
  <c r="AA85" i="15"/>
  <c r="BL85" i="15"/>
  <c r="AS85" i="15"/>
  <c r="BK85" i="15"/>
  <c r="BO84" i="15"/>
  <c r="AA84" i="15"/>
  <c r="BL84" i="15"/>
  <c r="AS84" i="15"/>
  <c r="BK84" i="15"/>
  <c r="BO83" i="15"/>
  <c r="AA83" i="15"/>
  <c r="BL83" i="15"/>
  <c r="AS83" i="15"/>
  <c r="BK83" i="15"/>
  <c r="BI82" i="15"/>
  <c r="BO82" i="15"/>
  <c r="BN82" i="15"/>
  <c r="BM82" i="15"/>
  <c r="BL82" i="15"/>
  <c r="BK82" i="15"/>
  <c r="V80" i="15"/>
  <c r="BI80" i="15"/>
  <c r="BO80" i="15"/>
  <c r="BN80" i="15"/>
  <c r="BM80" i="15"/>
  <c r="BL80" i="15"/>
  <c r="BK80" i="15"/>
  <c r="V79" i="15"/>
  <c r="BI79" i="15"/>
  <c r="BO79" i="15"/>
  <c r="BN79" i="15"/>
  <c r="BM79" i="15"/>
  <c r="AU79" i="15"/>
  <c r="BL79" i="15"/>
  <c r="BK79" i="15"/>
  <c r="V78" i="15"/>
  <c r="BI78" i="15"/>
  <c r="BO78" i="15"/>
  <c r="BN78" i="15"/>
  <c r="BM78" i="15"/>
  <c r="AU78" i="15"/>
  <c r="BL78" i="15"/>
  <c r="BK78" i="15"/>
  <c r="V77" i="15"/>
  <c r="BI77" i="15"/>
  <c r="BO77" i="15"/>
  <c r="BN77" i="15"/>
  <c r="BM77" i="15"/>
  <c r="BL77" i="15"/>
  <c r="BK77" i="15"/>
  <c r="V76" i="15"/>
  <c r="BI76" i="15"/>
  <c r="BO76" i="15"/>
  <c r="BN76" i="15"/>
  <c r="BM76" i="15"/>
  <c r="BL76" i="15"/>
  <c r="BK76" i="15"/>
  <c r="BO75" i="15"/>
  <c r="BL75" i="15"/>
  <c r="AS75" i="15"/>
  <c r="BK75" i="15"/>
  <c r="V74" i="15"/>
  <c r="BI74" i="15"/>
  <c r="BO74" i="15"/>
  <c r="BN74" i="15"/>
  <c r="BM74" i="15"/>
  <c r="BL74" i="15"/>
  <c r="BK74" i="15"/>
  <c r="BO73" i="15"/>
  <c r="AA73" i="15"/>
  <c r="BL73" i="15"/>
  <c r="AS73" i="15"/>
  <c r="BK73" i="15"/>
  <c r="BO72" i="15"/>
  <c r="AA72" i="15"/>
  <c r="BL72" i="15"/>
  <c r="AS72" i="15"/>
  <c r="BK72" i="15"/>
  <c r="BO71" i="15"/>
  <c r="AA71" i="15"/>
  <c r="BL71" i="15"/>
  <c r="AS71" i="15"/>
  <c r="BK71" i="15"/>
  <c r="V70" i="15"/>
  <c r="BI70" i="15"/>
  <c r="BO70" i="15"/>
  <c r="BN70" i="15"/>
  <c r="BM70" i="15"/>
  <c r="BL70" i="15"/>
  <c r="BK70" i="15"/>
  <c r="BO69" i="15"/>
  <c r="AA69" i="15"/>
  <c r="BL69" i="15"/>
  <c r="AS69" i="15"/>
  <c r="BK69" i="15"/>
  <c r="BO68" i="15"/>
  <c r="AA68" i="15"/>
  <c r="BL68" i="15"/>
  <c r="AS68" i="15"/>
  <c r="BK68" i="15"/>
  <c r="BO67" i="15"/>
  <c r="AA67" i="15"/>
  <c r="BL67" i="15"/>
  <c r="AS67" i="15"/>
  <c r="BK67" i="15"/>
  <c r="BO66" i="15"/>
  <c r="AA66" i="15"/>
  <c r="BL66" i="15"/>
  <c r="AS66" i="15"/>
  <c r="BK66" i="15"/>
  <c r="BO65" i="15"/>
  <c r="AA65" i="15"/>
  <c r="BL65" i="15"/>
  <c r="AS65" i="15"/>
  <c r="BK65" i="15"/>
  <c r="BO64" i="15"/>
  <c r="AA64" i="15"/>
  <c r="BL64" i="15"/>
  <c r="AS64" i="15"/>
  <c r="BK64" i="15"/>
  <c r="BO63" i="15"/>
  <c r="AA63" i="15"/>
  <c r="BL63" i="15"/>
  <c r="AS63" i="15"/>
  <c r="BK63" i="15"/>
  <c r="BO62" i="15"/>
  <c r="AA62" i="15"/>
  <c r="BL62" i="15"/>
  <c r="AS62" i="15"/>
  <c r="BK62" i="15"/>
  <c r="BO61" i="15"/>
  <c r="AA61" i="15"/>
  <c r="BL61" i="15"/>
  <c r="AS61" i="15"/>
  <c r="BK61" i="15"/>
  <c r="BO60" i="15"/>
  <c r="AA60" i="15"/>
  <c r="BL60" i="15"/>
  <c r="AS60" i="15"/>
  <c r="BK60" i="15"/>
  <c r="BO59" i="15"/>
  <c r="AA59" i="15"/>
  <c r="BL59" i="15"/>
  <c r="AS59" i="15"/>
  <c r="BK59" i="15"/>
  <c r="BO58" i="15"/>
  <c r="AA58" i="15"/>
  <c r="BL58" i="15"/>
  <c r="AS58" i="15"/>
  <c r="BK58" i="15"/>
  <c r="BO57" i="15"/>
  <c r="AA57" i="15"/>
  <c r="BL57" i="15"/>
  <c r="AS57" i="15"/>
  <c r="BK57" i="15"/>
  <c r="BO56" i="15"/>
  <c r="AA56" i="15"/>
  <c r="BL56" i="15"/>
  <c r="AS56" i="15"/>
  <c r="BK56" i="15"/>
  <c r="BO55" i="15"/>
  <c r="AA55" i="15"/>
  <c r="BL55" i="15"/>
  <c r="AS55" i="15"/>
  <c r="BK55" i="15"/>
  <c r="V53" i="15"/>
  <c r="BI53" i="15"/>
  <c r="BO53" i="15"/>
  <c r="BN53" i="15"/>
  <c r="BM53" i="15"/>
  <c r="BL53" i="15"/>
  <c r="BK53" i="15"/>
  <c r="V52" i="15"/>
  <c r="BI52" i="15"/>
  <c r="BO52" i="15"/>
  <c r="BN52" i="15"/>
  <c r="BM52" i="15"/>
  <c r="AA52" i="15"/>
  <c r="BL52" i="15"/>
  <c r="BK52" i="15"/>
  <c r="BI51" i="15"/>
  <c r="BO51" i="15"/>
  <c r="AA51" i="15"/>
  <c r="BL51" i="15"/>
  <c r="BK51" i="15"/>
  <c r="V50" i="15"/>
  <c r="BI50" i="15"/>
  <c r="BO50" i="15"/>
  <c r="BN50" i="15"/>
  <c r="BM50" i="15"/>
  <c r="BL50" i="15"/>
  <c r="AS50" i="15"/>
  <c r="BK50" i="15"/>
  <c r="BO49" i="15"/>
  <c r="AA49" i="15"/>
  <c r="BL49" i="15"/>
  <c r="AS49" i="15"/>
  <c r="BK49" i="15"/>
  <c r="BO48" i="15"/>
  <c r="AA48" i="15"/>
  <c r="BL48" i="15"/>
  <c r="AS48" i="15"/>
  <c r="BK48" i="15"/>
  <c r="BO47" i="15"/>
  <c r="AA47" i="15"/>
  <c r="BL47" i="15"/>
  <c r="AS47" i="15"/>
  <c r="BK47" i="15"/>
  <c r="BO46" i="15"/>
  <c r="AA46" i="15"/>
  <c r="BL46" i="15"/>
  <c r="AS46" i="15"/>
  <c r="BK46" i="15"/>
  <c r="BO45" i="15"/>
  <c r="AA45" i="15"/>
  <c r="BL45" i="15"/>
  <c r="AS45" i="15"/>
  <c r="BK45" i="15"/>
  <c r="BO44" i="15"/>
  <c r="AA44" i="15"/>
  <c r="BL44" i="15"/>
  <c r="AS44" i="15"/>
  <c r="BK44" i="15"/>
  <c r="BO43" i="15"/>
  <c r="AA43" i="15"/>
  <c r="BL43" i="15"/>
  <c r="AS43" i="15"/>
  <c r="BK43" i="15"/>
  <c r="BO42" i="15"/>
  <c r="AA42" i="15"/>
  <c r="BL42" i="15"/>
  <c r="AS42" i="15"/>
  <c r="BK42" i="15"/>
  <c r="BO41" i="15"/>
  <c r="AA41" i="15"/>
  <c r="BL41" i="15"/>
  <c r="AS41" i="15"/>
  <c r="BK41" i="15"/>
  <c r="V39" i="15"/>
  <c r="AS39" i="15"/>
  <c r="BI39" i="15"/>
  <c r="BO39" i="15"/>
  <c r="BN39" i="15"/>
  <c r="BM39" i="15"/>
  <c r="AU39" i="15"/>
  <c r="BL39" i="15"/>
  <c r="BK39" i="15"/>
  <c r="V38" i="15"/>
  <c r="BE38" i="15"/>
  <c r="BI38" i="15"/>
  <c r="BO38" i="15"/>
  <c r="BN38" i="15"/>
  <c r="BM38" i="15"/>
  <c r="BL38" i="15"/>
  <c r="AS38" i="15"/>
  <c r="BK38" i="15"/>
  <c r="V37" i="15"/>
  <c r="AS37" i="15"/>
  <c r="BI37" i="15"/>
  <c r="BO37" i="15"/>
  <c r="AA37" i="15"/>
  <c r="AU37" i="15"/>
  <c r="BL37" i="15"/>
  <c r="BK37" i="15"/>
  <c r="BE37" i="15"/>
  <c r="V36" i="15"/>
  <c r="BI36" i="15"/>
  <c r="BO36" i="15"/>
  <c r="AA36" i="15"/>
  <c r="AU36" i="15"/>
  <c r="BL36" i="15"/>
  <c r="AS36" i="15"/>
  <c r="BK36" i="15"/>
  <c r="V35" i="15"/>
  <c r="AS35" i="15"/>
  <c r="BI35" i="15"/>
  <c r="BO35" i="15"/>
  <c r="G35" i="15"/>
  <c r="BL35" i="15"/>
  <c r="BK35" i="15"/>
  <c r="Q35" i="15"/>
  <c r="V34" i="15"/>
  <c r="BI34" i="15"/>
  <c r="BO34" i="15"/>
  <c r="BN34" i="15"/>
  <c r="BM34" i="15"/>
  <c r="BL34" i="15"/>
  <c r="BK34" i="15"/>
  <c r="V33" i="15"/>
  <c r="BI33" i="15"/>
  <c r="BO33" i="15"/>
  <c r="BN33" i="15"/>
  <c r="BM33" i="15"/>
  <c r="BL33" i="15"/>
  <c r="BK33" i="15"/>
  <c r="V32" i="15"/>
  <c r="AS32" i="15"/>
  <c r="BI32" i="15"/>
  <c r="BO32" i="15"/>
  <c r="BL32" i="15"/>
  <c r="BK32" i="15"/>
  <c r="Q32" i="15"/>
  <c r="V31" i="15"/>
  <c r="BE31" i="15"/>
  <c r="BI31" i="15"/>
  <c r="BO31" i="15"/>
  <c r="AG31" i="15"/>
  <c r="BN31" i="15"/>
  <c r="BM31" i="15"/>
  <c r="AA31" i="15"/>
  <c r="BL31" i="15"/>
  <c r="BK31" i="15"/>
  <c r="V30" i="15"/>
  <c r="BE30" i="15"/>
  <c r="BI30" i="15"/>
  <c r="BO30" i="15"/>
  <c r="AG30" i="15"/>
  <c r="BN30" i="15"/>
  <c r="BM30" i="15"/>
  <c r="AA30" i="15"/>
  <c r="BL30" i="15"/>
  <c r="BK30" i="15"/>
  <c r="V28" i="15"/>
  <c r="BI28" i="15"/>
  <c r="BO28" i="15"/>
  <c r="BL28" i="15"/>
  <c r="BK28" i="15"/>
  <c r="V27" i="15"/>
  <c r="BI27" i="15"/>
  <c r="BO27" i="15"/>
  <c r="BN27" i="15"/>
  <c r="BM27" i="15"/>
  <c r="BL27" i="15"/>
  <c r="BK27" i="15"/>
  <c r="V26" i="15"/>
  <c r="BI26" i="15"/>
  <c r="BO26" i="15"/>
  <c r="BN26" i="15"/>
  <c r="BM26" i="15"/>
  <c r="AU26" i="15"/>
  <c r="BL26" i="15"/>
  <c r="BK26" i="15"/>
  <c r="V25" i="15"/>
  <c r="BI25" i="15"/>
  <c r="BO25" i="15"/>
  <c r="BN25" i="15"/>
  <c r="BM25" i="15"/>
  <c r="BL25" i="15"/>
  <c r="BK25" i="15"/>
  <c r="V24" i="15"/>
  <c r="BI24" i="15"/>
  <c r="BO24" i="15"/>
  <c r="BN24" i="15"/>
  <c r="BM24" i="15"/>
  <c r="BL24" i="15"/>
  <c r="BK24" i="15"/>
  <c r="V23" i="15"/>
  <c r="BI23" i="15"/>
  <c r="BO23" i="15"/>
  <c r="BL23" i="15"/>
  <c r="AS23" i="15"/>
  <c r="BK23" i="15"/>
  <c r="V22" i="15"/>
  <c r="BI22" i="15"/>
  <c r="BO22" i="15"/>
  <c r="BN22" i="15"/>
  <c r="BM22" i="15"/>
  <c r="BL22" i="15"/>
  <c r="BK22" i="15"/>
  <c r="V21" i="15"/>
  <c r="BI21" i="15"/>
  <c r="BO21" i="15"/>
  <c r="BN21" i="15"/>
  <c r="BM21" i="15"/>
  <c r="BL21" i="15"/>
  <c r="BK21" i="15"/>
  <c r="V20" i="15"/>
  <c r="BI20" i="15"/>
  <c r="BO20" i="15"/>
  <c r="BN20" i="15"/>
  <c r="BM20" i="15"/>
  <c r="BL20" i="15"/>
  <c r="BK20" i="15"/>
  <c r="V19" i="15"/>
  <c r="BI19" i="15"/>
  <c r="BO19" i="15"/>
  <c r="BN19" i="15"/>
  <c r="BM19" i="15"/>
  <c r="BL19" i="15"/>
  <c r="BK19" i="15"/>
  <c r="V18" i="15"/>
  <c r="BE18" i="15"/>
  <c r="BI18" i="15"/>
  <c r="BO18" i="15"/>
  <c r="BN18" i="15"/>
  <c r="BM18" i="15"/>
  <c r="BL18" i="15"/>
  <c r="AS18" i="15"/>
  <c r="BK18" i="15"/>
  <c r="V17" i="15"/>
  <c r="BI17" i="15"/>
  <c r="BO17" i="15"/>
  <c r="BN17" i="15"/>
  <c r="BM17" i="15"/>
  <c r="BL17" i="15"/>
  <c r="BK17" i="15"/>
  <c r="V16" i="15"/>
  <c r="BI16" i="15"/>
  <c r="BO16" i="15"/>
  <c r="BN16" i="15"/>
  <c r="BM16" i="15"/>
  <c r="BL16" i="15"/>
  <c r="BK16" i="15"/>
  <c r="V15" i="15"/>
  <c r="BI15" i="15"/>
  <c r="BO15" i="15"/>
  <c r="AA15" i="15"/>
  <c r="BL15" i="15"/>
  <c r="BK15" i="15"/>
  <c r="V14" i="15"/>
  <c r="BI14" i="15"/>
  <c r="BO14" i="15"/>
  <c r="AA14" i="15"/>
  <c r="BL14" i="15"/>
  <c r="BK14" i="15"/>
  <c r="V13" i="15"/>
  <c r="BI13" i="15"/>
  <c r="BO13" i="15"/>
  <c r="AA13" i="15"/>
  <c r="BL13" i="15"/>
  <c r="BK13" i="15"/>
  <c r="V12" i="15"/>
  <c r="BI12" i="15"/>
  <c r="BO12" i="15"/>
  <c r="AA12" i="15"/>
  <c r="BL12" i="15"/>
  <c r="BK12" i="15"/>
  <c r="V11" i="15"/>
  <c r="BI11" i="15"/>
  <c r="BO11" i="15"/>
  <c r="BN11" i="15"/>
  <c r="BM11" i="15"/>
  <c r="BL11" i="15"/>
  <c r="BK11" i="15"/>
  <c r="V10" i="15"/>
  <c r="BI10" i="15"/>
  <c r="BO10" i="15"/>
  <c r="BN10" i="15"/>
  <c r="BM10" i="15"/>
  <c r="BL10" i="15"/>
  <c r="BK10" i="15"/>
  <c r="V9" i="15"/>
  <c r="BI9" i="15"/>
  <c r="BO9" i="15"/>
  <c r="BN9" i="15"/>
  <c r="BM9" i="15"/>
  <c r="BL9" i="15"/>
  <c r="BK9" i="15"/>
  <c r="V8" i="15"/>
  <c r="BI8" i="15"/>
  <c r="BO8" i="15"/>
  <c r="BN8" i="15"/>
  <c r="BM8" i="15"/>
  <c r="BL8" i="15"/>
  <c r="BK8" i="15"/>
  <c r="V7" i="15"/>
  <c r="BI7" i="15"/>
  <c r="BO7" i="15"/>
  <c r="BN7" i="15"/>
  <c r="BM7" i="15"/>
  <c r="BL7" i="15"/>
  <c r="BK7" i="15"/>
  <c r="V6" i="15"/>
  <c r="BI6" i="15"/>
  <c r="BO6" i="15"/>
  <c r="BN6" i="15"/>
  <c r="BM6" i="15"/>
  <c r="BL6" i="15"/>
  <c r="BK6" i="15"/>
  <c r="V5" i="15"/>
  <c r="BI5" i="15"/>
  <c r="BO5" i="15"/>
  <c r="BN5" i="15"/>
  <c r="BM5" i="15"/>
  <c r="BL5" i="15"/>
  <c r="BK5" i="15"/>
  <c r="E4" i="15"/>
  <c r="V4" i="15"/>
  <c r="AA4" i="15"/>
  <c r="AN4" i="15"/>
  <c r="AS4" i="15"/>
  <c r="BI4" i="15"/>
  <c r="BO4" i="15"/>
  <c r="G4" i="15"/>
  <c r="AU4" i="15"/>
  <c r="BL4" i="15"/>
  <c r="BK4" i="15"/>
  <c r="BG4" i="15"/>
  <c r="BH4" i="15"/>
  <c r="U4" i="15"/>
  <c r="BJ4" i="15"/>
  <c r="BE4" i="15"/>
  <c r="E62" i="6"/>
  <c r="F62" i="6"/>
  <c r="E63" i="6"/>
  <c r="F63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I26" i="7"/>
  <c r="I33" i="7"/>
  <c r="I32" i="7"/>
  <c r="I31" i="7"/>
  <c r="I30" i="7"/>
  <c r="I29" i="7"/>
  <c r="I28" i="7"/>
  <c r="I27" i="7"/>
  <c r="M26" i="7"/>
  <c r="J26" i="7"/>
  <c r="K26" i="7"/>
  <c r="M27" i="7"/>
  <c r="J27" i="7"/>
  <c r="K27" i="7"/>
  <c r="M28" i="7"/>
  <c r="J28" i="7"/>
  <c r="K28" i="7"/>
  <c r="M29" i="7"/>
  <c r="J29" i="7"/>
  <c r="K29" i="7"/>
  <c r="M30" i="7"/>
  <c r="J30" i="7"/>
  <c r="K30" i="7"/>
  <c r="M31" i="7"/>
  <c r="J31" i="7"/>
  <c r="K31" i="7"/>
  <c r="M32" i="7"/>
  <c r="J32" i="7"/>
  <c r="K32" i="7"/>
  <c r="M33" i="7"/>
  <c r="J33" i="7"/>
  <c r="K33" i="7"/>
  <c r="L26" i="7"/>
  <c r="L33" i="7"/>
  <c r="L32" i="7"/>
  <c r="L31" i="7"/>
  <c r="L30" i="7"/>
  <c r="L29" i="7"/>
  <c r="L28" i="7"/>
  <c r="L27" i="7"/>
  <c r="B33" i="7"/>
  <c r="B32" i="7"/>
  <c r="B31" i="7"/>
  <c r="B30" i="7"/>
  <c r="B29" i="7"/>
  <c r="B28" i="7"/>
  <c r="B27" i="7"/>
  <c r="B26" i="7"/>
  <c r="G22" i="7"/>
  <c r="G20" i="7"/>
  <c r="G18" i="7"/>
  <c r="G16" i="7"/>
  <c r="B21" i="7"/>
  <c r="B20" i="7"/>
  <c r="B23" i="7"/>
  <c r="B22" i="7"/>
  <c r="B19" i="7"/>
  <c r="B18" i="7"/>
  <c r="B17" i="7"/>
  <c r="B16" i="7"/>
</calcChain>
</file>

<file path=xl/comments1.xml><?xml version="1.0" encoding="utf-8"?>
<comments xmlns="http://schemas.openxmlformats.org/spreadsheetml/2006/main">
  <authors>
    <author>Sally Mackay</author>
  </authors>
  <commentList>
    <comment ref="U1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oragne- discount price
black - no discount
highlighed orange - branded item cheaper than generic
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taken from usual price as no discount</t>
        </r>
      </text>
    </comment>
    <comment ref="K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Blue figures - generic same price as brand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when no discount, usual price</t>
        </r>
      </text>
    </comment>
  </commentList>
</comments>
</file>

<file path=xl/sharedStrings.xml><?xml version="1.0" encoding="utf-8"?>
<sst xmlns="http://schemas.openxmlformats.org/spreadsheetml/2006/main" count="10448" uniqueCount="762">
  <si>
    <t>country</t>
  </si>
  <si>
    <t>region</t>
  </si>
  <si>
    <t>season</t>
  </si>
  <si>
    <t>deprivation</t>
  </si>
  <si>
    <t>type</t>
  </si>
  <si>
    <t>NZ</t>
  </si>
  <si>
    <t>Auckland</t>
  </si>
  <si>
    <t>Countdown</t>
  </si>
  <si>
    <t>generic</t>
  </si>
  <si>
    <t>discount</t>
  </si>
  <si>
    <t>yes</t>
  </si>
  <si>
    <t>branded</t>
  </si>
  <si>
    <t>no</t>
  </si>
  <si>
    <t>price</t>
  </si>
  <si>
    <t>price/100g</t>
  </si>
  <si>
    <t>chain/brand</t>
  </si>
  <si>
    <t>food group</t>
  </si>
  <si>
    <t>brand</t>
  </si>
  <si>
    <t>date</t>
  </si>
  <si>
    <t>supermarket</t>
  </si>
  <si>
    <t>cereals</t>
  </si>
  <si>
    <t>commonfood</t>
  </si>
  <si>
    <t>Homebrand</t>
  </si>
  <si>
    <t>Tip Top</t>
  </si>
  <si>
    <t>bread white</t>
  </si>
  <si>
    <t>Budget</t>
  </si>
  <si>
    <t>fruit</t>
  </si>
  <si>
    <t>apple</t>
  </si>
  <si>
    <t>vegetable</t>
  </si>
  <si>
    <t>carrot</t>
  </si>
  <si>
    <t>Pak N Save</t>
  </si>
  <si>
    <t>Ploughmans</t>
  </si>
  <si>
    <t>Molenberg</t>
  </si>
  <si>
    <t>pams</t>
  </si>
  <si>
    <t>New World</t>
  </si>
  <si>
    <t>fresh</t>
  </si>
  <si>
    <t>fresh produce store</t>
  </si>
  <si>
    <t>Raeward Fresh</t>
  </si>
  <si>
    <t>Fruit World</t>
  </si>
  <si>
    <t>Fresh Market</t>
  </si>
  <si>
    <t>trim milk</t>
  </si>
  <si>
    <t>dairy</t>
  </si>
  <si>
    <t>milk trim</t>
  </si>
  <si>
    <t>Anchor</t>
  </si>
  <si>
    <t>Meadowfresh</t>
  </si>
  <si>
    <t>autumn</t>
  </si>
  <si>
    <t>Food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</si>
  <si>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</si>
  <si>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</si>
  <si>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</si>
  <si>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</si>
  <si>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</si>
  <si>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</si>
  <si>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</si>
  <si>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</si>
  <si>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</si>
  <si>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Fruit</t>
  </si>
  <si>
    <t>Apples, fresh</t>
  </si>
  <si>
    <t>Bananas, fresh</t>
  </si>
  <si>
    <t>Grapes, fresh</t>
  </si>
  <si>
    <t>Kiwifruit, fresh</t>
  </si>
  <si>
    <t>Mandarins, fresh</t>
  </si>
  <si>
    <t>Nectarines, fresh</t>
  </si>
  <si>
    <t>Oranges, fresh</t>
  </si>
  <si>
    <t>Peaches, canned in clear juice</t>
  </si>
  <si>
    <t>Pears, fresh</t>
  </si>
  <si>
    <t>Sultanas, dried</t>
  </si>
  <si>
    <t>Vegetables</t>
  </si>
  <si>
    <t>Avocados, fresh</t>
  </si>
  <si>
    <t>Broccoli, fresh</t>
  </si>
  <si>
    <t>Cabbage, fresh</t>
  </si>
  <si>
    <t>Capsicums, fresh</t>
  </si>
  <si>
    <t>Carrots, fresh</t>
  </si>
  <si>
    <t>Cauliflower, fresh</t>
  </si>
  <si>
    <t>Courgettes, fresh</t>
  </si>
  <si>
    <t>Cucumber, fresh</t>
  </si>
  <si>
    <t>Lettuce, fresh</t>
  </si>
  <si>
    <t>Kumara, fresh</t>
  </si>
  <si>
    <t>Mixed vegetables, frozen</t>
  </si>
  <si>
    <t>Mushrooms, fresh</t>
  </si>
  <si>
    <t>Onions, fresh</t>
  </si>
  <si>
    <t>Peas, fozen</t>
  </si>
  <si>
    <t>Potatoes, fresh</t>
  </si>
  <si>
    <t>Potato fries, frozen, superfries, straight cut</t>
  </si>
  <si>
    <t>Pumpkin, fresh</t>
  </si>
  <si>
    <t>Silverbeet, fresh</t>
  </si>
  <si>
    <t>Tomatoes, fresh</t>
  </si>
  <si>
    <t>Tomatoes, canned, drained</t>
  </si>
  <si>
    <t>Grains</t>
  </si>
  <si>
    <t>Bread, white</t>
  </si>
  <si>
    <t>Bread, wheatmeal</t>
  </si>
  <si>
    <t>Bread, wholegrain</t>
  </si>
  <si>
    <t>Pita bread</t>
  </si>
  <si>
    <t>Cake, fruit</t>
  </si>
  <si>
    <t>Biscuits, plain gingernut</t>
  </si>
  <si>
    <t>Biscuits, chocolate chip</t>
  </si>
  <si>
    <t>Biscuits, crackers Shapes</t>
  </si>
  <si>
    <t>Muffins, scone</t>
  </si>
  <si>
    <t>Cornflakes</t>
  </si>
  <si>
    <t>Muesli, toasted</t>
  </si>
  <si>
    <t>Weetbix</t>
  </si>
  <si>
    <t>Rolled oats</t>
  </si>
  <si>
    <t>Pasta dried</t>
  </si>
  <si>
    <t>Quick noodles, 2 minutes</t>
  </si>
  <si>
    <t>Brown rice</t>
  </si>
  <si>
    <t>Rice, long grain, white</t>
  </si>
  <si>
    <t>Spaghetti, canned</t>
  </si>
  <si>
    <t>Dairy</t>
  </si>
  <si>
    <t>Cheese, colby</t>
  </si>
  <si>
    <t>Cheese, Edam</t>
  </si>
  <si>
    <t>Milk, trim</t>
  </si>
  <si>
    <t>Milk, standard</t>
  </si>
  <si>
    <t>Yoghurt, full-fat flavoured</t>
  </si>
  <si>
    <t>Yoghurt, natural, low-fat</t>
  </si>
  <si>
    <t>Eggs</t>
  </si>
  <si>
    <t>Beef, corned silverside</t>
  </si>
  <si>
    <t>Beef steak, blade</t>
  </si>
  <si>
    <t>Beef steak, rump</t>
  </si>
  <si>
    <t>Beef, mince, stewed</t>
  </si>
  <si>
    <t>Chicken breast fresh</t>
  </si>
  <si>
    <t>chicken pieces with bone</t>
  </si>
  <si>
    <t>Chicken, whole, pre-cooked</t>
  </si>
  <si>
    <t>Chicken drumstick</t>
  </si>
  <si>
    <t>Lamb shoulder chops</t>
  </si>
  <si>
    <t>Pork leg roast</t>
  </si>
  <si>
    <t>Bacon, middle rashers</t>
  </si>
  <si>
    <t>Ham, sliced or shaved</t>
  </si>
  <si>
    <t>Sausages</t>
  </si>
  <si>
    <t>Fish fillets, fresh</t>
  </si>
  <si>
    <t>Tuna, canned</t>
  </si>
  <si>
    <t>Fish fillets, frozen, multipack</t>
  </si>
  <si>
    <t>Baked Beans regular</t>
  </si>
  <si>
    <t>Hummus dip</t>
  </si>
  <si>
    <t>Lentils, canned in springwater</t>
  </si>
  <si>
    <t>NIP</t>
  </si>
  <si>
    <t>Peanuts, plain</t>
  </si>
  <si>
    <t>Almonds, plain</t>
  </si>
  <si>
    <t>Fats &amp; oils</t>
  </si>
  <si>
    <t>Butter</t>
  </si>
  <si>
    <t>Margarine, mufa regular fat</t>
  </si>
  <si>
    <t>Olive oil</t>
  </si>
  <si>
    <t>Canola oil</t>
  </si>
  <si>
    <t>Snacks</t>
  </si>
  <si>
    <t>Chocolate, dairy milk block</t>
  </si>
  <si>
    <t xml:space="preserve">Sweets - gum, jelly soft </t>
  </si>
  <si>
    <t>Ice cream, plain</t>
  </si>
  <si>
    <t>Muesli Bar, fruit nut choc</t>
  </si>
  <si>
    <t>Potato crisps, regular cut</t>
  </si>
  <si>
    <t>Sauces, dressings, spreads, sugars</t>
  </si>
  <si>
    <t>Jam</t>
  </si>
  <si>
    <t>Peanut butter</t>
  </si>
  <si>
    <t>Vegetable soup, canned</t>
  </si>
  <si>
    <t>Pasta sauce</t>
  </si>
  <si>
    <t>Mayonnaise, regular</t>
  </si>
  <si>
    <t>Tomato sauce</t>
  </si>
  <si>
    <t>White sugar</t>
  </si>
  <si>
    <t>Beverages</t>
  </si>
  <si>
    <t>Milo, powder</t>
  </si>
  <si>
    <t>Cola</t>
  </si>
  <si>
    <t>Diet cola</t>
  </si>
  <si>
    <t>Fruit drink orange</t>
  </si>
  <si>
    <t>Orange juice</t>
  </si>
  <si>
    <t>Drink Powder</t>
  </si>
  <si>
    <t>Takeaway</t>
  </si>
  <si>
    <t>Meat pie</t>
  </si>
  <si>
    <t>FCDB</t>
  </si>
  <si>
    <t>Hot chips</t>
  </si>
  <si>
    <t>Battered fish</t>
  </si>
  <si>
    <t>Pizza</t>
  </si>
  <si>
    <t>Burger</t>
  </si>
  <si>
    <t>Alcohol</t>
  </si>
  <si>
    <t>Wine, medium white</t>
  </si>
  <si>
    <t>Beer, lager, draught, bitter</t>
  </si>
  <si>
    <t>Tuna canned in water</t>
  </si>
  <si>
    <t>Peanut butter no added salt/sugar</t>
  </si>
  <si>
    <t>Lentils</t>
  </si>
  <si>
    <t>Hummus</t>
  </si>
  <si>
    <t>Wholegrain cracker</t>
  </si>
  <si>
    <t>Cottage cheese</t>
  </si>
  <si>
    <t>core/disc</t>
  </si>
  <si>
    <t>c</t>
  </si>
  <si>
    <t>d</t>
  </si>
  <si>
    <t>Variety rating</t>
  </si>
  <si>
    <t>Max</t>
  </si>
  <si>
    <t>healthy diet</t>
  </si>
  <si>
    <t>Rice, long grain, white cooked</t>
  </si>
  <si>
    <t>Rice, brown</t>
  </si>
  <si>
    <t>Yoghurt, flavoured, low-fat</t>
  </si>
  <si>
    <t>Healthy Diet</t>
  </si>
  <si>
    <t>Energy MJ</t>
  </si>
  <si>
    <t>Fat % energy</t>
  </si>
  <si>
    <t>Saturated fat % energy</t>
  </si>
  <si>
    <t>CHO % energy</t>
  </si>
  <si>
    <t>Free sugars % energy*</t>
  </si>
  <si>
    <t>7 girl</t>
  </si>
  <si>
    <t>n</t>
  </si>
  <si>
    <t>&lt;10%</t>
  </si>
  <si>
    <t>14 boy</t>
  </si>
  <si>
    <t>20-35%</t>
  </si>
  <si>
    <t>&lt;10% E</t>
  </si>
  <si>
    <t>45-65%</t>
  </si>
  <si>
    <t>15-25%</t>
  </si>
  <si>
    <t>adult women</t>
  </si>
  <si>
    <t>adult man</t>
  </si>
  <si>
    <t>fibre g</t>
  </si>
  <si>
    <t>protein % energy</t>
  </si>
  <si>
    <t>45  women</t>
  </si>
  <si>
    <t>45 man</t>
  </si>
  <si>
    <t>Protein</t>
  </si>
  <si>
    <t>Sauces</t>
  </si>
  <si>
    <t>Child</t>
  </si>
  <si>
    <t>Population group</t>
  </si>
  <si>
    <t>All</t>
  </si>
  <si>
    <t xml:space="preserve">Food Id </t>
  </si>
  <si>
    <t>Barcode</t>
  </si>
  <si>
    <t>unitsize g/ml</t>
  </si>
  <si>
    <t>Bar code</t>
  </si>
  <si>
    <t>sodium mg</t>
  </si>
  <si>
    <t>Min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</si>
  <si>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</si>
  <si>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</si>
  <si>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t>max</t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</si>
  <si>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</si>
  <si>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</si>
  <si>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 group</t>
  </si>
  <si>
    <t>Commonly consumed food</t>
  </si>
  <si>
    <t>Food group ID</t>
  </si>
  <si>
    <t>Commonly consumed food ID</t>
  </si>
  <si>
    <t>Protein foods: Meat, poultry, seafood, eggs, legumes, nuts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</si>
  <si>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</si>
  <si>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</si>
  <si>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</si>
  <si>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</si>
  <si>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</si>
  <si>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</si>
  <si>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</si>
  <si>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</si>
  <si>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</si>
  <si>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</si>
  <si>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</si>
  <si>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</si>
  <si>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</si>
  <si>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</si>
  <si>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</si>
  <si>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</si>
  <si>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</si>
  <si>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</si>
  <si>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</si>
  <si>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</si>
  <si>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</si>
  <si>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</si>
  <si>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</si>
  <si>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</si>
  <si>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</si>
  <si>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</si>
  <si>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</si>
  <si>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</si>
  <si>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</si>
  <si>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</si>
  <si>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</si>
  <si>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</si>
  <si>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</si>
  <si>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</si>
  <si>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</si>
  <si>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</si>
  <si>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</si>
  <si>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</si>
  <si>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</si>
  <si>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</si>
  <si>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</si>
  <si>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</si>
  <si>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</si>
  <si>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</si>
  <si>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</si>
  <si>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</si>
  <si>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</si>
  <si>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</si>
  <si>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04049</t>
  </si>
  <si>
    <t>04050</t>
  </si>
  <si>
    <t>04051</t>
  </si>
  <si>
    <t>04052</t>
  </si>
  <si>
    <t>04053</t>
  </si>
  <si>
    <t>04054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</si>
  <si>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</si>
  <si>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</si>
  <si>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</si>
  <si>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</si>
  <si>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</si>
  <si>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</si>
  <si>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</si>
  <si>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</si>
  <si>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</si>
  <si>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</si>
  <si>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</si>
  <si>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</si>
  <si>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</si>
  <si>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</si>
  <si>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</si>
  <si>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</si>
  <si>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</si>
  <si>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</si>
  <si>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</si>
  <si>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</si>
  <si>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</si>
  <si>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</si>
  <si>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06077</t>
  </si>
  <si>
    <t>06078</t>
  </si>
  <si>
    <t>06079</t>
  </si>
  <si>
    <t>06080</t>
  </si>
  <si>
    <t>07081</t>
  </si>
  <si>
    <t>07082</t>
  </si>
  <si>
    <t>07083</t>
  </si>
  <si>
    <t>07084</t>
  </si>
  <si>
    <t>07085</t>
  </si>
  <si>
    <t>08086</t>
  </si>
  <si>
    <t>08087</t>
  </si>
  <si>
    <t>08088</t>
  </si>
  <si>
    <t>08089</t>
  </si>
  <si>
    <t>08090</t>
  </si>
  <si>
    <t>08091</t>
  </si>
  <si>
    <t>08092</t>
  </si>
  <si>
    <t>09093</t>
  </si>
  <si>
    <t>09094</t>
  </si>
  <si>
    <t>09095</t>
  </si>
  <si>
    <t>09096</t>
  </si>
  <si>
    <t>09097</t>
  </si>
  <si>
    <t>09098</t>
  </si>
  <si>
    <t>11105</t>
  </si>
  <si>
    <t>11106</t>
  </si>
  <si>
    <t>Variety</t>
  </si>
  <si>
    <t>Brand</t>
  </si>
  <si>
    <t>Date</t>
  </si>
  <si>
    <t>Region</t>
  </si>
  <si>
    <t>Type of outlet</t>
  </si>
  <si>
    <t>Chain</t>
  </si>
  <si>
    <t>Size</t>
  </si>
  <si>
    <t>Type of price</t>
  </si>
  <si>
    <t xml:space="preserve">generic item </t>
  </si>
  <si>
    <t>price per 100g</t>
  </si>
  <si>
    <t>price per 100g edible product</t>
  </si>
  <si>
    <t>Yield-default</t>
  </si>
  <si>
    <t>Yield-edible</t>
  </si>
  <si>
    <t>Cooking method</t>
  </si>
  <si>
    <t>Yield-cooking</t>
  </si>
  <si>
    <t>This table has not yet been filled in but most commonly consumed foods will have multiple rows with specific products</t>
  </si>
  <si>
    <t>Takeaways have been deleted. For fresh produce, only packaged fresh produce will be taken into account.</t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</si>
  <si>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</si>
  <si>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</si>
  <si>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</si>
  <si>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</si>
  <si>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max</t>
  </si>
  <si>
    <t>adult woman min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</si>
  <si>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</si>
  <si>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</si>
  <si>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Biscuits, TimTam</t>
  </si>
  <si>
    <t>Muffin</t>
  </si>
  <si>
    <t>Muesli</t>
  </si>
  <si>
    <t>Pasta wholemeal</t>
  </si>
  <si>
    <t>Pasta regular</t>
  </si>
  <si>
    <t>Beef, mince</t>
  </si>
  <si>
    <t>Lamb, shoulder chop</t>
  </si>
  <si>
    <t xml:space="preserve">Fish fillet, cheapest </t>
  </si>
  <si>
    <t>Fish fillet frozen</t>
  </si>
  <si>
    <t>Peanut butter, no added salt or sugar</t>
  </si>
  <si>
    <t>Peanut butter, added salt</t>
  </si>
  <si>
    <t>Fruit number of serves</t>
  </si>
  <si>
    <t>serve size</t>
  </si>
  <si>
    <t>Food ID</t>
  </si>
  <si>
    <t>grams</t>
  </si>
  <si>
    <r>
      <rPr>
        <sz val="11"/>
        <rFont val="Arial"/>
      </rPr>
      <t>new</t>
    </r>
    <r>
      <rPr>
        <sz val="11"/>
        <color rgb="FFFF0000"/>
        <rFont val="Arial"/>
      </rPr>
      <t xml:space="preserve"> </t>
    </r>
    <r>
      <rPr>
        <sz val="11"/>
        <rFont val="Arial"/>
      </rPr>
      <t>World</t>
    </r>
  </si>
  <si>
    <t>Cheapest</t>
  </si>
  <si>
    <t>PakNSave</t>
  </si>
  <si>
    <t xml:space="preserve">Cheapest </t>
  </si>
  <si>
    <t xml:space="preserve">aver cheapest </t>
  </si>
  <si>
    <t>ave brand</t>
  </si>
  <si>
    <t xml:space="preserve">ave brand </t>
  </si>
  <si>
    <t>ave generic</t>
  </si>
  <si>
    <t xml:space="preserve">ave generic </t>
  </si>
  <si>
    <t>ave cheapest</t>
  </si>
  <si>
    <t>All supermarkets</t>
  </si>
  <si>
    <t>Item</t>
  </si>
  <si>
    <t> Detail</t>
  </si>
  <si>
    <t>Package </t>
  </si>
  <si>
    <t>Price</t>
  </si>
  <si>
    <t>/100g</t>
  </si>
  <si>
    <t>Discount</t>
  </si>
  <si>
    <t>D/100g</t>
  </si>
  <si>
    <t>D%</t>
  </si>
  <si>
    <t>Generic</t>
  </si>
  <si>
    <t>G Price</t>
  </si>
  <si>
    <t>G/100g</t>
  </si>
  <si>
    <t>GD/100g</t>
  </si>
  <si>
    <t>cheapest</t>
  </si>
  <si>
    <t>C/100g</t>
  </si>
  <si>
    <t>CD/100g</t>
  </si>
  <si>
    <t>Price D</t>
  </si>
  <si>
    <t>Price no D</t>
  </si>
  <si>
    <t>Price PS</t>
  </si>
  <si>
    <t>Cheapest price CD</t>
  </si>
  <si>
    <t>Cheapest price C</t>
  </si>
  <si>
    <t>with D</t>
  </si>
  <si>
    <t>noD</t>
  </si>
  <si>
    <t>Dis</t>
  </si>
  <si>
    <t>NW /100g</t>
  </si>
  <si>
    <t>Bread, multigrain toast</t>
  </si>
  <si>
    <t>Vogels</t>
  </si>
  <si>
    <t>Bread, wholegrain, mixed grain toast</t>
  </si>
  <si>
    <t>Burgen</t>
  </si>
  <si>
    <t>Nature Fresh</t>
  </si>
  <si>
    <t>Bread, white toast</t>
  </si>
  <si>
    <t>Bread, white pita</t>
  </si>
  <si>
    <t>Gianni large</t>
  </si>
  <si>
    <t>Pams</t>
  </si>
  <si>
    <t>Signature Range</t>
  </si>
  <si>
    <t>Biscuits, gingernut</t>
  </si>
  <si>
    <t>Griffins</t>
  </si>
  <si>
    <t xml:space="preserve">Biscuits, chocolate </t>
  </si>
  <si>
    <t>Arnotts, Tim Tam orginal</t>
  </si>
  <si>
    <t>Select</t>
  </si>
  <si>
    <t>Biscuits, crackers hi fat</t>
  </si>
  <si>
    <t>Arnotts Shapes bbq</t>
  </si>
  <si>
    <t>Biscuits, crackers hi fat 2</t>
  </si>
  <si>
    <t>Griffins Snax</t>
  </si>
  <si>
    <t>Biscuits, vita-wheat</t>
  </si>
  <si>
    <t>Arnotts</t>
  </si>
  <si>
    <t>Biscuits, vita-wheat 2</t>
  </si>
  <si>
    <t>Huntly Palmer wholegrain</t>
  </si>
  <si>
    <t xml:space="preserve">Muffins, </t>
  </si>
  <si>
    <t>6 pack 77g each</t>
  </si>
  <si>
    <t>Muffins</t>
  </si>
  <si>
    <t>Pack 6 (77g)</t>
  </si>
  <si>
    <t>6 pack</t>
  </si>
  <si>
    <t>Ernest Adams</t>
  </si>
  <si>
    <t>Sanitarium</t>
  </si>
  <si>
    <t>Sanitarium golden oats and fruit</t>
  </si>
  <si>
    <t xml:space="preserve">Muesli, natural, </t>
  </si>
  <si>
    <t>Sanitarium fruit &amp; 5 grain</t>
  </si>
  <si>
    <t>Hubbards Simply natural</t>
  </si>
  <si>
    <t>Rice bubbles</t>
  </si>
  <si>
    <t>Wheat biscuits</t>
  </si>
  <si>
    <t>Sanitarium Weetbix</t>
  </si>
  <si>
    <t>Harraways</t>
  </si>
  <si>
    <t>Pasta dried spaghetti</t>
  </si>
  <si>
    <t>San Remo</t>
  </si>
  <si>
    <t>Pasta, wholemeal penne</t>
  </si>
  <si>
    <t>Pasta, wholemeal</t>
  </si>
  <si>
    <t>Pasta, wholemeal spaghetti</t>
  </si>
  <si>
    <t>Diamond</t>
  </si>
  <si>
    <t>Quick noodles, 2 minutes, 5 pack</t>
  </si>
  <si>
    <t>Maggi beef</t>
  </si>
  <si>
    <t>Sunrice</t>
  </si>
  <si>
    <t>Watties</t>
  </si>
  <si>
    <t>Spaghetti, canned, lite</t>
  </si>
  <si>
    <t>No</t>
  </si>
  <si>
    <t>Mainland</t>
  </si>
  <si>
    <t>Valuemetric</t>
  </si>
  <si>
    <t>Alpine</t>
  </si>
  <si>
    <t>Cheese, cottage</t>
  </si>
  <si>
    <t>Milk trim</t>
  </si>
  <si>
    <t>Milk standard</t>
  </si>
  <si>
    <t>FreshnFruity</t>
  </si>
  <si>
    <t>Yoplait</t>
  </si>
  <si>
    <t>De Winkel</t>
  </si>
  <si>
    <t xml:space="preserve">Yoghurt, full-fat natural </t>
  </si>
  <si>
    <t xml:space="preserve">Fresh and Fruity regular Greek </t>
  </si>
  <si>
    <t>Naturelea</t>
  </si>
  <si>
    <t>NatureLea</t>
  </si>
  <si>
    <t>Margarine, monounsaturated, regular fat</t>
  </si>
  <si>
    <t>Flora</t>
  </si>
  <si>
    <t>1kg</t>
  </si>
  <si>
    <t>500g</t>
  </si>
  <si>
    <t>1kg/pottle/bag</t>
  </si>
  <si>
    <t>Canned peaches light syrup</t>
  </si>
  <si>
    <t xml:space="preserve">Watties, </t>
  </si>
  <si>
    <t>Fruiti</t>
  </si>
  <si>
    <t>Canned peaches no added sugar</t>
  </si>
  <si>
    <t>Canned peaches juice</t>
  </si>
  <si>
    <t xml:space="preserve">Cinderella </t>
  </si>
  <si>
    <t>Vegetable</t>
  </si>
  <si>
    <t>Broccoli,</t>
  </si>
  <si>
    <t>1 head</t>
  </si>
  <si>
    <t>Cabbage, drumhead</t>
  </si>
  <si>
    <t>Capsicums, green</t>
  </si>
  <si>
    <t>Carrots,</t>
  </si>
  <si>
    <t>loose</t>
  </si>
  <si>
    <t>1kg bag</t>
  </si>
  <si>
    <t>3.99 2kg</t>
  </si>
  <si>
    <t>Cauliflower</t>
  </si>
  <si>
    <t>Courgettes</t>
  </si>
  <si>
    <t xml:space="preserve">1kg </t>
  </si>
  <si>
    <t>Cucumber Telegraph</t>
  </si>
  <si>
    <t>Lettuce iceberg</t>
  </si>
  <si>
    <t>Kumara, orange or red</t>
  </si>
  <si>
    <t>Mushrooms, white button</t>
  </si>
  <si>
    <t>Onions, brown</t>
  </si>
  <si>
    <t>1.5kg bag</t>
  </si>
  <si>
    <t>Potatoes, multi-purpose</t>
  </si>
  <si>
    <t>2 . 5kg bag</t>
  </si>
  <si>
    <t>3 kg bag</t>
  </si>
  <si>
    <t>2 kg bag</t>
  </si>
  <si>
    <t>Pumpkin, Crown</t>
  </si>
  <si>
    <t>Pumpkin,</t>
  </si>
  <si>
    <t>Silverbeet,</t>
  </si>
  <si>
    <t>1 bunch</t>
  </si>
  <si>
    <t>Tomatoes standard</t>
  </si>
  <si>
    <t>Canned tomatoes no salt</t>
  </si>
  <si>
    <t xml:space="preserve">Canned tomatoes regular </t>
  </si>
  <si>
    <t>Canned tomatoes regular</t>
  </si>
  <si>
    <t>Tomato soup condensed</t>
  </si>
  <si>
    <t>Tomato soup condensed, no added salt</t>
  </si>
  <si>
    <t>Condensed, no added salt</t>
  </si>
  <si>
    <t>Baked beans regular</t>
  </si>
  <si>
    <t>Baked beans lite</t>
  </si>
  <si>
    <t>Lentils canned In springwater</t>
  </si>
  <si>
    <t>Pams in brine</t>
  </si>
  <si>
    <t>Delmaine (brine)</t>
  </si>
  <si>
    <t>Select (no added salt)</t>
  </si>
  <si>
    <t>Corn frozen kernels</t>
  </si>
  <si>
    <t>McCains</t>
  </si>
  <si>
    <t>Frozen peas, corn, carrots</t>
  </si>
  <si>
    <t>Home brand</t>
  </si>
  <si>
    <t>Peas frozen</t>
  </si>
  <si>
    <t>Potato fries frozen straight cut</t>
  </si>
  <si>
    <t xml:space="preserve">McCain  </t>
  </si>
  <si>
    <t>Meat alternatives</t>
  </si>
  <si>
    <t>Farmer Brown</t>
  </si>
  <si>
    <t>Morning Harvest</t>
  </si>
  <si>
    <t>Beef, corned silverside with skin</t>
  </si>
  <si>
    <t>Hellers</t>
  </si>
  <si>
    <t>Fishers</t>
  </si>
  <si>
    <t>Beef, mince, steak/topside</t>
  </si>
  <si>
    <t>Beef mince, lean</t>
  </si>
  <si>
    <t>Chicken pieces with bone</t>
  </si>
  <si>
    <t>Thigh skin</t>
  </si>
  <si>
    <t>size 16 900g 66%</t>
  </si>
  <si>
    <t>size 14 790g 66%</t>
  </si>
  <si>
    <t>Lamb loin chops</t>
  </si>
  <si>
    <t>Pork shoulder roast</t>
  </si>
  <si>
    <t>Pork loin chop</t>
  </si>
  <si>
    <t>Loin chop pork</t>
  </si>
  <si>
    <t xml:space="preserve">Hellers, </t>
  </si>
  <si>
    <t>Ryans</t>
  </si>
  <si>
    <t xml:space="preserve">Hellers </t>
  </si>
  <si>
    <t xml:space="preserve">Ham, shaved champagne </t>
  </si>
  <si>
    <t xml:space="preserve">Beehive twin pack </t>
  </si>
  <si>
    <t>Deli</t>
  </si>
  <si>
    <t>Luncheon, ham and chicken</t>
  </si>
  <si>
    <t>Huttons roll</t>
  </si>
  <si>
    <t>Sausages, pre-cooked</t>
  </si>
  <si>
    <t>Red cod</t>
  </si>
  <si>
    <t xml:space="preserve">Red cod </t>
  </si>
  <si>
    <t>Fish fillets, frozen, classic crumb</t>
  </si>
  <si>
    <t>Sealord</t>
  </si>
  <si>
    <t xml:space="preserve">Tuna, canned in oil </t>
  </si>
  <si>
    <t>Tuna, canned in oil</t>
  </si>
  <si>
    <t>Tuna, canned in water</t>
  </si>
  <si>
    <t>Lisa’s</t>
  </si>
  <si>
    <t>Lisa</t>
  </si>
  <si>
    <t>Great Taste</t>
  </si>
  <si>
    <t>Bulk</t>
  </si>
  <si>
    <t xml:space="preserve">Tasti </t>
  </si>
  <si>
    <t>Peanuts, salted</t>
  </si>
  <si>
    <t>Value Pack</t>
  </si>
  <si>
    <t>Eta</t>
  </si>
  <si>
    <t>Market lane</t>
  </si>
  <si>
    <t>Mother Earth</t>
  </si>
  <si>
    <t>Bulk bin</t>
  </si>
  <si>
    <t>Meat pie single serve</t>
  </si>
  <si>
    <t>Big Ben</t>
  </si>
  <si>
    <t xml:space="preserve">Irvines </t>
  </si>
  <si>
    <t>Item - Snacks</t>
  </si>
  <si>
    <t>Chocolate, diary milk block</t>
  </si>
  <si>
    <t>Cadbury</t>
  </si>
  <si>
    <t>Pascall jaybees</t>
  </si>
  <si>
    <t>Pams jelly beans</t>
  </si>
  <si>
    <t>Tasti Nut bar</t>
  </si>
  <si>
    <t>2 for $4</t>
  </si>
  <si>
    <t>2 for $3.69</t>
  </si>
  <si>
    <t>Bluebird</t>
  </si>
  <si>
    <t>Spreads, sauces</t>
  </si>
  <si>
    <t>Sauces, spreads</t>
  </si>
  <si>
    <t>Jam, strawberry</t>
  </si>
  <si>
    <t>Craigs</t>
  </si>
  <si>
    <t>Peanut butter, no salt, no sugar</t>
  </si>
  <si>
    <t>Vegetable soup, canned, condensed</t>
  </si>
  <si>
    <t>Pams minestrone</t>
  </si>
  <si>
    <t>Pasta sauce, original</t>
  </si>
  <si>
    <t>2.50 for 2</t>
  </si>
  <si>
    <t>Tomato sauce can</t>
  </si>
  <si>
    <t xml:space="preserve"> </t>
  </si>
  <si>
    <t>Tomato sauce, lite</t>
  </si>
  <si>
    <t>Lupi</t>
  </si>
  <si>
    <t>Olivani</t>
  </si>
  <si>
    <t xml:space="preserve">Sunfield </t>
  </si>
  <si>
    <t>Chelsea</t>
  </si>
  <si>
    <t>Item - Beverages</t>
  </si>
  <si>
    <t>Drinking powder</t>
  </si>
  <si>
    <t>Milo</t>
  </si>
  <si>
    <t>Coca Cola</t>
  </si>
  <si>
    <t>Coke Zero</t>
  </si>
  <si>
    <t>Diet Coke</t>
  </si>
  <si>
    <t>Pepsi</t>
  </si>
  <si>
    <t xml:space="preserve">Keri </t>
  </si>
  <si>
    <t>Keri</t>
  </si>
  <si>
    <t>Thextons</t>
  </si>
  <si>
    <t xml:space="preserve">Just Juice </t>
  </si>
  <si>
    <t>Fresh up</t>
  </si>
  <si>
    <t>Just juice</t>
  </si>
  <si>
    <t>Just Juice</t>
  </si>
  <si>
    <t>Raro</t>
  </si>
  <si>
    <t>VitaFresh</t>
  </si>
  <si>
    <t>Water</t>
  </si>
  <si>
    <t xml:space="preserve">Pump </t>
  </si>
  <si>
    <t>Wine, sauvignon blanc</t>
  </si>
  <si>
    <t xml:space="preserve">Montana </t>
  </si>
  <si>
    <t>Corbans</t>
  </si>
  <si>
    <t>Cleanskin</t>
  </si>
  <si>
    <t>DB draught export</t>
  </si>
  <si>
    <t>Speights</t>
  </si>
  <si>
    <t>03049</t>
  </si>
  <si>
    <t>03050</t>
  </si>
  <si>
    <t>04057</t>
  </si>
  <si>
    <t>05077</t>
  </si>
  <si>
    <t>05078</t>
  </si>
  <si>
    <t>05079</t>
  </si>
  <si>
    <t>05080</t>
  </si>
  <si>
    <t>bread wheatmeal</t>
  </si>
  <si>
    <t>milk standard</t>
  </si>
  <si>
    <t>Healthy diet per day</t>
  </si>
  <si>
    <t>Current diet per day</t>
  </si>
  <si>
    <t>carbohydrate</t>
  </si>
  <si>
    <t>CHO</t>
  </si>
  <si>
    <t>Nutrient constraints</t>
  </si>
  <si>
    <t>Luncheon sausage</t>
  </si>
  <si>
    <t>05081</t>
  </si>
  <si>
    <t>Corn, frozen</t>
  </si>
  <si>
    <t>Adult</t>
  </si>
  <si>
    <t>02031</t>
  </si>
  <si>
    <t>02032</t>
  </si>
  <si>
    <t>02033</t>
  </si>
  <si>
    <t>02034</t>
  </si>
  <si>
    <t>02035</t>
  </si>
  <si>
    <t>03051</t>
  </si>
  <si>
    <t>03052</t>
  </si>
  <si>
    <t>03053</t>
  </si>
  <si>
    <t>03054</t>
  </si>
  <si>
    <t>03055</t>
  </si>
  <si>
    <t>03056</t>
  </si>
  <si>
    <t>04058</t>
  </si>
  <si>
    <t>04059</t>
  </si>
  <si>
    <t>04060</t>
  </si>
  <si>
    <t>04061</t>
  </si>
  <si>
    <t>04062</t>
  </si>
  <si>
    <t>04063</t>
  </si>
  <si>
    <t>05082</t>
  </si>
  <si>
    <t>05083</t>
  </si>
  <si>
    <t>05084</t>
  </si>
  <si>
    <t>05085</t>
  </si>
  <si>
    <t>05086</t>
  </si>
  <si>
    <t>05087</t>
  </si>
  <si>
    <t>06088</t>
  </si>
  <si>
    <t>06089</t>
  </si>
  <si>
    <t>06090</t>
  </si>
  <si>
    <t>06091</t>
  </si>
  <si>
    <t>07092</t>
  </si>
  <si>
    <t>07093</t>
  </si>
  <si>
    <t>07094</t>
  </si>
  <si>
    <t>07095</t>
  </si>
  <si>
    <t>07096</t>
  </si>
  <si>
    <t>08097</t>
  </si>
  <si>
    <t>08098</t>
  </si>
  <si>
    <t>08099</t>
  </si>
  <si>
    <t>08100</t>
  </si>
  <si>
    <t>08101</t>
  </si>
  <si>
    <t>08102</t>
  </si>
  <si>
    <t>08103</t>
  </si>
  <si>
    <t>09104</t>
  </si>
  <si>
    <t>09105</t>
  </si>
  <si>
    <t>09106</t>
  </si>
  <si>
    <t>09107</t>
  </si>
  <si>
    <t>09108</t>
  </si>
  <si>
    <t>09109</t>
  </si>
  <si>
    <t>10110</t>
  </si>
  <si>
    <t>10111</t>
  </si>
  <si>
    <t>10112</t>
  </si>
  <si>
    <t>10113</t>
  </si>
  <si>
    <t>10114</t>
  </si>
  <si>
    <t>11116</t>
  </si>
  <si>
    <t>Bread, multigrain</t>
  </si>
  <si>
    <t>Target adult man (g)</t>
  </si>
  <si>
    <t>11115</t>
  </si>
  <si>
    <t>per wk</t>
  </si>
  <si>
    <t>per week</t>
  </si>
  <si>
    <t xml:space="preserve">protein % energy </t>
  </si>
  <si>
    <t>CHO grams</t>
  </si>
  <si>
    <t xml:space="preserve">Sodium mg </t>
  </si>
  <si>
    <t xml:space="preserve"> fat grams</t>
  </si>
  <si>
    <t xml:space="preserve">  saturated fat grams</t>
  </si>
  <si>
    <t xml:space="preserve"> CHO grams</t>
  </si>
  <si>
    <t>fibre grams</t>
  </si>
  <si>
    <t xml:space="preserve"> protein grams</t>
  </si>
  <si>
    <t xml:space="preserve"> saturated fat grams</t>
  </si>
  <si>
    <t>Total sugars grams</t>
  </si>
  <si>
    <t>Nutrient constraints                      Current diet per day</t>
  </si>
  <si>
    <t>Sodium mg</t>
  </si>
  <si>
    <t>Per week</t>
  </si>
  <si>
    <r>
      <rPr>
        <sz val="12"/>
        <color theme="1"/>
        <rFont val="Calibri"/>
        <family val="2"/>
        <scheme val="minor"/>
      </rPr>
      <t>per fortnight</t>
    </r>
  </si>
  <si>
    <t>Fish fillets, frozen</t>
  </si>
  <si>
    <t>Vegetables - non-starchy, serves</t>
  </si>
  <si>
    <t>Starchy vegetables, serves</t>
  </si>
  <si>
    <t>Grains serves</t>
  </si>
  <si>
    <t>Dairy serves</t>
  </si>
  <si>
    <t>Meat, poultry, seafood, eggs, legumes, nuts (protein) serves</t>
  </si>
  <si>
    <t>Fats &amp; oils grams</t>
  </si>
  <si>
    <r>
      <t xml:space="preserve"> fat </t>
    </r>
    <r>
      <rPr>
        <sz val="12"/>
        <color theme="1"/>
        <rFont val="Calibri"/>
        <family val="2"/>
        <scheme val="minor"/>
      </rPr>
      <t>% E CI</t>
    </r>
  </si>
  <si>
    <r>
      <t xml:space="preserve"> saturated fat </t>
    </r>
    <r>
      <rPr>
        <sz val="12"/>
        <color theme="1"/>
        <rFont val="Calibri"/>
        <family val="2"/>
        <scheme val="minor"/>
      </rPr>
      <t>% E CI</t>
    </r>
  </si>
  <si>
    <r>
      <t xml:space="preserve"> CHO </t>
    </r>
    <r>
      <rPr>
        <sz val="12"/>
        <color theme="1"/>
        <rFont val="Calibri"/>
        <family val="2"/>
        <scheme val="minor"/>
      </rPr>
      <t>% E CI</t>
    </r>
  </si>
  <si>
    <r>
      <t xml:space="preserve">Total sugars </t>
    </r>
    <r>
      <rPr>
        <sz val="12"/>
        <color theme="1"/>
        <rFont val="Calibri"/>
        <family val="2"/>
        <scheme val="minor"/>
      </rPr>
      <t>% E CI</t>
    </r>
  </si>
  <si>
    <r>
      <t xml:space="preserve">fibre </t>
    </r>
    <r>
      <rPr>
        <sz val="12"/>
        <color theme="1"/>
        <rFont val="Calibri"/>
        <family val="2"/>
        <scheme val="minor"/>
      </rPr>
      <t>g CI</t>
    </r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</si>
  <si>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</si>
  <si>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t>total sugar Sally's healthy diet</t>
  </si>
  <si>
    <r>
      <t xml:space="preserve"> protein </t>
    </r>
    <r>
      <rPr>
        <sz val="12"/>
        <color theme="1"/>
        <rFont val="Calibri"/>
        <family val="2"/>
        <scheme val="minor"/>
      </rPr>
      <t>%E CI</t>
    </r>
  </si>
  <si>
    <t xml:space="preserve"> alcohol %E CI</t>
  </si>
  <si>
    <r>
      <t>Energy MJ</t>
    </r>
    <r>
      <rPr>
        <sz val="12"/>
        <color theme="1"/>
        <rFont val="Calibri"/>
        <family val="2"/>
        <scheme val="minor"/>
      </rPr>
      <t xml:space="preserve"> CI (calculated from BMI)</t>
    </r>
  </si>
  <si>
    <t>Energy reported from survey</t>
  </si>
  <si>
    <t>Saturated fat % energy +-3%</t>
  </si>
  <si>
    <t>Fat % energy +-3%</t>
  </si>
  <si>
    <t>protein % energy +-3%</t>
  </si>
  <si>
    <t>Serve size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</si>
  <si>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</si>
  <si>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</si>
  <si>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</si>
  <si>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</si>
  <si>
    <t>price/100g AP</t>
  </si>
  <si>
    <t>price/100g EP</t>
  </si>
  <si>
    <t>Yield factor</t>
  </si>
  <si>
    <t>Baked Beans lite</t>
  </si>
  <si>
    <t>Beef, mince lean</t>
  </si>
  <si>
    <t>05088</t>
  </si>
  <si>
    <t>05089</t>
  </si>
  <si>
    <t>population group</t>
  </si>
  <si>
    <t>urban</t>
  </si>
  <si>
    <t>outlet type</t>
  </si>
  <si>
    <t>all</t>
  </si>
  <si>
    <t>spring</t>
  </si>
  <si>
    <t>Nelson</t>
  </si>
  <si>
    <t>winter</t>
  </si>
  <si>
    <t xml:space="preserve">no </t>
  </si>
  <si>
    <t>Gisborne</t>
  </si>
  <si>
    <t>Christchurch</t>
  </si>
  <si>
    <t>summer</t>
  </si>
  <si>
    <r>
      <t>Grains</t>
    </r>
    <r>
      <rPr>
        <sz val="12"/>
        <color theme="1"/>
        <rFont val="Calibri"/>
        <family val="2"/>
        <scheme val="minor"/>
      </rPr>
      <t xml:space="preserve"> discretionary</t>
    </r>
  </si>
  <si>
    <t>Porridge cooked no added salt</t>
  </si>
  <si>
    <t xml:space="preserve"> Discretionary foods</t>
  </si>
  <si>
    <t>Target</t>
  </si>
  <si>
    <r>
      <t>Grains</t>
    </r>
    <r>
      <rPr>
        <sz val="12"/>
        <color theme="1"/>
        <rFont val="Calibri"/>
        <family val="2"/>
        <scheme val="minor"/>
      </rPr>
      <t xml:space="preserve"> number serves</t>
    </r>
  </si>
  <si>
    <r>
      <t>Dairy</t>
    </r>
    <r>
      <rPr>
        <sz val="12"/>
        <color theme="1"/>
        <rFont val="Calibri"/>
        <family val="2"/>
        <scheme val="minor"/>
      </rPr>
      <t xml:space="preserve"> number of serves</t>
    </r>
  </si>
  <si>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erves in survey</t>
    </r>
  </si>
  <si>
    <t>Grams survey</t>
  </si>
  <si>
    <r>
      <t>Max</t>
    </r>
    <r>
      <rPr>
        <sz val="12"/>
        <color theme="1"/>
        <rFont val="Calibri"/>
        <family val="2"/>
        <scheme val="minor"/>
      </rPr>
      <t xml:space="preserve"> per week</t>
    </r>
  </si>
  <si>
    <t>Vegetables  number of serves per week</t>
  </si>
  <si>
    <t>Min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</si>
</sst>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0.0"/>
    <numFmt numFmtId="166" formatCode="&quot;$&quot;#,##0.00;[Red]&quot;$&quot;#,##0.00"/>
    <numFmt numFmtId="167" formatCode="#,##0.0"/>
    <numFmt numFmtId="168" formatCode="d/m/yyyy"/>
  </numFmts>
  <fonts count="6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</font>
    <font>
      <sz val="10"/>
      <color rgb="FF008000"/>
      <name val="Arial Mäori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sz val="11"/>
      <name val="Arial"/>
    </font>
    <font>
      <b/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b/>
      <sz val="12"/>
      <name val="Calibri"/>
      <family val="2"/>
      <scheme val="minor"/>
    </font>
    <font>
      <sz val="11"/>
      <color rgb="FF000000"/>
      <name val="Arial"/>
    </font>
    <font>
      <sz val="11"/>
      <color theme="9" tint="-0.249977111117893"/>
      <name val="Arial"/>
    </font>
    <font>
      <sz val="11"/>
      <color theme="6" tint="-0.249977111117893"/>
      <name val="Arial"/>
    </font>
    <font>
      <sz val="12"/>
      <color theme="9" tint="-0.249977111117893"/>
      <name val="Calibri"/>
      <scheme val="minor"/>
    </font>
    <font>
      <sz val="11"/>
      <color rgb="FFFFFF00"/>
      <name val="Arial"/>
    </font>
    <font>
      <sz val="11"/>
      <color rgb="FF008000"/>
      <name val="Arial"/>
    </font>
    <font>
      <sz val="12"/>
      <color theme="6" tint="-0.249977111117893"/>
      <name val="Calibri"/>
      <family val="2"/>
      <scheme val="minor"/>
    </font>
    <font>
      <sz val="12"/>
      <color rgb="FF008000"/>
      <name val="Calibri"/>
      <scheme val="minor"/>
    </font>
    <font>
      <sz val="11"/>
      <color rgb="FF3366FF"/>
      <name val="Arial"/>
    </font>
    <font>
      <sz val="11"/>
      <color rgb="FF76933C"/>
      <name val="Arial"/>
    </font>
    <font>
      <sz val="11"/>
      <color theme="6"/>
      <name val="Arial"/>
    </font>
    <font>
      <sz val="12"/>
      <color theme="1"/>
      <name val="Times New Roman"/>
    </font>
    <font>
      <i/>
      <sz val="12"/>
      <name val="Calibri"/>
      <scheme val="minor"/>
    </font>
    <font>
      <i/>
      <sz val="12"/>
      <color theme="1"/>
      <name val="Calibri"/>
      <scheme val="minor"/>
    </font>
    <font>
      <sz val="11"/>
      <color rgb="FF000000"/>
      <name val="Calibri"/>
    </font>
    <font>
      <sz val="11"/>
      <name val="Calibri"/>
      <family val="2"/>
    </font>
    <font>
      <sz val="12"/>
      <color theme="1"/>
      <name val="Calibri"/>
    </font>
    <font>
      <sz val="12"/>
      <color rgb="FFFF0000"/>
      <name val="Calibri"/>
      <family val="2"/>
      <scheme val="minor"/>
    </font>
    <font>
      <sz val="10"/>
      <color rgb="FFFF0000"/>
      <name val="Arial Mäori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rgb="FFF2DCDB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rgb="FFEBF1DE"/>
      </bottom>
      <diagonal/>
    </border>
  </borders>
  <cellStyleXfs count="1084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0"/>
    <xf numFmtId="0" fontId="18" fillId="0" borderId="0"/>
    <xf numFmtId="0" fontId="25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6" fillId="0" borderId="0"/>
    <xf numFmtId="0" fontId="31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5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71">
    <xf numFmtId="0" fontId="0" fillId="0" borderId="0" xfId="0"/>
    <xf numFmtId="164" fontId="0" fillId="0" borderId="0" xfId="0" applyNumberFormat="1"/>
    <xf numFmtId="0" fontId="17" fillId="2" borderId="0" xfId="51" applyFill="1"/>
    <xf numFmtId="165" fontId="17" fillId="2" borderId="0" xfId="51" applyNumberFormat="1" applyFill="1"/>
    <xf numFmtId="0" fontId="22" fillId="0" borderId="0" xfId="52" applyFont="1" applyFill="1"/>
    <xf numFmtId="0" fontId="17" fillId="0" borderId="0" xfId="51"/>
    <xf numFmtId="1" fontId="17" fillId="0" borderId="0" xfId="51" applyNumberFormat="1" applyBorder="1"/>
    <xf numFmtId="165" fontId="17" fillId="0" borderId="0" xfId="51" applyNumberFormat="1" applyBorder="1"/>
    <xf numFmtId="0" fontId="22" fillId="0" borderId="0" xfId="52" applyFont="1"/>
    <xf numFmtId="0" fontId="22" fillId="0" borderId="0" xfId="51" applyFont="1"/>
    <xf numFmtId="0" fontId="17" fillId="0" borderId="0" xfId="51" applyAlignment="1">
      <alignment horizontal="right"/>
    </xf>
    <xf numFmtId="0" fontId="22" fillId="0" borderId="0" xfId="53" applyFont="1"/>
    <xf numFmtId="0" fontId="26" fillId="0" borderId="0" xfId="51" applyFont="1"/>
    <xf numFmtId="165" fontId="21" fillId="0" borderId="0" xfId="51" applyNumberFormat="1" applyFont="1" applyBorder="1"/>
    <xf numFmtId="0" fontId="17" fillId="0" borderId="0" xfId="51" applyFill="1"/>
    <xf numFmtId="1" fontId="17" fillId="0" borderId="0" xfId="51" applyNumberFormat="1"/>
    <xf numFmtId="165" fontId="17" fillId="0" borderId="0" xfId="51" applyNumberFormat="1"/>
    <xf numFmtId="1" fontId="17" fillId="0" borderId="0" xfId="51" applyNumberFormat="1" applyFill="1" applyBorder="1"/>
    <xf numFmtId="165" fontId="17" fillId="0" borderId="0" xfId="51" applyNumberFormat="1" applyFill="1" applyBorder="1"/>
    <xf numFmtId="0" fontId="26" fillId="0" borderId="0" xfId="0" applyFont="1"/>
    <xf numFmtId="0" fontId="17" fillId="3" borderId="0" xfId="51" applyFill="1"/>
    <xf numFmtId="0" fontId="29" fillId="4" borderId="0" xfId="51" applyFont="1" applyFill="1"/>
    <xf numFmtId="0" fontId="17" fillId="4" borderId="0" xfId="51" applyFill="1"/>
    <xf numFmtId="0" fontId="22" fillId="4" borderId="0" xfId="51" applyFont="1" applyFill="1"/>
    <xf numFmtId="0" fontId="30" fillId="0" borderId="0" xfId="74" applyFont="1"/>
    <xf numFmtId="0" fontId="16" fillId="0" borderId="0" xfId="74"/>
    <xf numFmtId="0" fontId="26" fillId="0" borderId="0" xfId="74" applyFont="1"/>
    <xf numFmtId="2" fontId="16" fillId="0" borderId="0" xfId="74" applyNumberFormat="1"/>
    <xf numFmtId="0" fontId="16" fillId="0" borderId="0" xfId="74" applyAlignment="1">
      <alignment horizontal="right"/>
    </xf>
    <xf numFmtId="0" fontId="16" fillId="3" borderId="0" xfId="51" applyFont="1" applyFill="1"/>
    <xf numFmtId="0" fontId="16" fillId="0" borderId="0" xfId="51" applyFont="1"/>
    <xf numFmtId="0" fontId="30" fillId="5" borderId="0" xfId="74" applyFont="1" applyFill="1"/>
    <xf numFmtId="0" fontId="30" fillId="6" borderId="0" xfId="74" applyFont="1" applyFill="1" applyAlignment="1">
      <alignment wrapText="1"/>
    </xf>
    <xf numFmtId="0" fontId="16" fillId="6" borderId="0" xfId="74" applyFill="1"/>
    <xf numFmtId="0" fontId="16" fillId="2" borderId="0" xfId="51" applyFont="1" applyFill="1"/>
    <xf numFmtId="0" fontId="29" fillId="0" borderId="0" xfId="51" applyFont="1"/>
    <xf numFmtId="0" fontId="17" fillId="0" borderId="0" xfId="51" applyAlignment="1">
      <alignment horizontal="center"/>
    </xf>
    <xf numFmtId="0" fontId="17" fillId="0" borderId="0" xfId="51" applyFill="1" applyAlignment="1">
      <alignment horizontal="center"/>
    </xf>
    <xf numFmtId="0" fontId="15" fillId="0" borderId="0" xfId="51" applyFont="1"/>
    <xf numFmtId="0" fontId="15" fillId="0" borderId="0" xfId="51" applyFont="1" applyFill="1"/>
    <xf numFmtId="0" fontId="0" fillId="4" borderId="0" xfId="0" applyFill="1"/>
    <xf numFmtId="164" fontId="0" fillId="4" borderId="0" xfId="0" applyNumberFormat="1" applyFill="1"/>
    <xf numFmtId="0" fontId="17" fillId="0" borderId="0" xfId="51" applyFill="1" applyAlignment="1">
      <alignment horizontal="center"/>
    </xf>
    <xf numFmtId="0" fontId="15" fillId="2" borderId="0" xfId="51" applyFont="1" applyFill="1"/>
    <xf numFmtId="0" fontId="15" fillId="2" borderId="0" xfId="51" applyFont="1" applyFill="1" applyAlignment="1">
      <alignment horizontal="center"/>
    </xf>
    <xf numFmtId="0" fontId="16" fillId="0" borderId="0" xfId="51" applyFont="1" applyFill="1" applyAlignment="1">
      <alignment horizontal="center"/>
    </xf>
    <xf numFmtId="0" fontId="16" fillId="0" borderId="0" xfId="51" applyFont="1" applyAlignment="1">
      <alignment horizontal="center"/>
    </xf>
    <xf numFmtId="0" fontId="16" fillId="8" borderId="0" xfId="51" applyFont="1" applyFill="1"/>
    <xf numFmtId="0" fontId="17" fillId="8" borderId="0" xfId="51" applyFill="1" applyAlignment="1">
      <alignment horizontal="center"/>
    </xf>
    <xf numFmtId="0" fontId="22" fillId="8" borderId="0" xfId="52" applyFont="1" applyFill="1"/>
    <xf numFmtId="0" fontId="17" fillId="8" borderId="0" xfId="51" applyFill="1"/>
    <xf numFmtId="0" fontId="16" fillId="8" borderId="0" xfId="51" applyFont="1" applyFill="1" applyAlignment="1">
      <alignment horizontal="center"/>
    </xf>
    <xf numFmtId="0" fontId="22" fillId="8" borderId="0" xfId="53" applyFont="1" applyFill="1"/>
    <xf numFmtId="0" fontId="15" fillId="8" borderId="0" xfId="51" applyFont="1" applyFill="1"/>
    <xf numFmtId="0" fontId="22" fillId="8" borderId="0" xfId="51" applyFont="1" applyFill="1"/>
    <xf numFmtId="0" fontId="26" fillId="8" borderId="0" xfId="51" applyFont="1" applyFill="1"/>
    <xf numFmtId="0" fontId="22" fillId="8" borderId="0" xfId="52" quotePrefix="1" applyFont="1" applyFill="1" applyAlignment="1">
      <alignment horizontal="center"/>
    </xf>
    <xf numFmtId="0" fontId="22" fillId="0" borderId="0" xfId="52" quotePrefix="1" applyFont="1" applyFill="1" applyAlignment="1">
      <alignment horizontal="center"/>
    </xf>
    <xf numFmtId="0" fontId="22" fillId="8" borderId="0" xfId="52" applyFont="1" applyFill="1" applyAlignment="1">
      <alignment horizontal="center"/>
    </xf>
    <xf numFmtId="0" fontId="22" fillId="0" borderId="0" xfId="51" applyFont="1" applyAlignment="1">
      <alignment horizontal="center"/>
    </xf>
    <xf numFmtId="0" fontId="22" fillId="0" borderId="0" xfId="52" applyFont="1" applyFill="1" applyAlignment="1">
      <alignment horizontal="center"/>
    </xf>
    <xf numFmtId="0" fontId="22" fillId="0" borderId="0" xfId="52" applyFont="1" applyAlignment="1">
      <alignment horizontal="center"/>
    </xf>
    <xf numFmtId="0" fontId="22" fillId="8" borderId="0" xfId="53" applyFont="1" applyFill="1" applyAlignment="1">
      <alignment horizontal="center"/>
    </xf>
    <xf numFmtId="0" fontId="22" fillId="8" borderId="0" xfId="51" applyFont="1" applyFill="1" applyAlignment="1">
      <alignment horizontal="center"/>
    </xf>
    <xf numFmtId="0" fontId="24" fillId="0" borderId="0" xfId="51" applyFont="1" applyAlignment="1">
      <alignment horizontal="center"/>
    </xf>
    <xf numFmtId="0" fontId="22" fillId="0" borderId="0" xfId="51" quotePrefix="1" applyFont="1" applyAlignment="1">
      <alignment horizontal="center"/>
    </xf>
    <xf numFmtId="0" fontId="22" fillId="0" borderId="0" xfId="51" quotePrefix="1" applyFont="1" applyFill="1" applyAlignment="1">
      <alignment horizontal="center"/>
    </xf>
    <xf numFmtId="0" fontId="22" fillId="8" borderId="0" xfId="53" quotePrefix="1" applyFont="1" applyFill="1" applyAlignment="1">
      <alignment horizontal="center"/>
    </xf>
    <xf numFmtId="0" fontId="22" fillId="0" borderId="0" xfId="53" quotePrefix="1" applyFont="1" applyFill="1" applyAlignment="1">
      <alignment horizontal="center"/>
    </xf>
    <xf numFmtId="0" fontId="22" fillId="8" borderId="0" xfId="51" quotePrefix="1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0" fillId="2" borderId="0" xfId="0" applyFill="1"/>
    <xf numFmtId="0" fontId="0" fillId="8" borderId="0" xfId="0" applyFill="1"/>
    <xf numFmtId="0" fontId="32" fillId="0" borderId="0" xfId="0" applyFont="1"/>
    <xf numFmtId="0" fontId="33" fillId="0" borderId="0" xfId="51" applyFont="1"/>
    <xf numFmtId="0" fontId="14" fillId="0" borderId="0" xfId="74" applyFont="1"/>
    <xf numFmtId="165" fontId="16" fillId="0" borderId="0" xfId="74" applyNumberFormat="1"/>
    <xf numFmtId="0" fontId="29" fillId="0" borderId="1" xfId="51" applyFont="1" applyBorder="1"/>
    <xf numFmtId="0" fontId="29" fillId="0" borderId="0" xfId="51" applyFont="1" applyFill="1"/>
    <xf numFmtId="0" fontId="29" fillId="0" borderId="1" xfId="51" applyFont="1" applyFill="1" applyBorder="1"/>
    <xf numFmtId="0" fontId="22" fillId="0" borderId="0" xfId="52" applyFont="1" applyFill="1" applyAlignment="1">
      <alignment wrapText="1"/>
    </xf>
    <xf numFmtId="0" fontId="29" fillId="0" borderId="0" xfId="51" applyFont="1" applyFill="1" applyBorder="1"/>
    <xf numFmtId="1" fontId="14" fillId="2" borderId="0" xfId="51" applyNumberFormat="1" applyFont="1" applyFill="1"/>
    <xf numFmtId="0" fontId="17" fillId="0" borderId="0" xfId="51" applyFill="1" applyAlignment="1">
      <alignment horizontal="center"/>
    </xf>
    <xf numFmtId="0" fontId="13" fillId="0" borderId="0" xfId="51" applyFont="1" applyFill="1"/>
    <xf numFmtId="165" fontId="17" fillId="0" borderId="0" xfId="51" applyNumberFormat="1" applyFill="1"/>
    <xf numFmtId="0" fontId="13" fillId="4" borderId="0" xfId="51" applyFont="1" applyFill="1"/>
    <xf numFmtId="0" fontId="26" fillId="10" borderId="0" xfId="0" applyFont="1" applyFill="1"/>
    <xf numFmtId="165" fontId="0" fillId="0" borderId="0" xfId="0" applyNumberFormat="1"/>
    <xf numFmtId="165" fontId="17" fillId="4" borderId="0" xfId="51" applyNumberFormat="1" applyFill="1"/>
    <xf numFmtId="0" fontId="34" fillId="0" borderId="0" xfId="256" applyFont="1"/>
    <xf numFmtId="0" fontId="35" fillId="11" borderId="0" xfId="256" applyFont="1" applyFill="1"/>
    <xf numFmtId="166" fontId="35" fillId="11" borderId="0" xfId="256" applyNumberFormat="1" applyFont="1" applyFill="1"/>
    <xf numFmtId="166" fontId="35" fillId="11" borderId="0" xfId="256" applyNumberFormat="1" applyFont="1" applyFill="1" applyAlignment="1">
      <alignment vertical="center"/>
    </xf>
    <xf numFmtId="0" fontId="35" fillId="11" borderId="0" xfId="256" applyFont="1" applyFill="1" applyAlignment="1">
      <alignment vertical="center"/>
    </xf>
    <xf numFmtId="164" fontId="35" fillId="11" borderId="0" xfId="256" applyNumberFormat="1" applyFont="1" applyFill="1"/>
    <xf numFmtId="164" fontId="35" fillId="11" borderId="0" xfId="256" applyNumberFormat="1" applyFont="1" applyFill="1" applyAlignment="1">
      <alignment vertical="center"/>
    </xf>
    <xf numFmtId="164" fontId="34" fillId="11" borderId="0" xfId="256" applyNumberFormat="1" applyFont="1" applyFill="1"/>
    <xf numFmtId="164" fontId="37" fillId="11" borderId="0" xfId="256" applyNumberFormat="1" applyFont="1" applyFill="1" applyAlignment="1">
      <alignment vertical="center"/>
    </xf>
    <xf numFmtId="164" fontId="38" fillId="11" borderId="0" xfId="256" applyNumberFormat="1" applyFont="1" applyFill="1" applyAlignment="1">
      <alignment vertical="center"/>
    </xf>
    <xf numFmtId="0" fontId="13" fillId="9" borderId="0" xfId="256" applyFill="1"/>
    <xf numFmtId="0" fontId="13" fillId="9" borderId="0" xfId="256" applyFill="1" applyAlignment="1">
      <alignment vertical="center"/>
    </xf>
    <xf numFmtId="166" fontId="30" fillId="9" borderId="0" xfId="256" applyNumberFormat="1" applyFont="1" applyFill="1"/>
    <xf numFmtId="0" fontId="13" fillId="12" borderId="0" xfId="256" applyFill="1"/>
    <xf numFmtId="0" fontId="13" fillId="12" borderId="0" xfId="256" applyFill="1" applyAlignment="1">
      <alignment vertical="center"/>
    </xf>
    <xf numFmtId="166" fontId="13" fillId="12" borderId="0" xfId="256" applyNumberFormat="1" applyFill="1" applyAlignment="1">
      <alignment vertical="center"/>
    </xf>
    <xf numFmtId="0" fontId="29" fillId="12" borderId="0" xfId="256" applyFont="1" applyFill="1" applyAlignment="1">
      <alignment vertical="center"/>
    </xf>
    <xf numFmtId="0" fontId="13" fillId="13" borderId="0" xfId="256" applyFill="1"/>
    <xf numFmtId="164" fontId="39" fillId="13" borderId="0" xfId="256" applyNumberFormat="1" applyFont="1" applyFill="1" applyAlignment="1">
      <alignment vertical="center"/>
    </xf>
    <xf numFmtId="0" fontId="13" fillId="0" borderId="0" xfId="256"/>
    <xf numFmtId="0" fontId="39" fillId="14" borderId="0" xfId="256" applyFont="1" applyFill="1" applyAlignment="1">
      <alignment vertical="center" wrapText="1"/>
    </xf>
    <xf numFmtId="0" fontId="39" fillId="14" borderId="0" xfId="256" applyFont="1" applyFill="1" applyAlignment="1">
      <alignment horizontal="right" vertical="center" wrapText="1"/>
    </xf>
    <xf numFmtId="166" fontId="39" fillId="14" borderId="0" xfId="256" applyNumberFormat="1" applyFont="1" applyFill="1" applyAlignment="1">
      <alignment vertical="center" wrapText="1"/>
    </xf>
    <xf numFmtId="166" fontId="39" fillId="15" borderId="0" xfId="256" applyNumberFormat="1" applyFont="1" applyFill="1" applyAlignment="1">
      <alignment vertical="center" wrapText="1"/>
    </xf>
    <xf numFmtId="0" fontId="39" fillId="15" borderId="0" xfId="256" applyFont="1" applyFill="1" applyAlignment="1">
      <alignment vertical="center" wrapText="1"/>
    </xf>
    <xf numFmtId="0" fontId="39" fillId="15" borderId="0" xfId="256" applyFont="1" applyFill="1" applyAlignment="1">
      <alignment horizontal="right" vertical="center" wrapText="1"/>
    </xf>
    <xf numFmtId="164" fontId="39" fillId="15" borderId="0" xfId="256" applyNumberFormat="1" applyFont="1" applyFill="1" applyAlignment="1">
      <alignment vertical="center" wrapText="1"/>
    </xf>
    <xf numFmtId="164" fontId="39" fillId="14" borderId="0" xfId="256" applyNumberFormat="1" applyFont="1" applyFill="1" applyAlignment="1">
      <alignment vertical="center" wrapText="1"/>
    </xf>
    <xf numFmtId="164" fontId="38" fillId="14" borderId="0" xfId="256" applyNumberFormat="1" applyFont="1" applyFill="1" applyAlignment="1">
      <alignment vertical="center" wrapText="1"/>
    </xf>
    <xf numFmtId="0" fontId="30" fillId="15" borderId="0" xfId="256" applyFont="1" applyFill="1" applyAlignment="1">
      <alignment vertical="center"/>
    </xf>
    <xf numFmtId="0" fontId="39" fillId="15" borderId="0" xfId="256" applyNumberFormat="1" applyFont="1" applyFill="1" applyAlignment="1">
      <alignment horizontal="right" vertical="center" wrapText="1"/>
    </xf>
    <xf numFmtId="0" fontId="13" fillId="13" borderId="0" xfId="256" applyFill="1" applyAlignment="1"/>
    <xf numFmtId="0" fontId="39" fillId="16" borderId="0" xfId="256" applyFont="1" applyFill="1" applyAlignment="1">
      <alignment vertical="center" wrapText="1"/>
    </xf>
    <xf numFmtId="0" fontId="39" fillId="16" borderId="0" xfId="256" applyFont="1" applyFill="1" applyAlignment="1">
      <alignment horizontal="right" vertical="center" wrapText="1"/>
    </xf>
    <xf numFmtId="166" fontId="39" fillId="16" borderId="0" xfId="256" applyNumberFormat="1" applyFont="1" applyFill="1" applyAlignment="1">
      <alignment vertical="center" wrapText="1"/>
    </xf>
    <xf numFmtId="164" fontId="39" fillId="16" borderId="0" xfId="256" applyNumberFormat="1" applyFont="1" applyFill="1" applyAlignment="1">
      <alignment vertical="center" wrapText="1"/>
    </xf>
    <xf numFmtId="164" fontId="38" fillId="16" borderId="0" xfId="256" applyNumberFormat="1" applyFont="1" applyFill="1" applyAlignment="1">
      <alignment vertical="center" wrapText="1"/>
    </xf>
    <xf numFmtId="0" fontId="39" fillId="16" borderId="0" xfId="256" applyNumberFormat="1" applyFont="1" applyFill="1" applyAlignment="1">
      <alignment horizontal="right" vertical="center" wrapText="1"/>
    </xf>
    <xf numFmtId="0" fontId="13" fillId="16" borderId="0" xfId="256" applyFill="1"/>
    <xf numFmtId="166" fontId="30" fillId="16" borderId="0" xfId="256" applyNumberFormat="1" applyFont="1" applyFill="1"/>
    <xf numFmtId="0" fontId="13" fillId="16" borderId="0" xfId="256" applyFill="1" applyAlignment="1">
      <alignment vertical="center"/>
    </xf>
    <xf numFmtId="166" fontId="13" fillId="16" borderId="0" xfId="256" applyNumberFormat="1" applyFill="1" applyAlignment="1">
      <alignment vertical="center"/>
    </xf>
    <xf numFmtId="0" fontId="30" fillId="16" borderId="0" xfId="256" applyFont="1" applyFill="1" applyAlignment="1">
      <alignment vertical="center"/>
    </xf>
    <xf numFmtId="0" fontId="40" fillId="16" borderId="0" xfId="256" applyFont="1" applyFill="1" applyAlignment="1">
      <alignment vertical="center"/>
    </xf>
    <xf numFmtId="0" fontId="41" fillId="0" borderId="0" xfId="256" applyFont="1" applyFill="1" applyAlignment="1">
      <alignment vertical="center" wrapText="1"/>
    </xf>
    <xf numFmtId="0" fontId="41" fillId="0" borderId="0" xfId="256" applyFont="1" applyFill="1" applyAlignment="1">
      <alignment horizontal="right" vertical="center" wrapText="1"/>
    </xf>
    <xf numFmtId="166" fontId="41" fillId="0" borderId="0" xfId="256" applyNumberFormat="1" applyFont="1" applyFill="1" applyAlignment="1">
      <alignment horizontal="right" vertical="center" wrapText="1"/>
    </xf>
    <xf numFmtId="9" fontId="41" fillId="0" borderId="0" xfId="256" applyNumberFormat="1" applyFont="1" applyFill="1" applyAlignment="1">
      <alignment horizontal="right" vertical="center" wrapText="1"/>
    </xf>
    <xf numFmtId="0" fontId="34" fillId="17" borderId="0" xfId="256" applyFont="1" applyFill="1" applyAlignment="1">
      <alignment vertical="center"/>
    </xf>
    <xf numFmtId="166" fontId="34" fillId="17" borderId="0" xfId="256" applyNumberFormat="1" applyFont="1" applyFill="1" applyAlignment="1">
      <alignment vertical="center"/>
    </xf>
    <xf numFmtId="164" fontId="34" fillId="17" borderId="0" xfId="256" applyNumberFormat="1" applyFont="1" applyFill="1"/>
    <xf numFmtId="164" fontId="34" fillId="17" borderId="0" xfId="256" applyNumberFormat="1" applyFont="1" applyFill="1" applyAlignment="1">
      <alignment vertical="center"/>
    </xf>
    <xf numFmtId="0" fontId="34" fillId="0" borderId="0" xfId="256" applyFont="1" applyFill="1" applyAlignment="1">
      <alignment vertical="center" wrapText="1"/>
    </xf>
    <xf numFmtId="164" fontId="34" fillId="0" borderId="0" xfId="256" applyNumberFormat="1" applyFont="1" applyFill="1" applyAlignment="1">
      <alignment vertical="center" wrapText="1"/>
    </xf>
    <xf numFmtId="164" fontId="34" fillId="0" borderId="0" xfId="256" applyNumberFormat="1" applyFont="1"/>
    <xf numFmtId="164" fontId="42" fillId="0" borderId="0" xfId="256" applyNumberFormat="1" applyFont="1" applyAlignment="1">
      <alignment vertical="center"/>
    </xf>
    <xf numFmtId="164" fontId="36" fillId="0" borderId="0" xfId="256" applyNumberFormat="1" applyFont="1" applyAlignment="1">
      <alignment vertical="center"/>
    </xf>
    <xf numFmtId="166" fontId="34" fillId="0" borderId="0" xfId="256" applyNumberFormat="1" applyFont="1" applyFill="1" applyAlignment="1">
      <alignment vertical="center" wrapText="1"/>
    </xf>
    <xf numFmtId="166" fontId="34" fillId="0" borderId="0" xfId="256" applyNumberFormat="1" applyFont="1" applyAlignment="1">
      <alignment vertical="center"/>
    </xf>
    <xf numFmtId="0" fontId="34" fillId="17" borderId="0" xfId="256" applyFont="1" applyFill="1"/>
    <xf numFmtId="0" fontId="34" fillId="17" borderId="0" xfId="256" applyNumberFormat="1" applyFont="1" applyFill="1" applyAlignment="1">
      <alignment vertical="center"/>
    </xf>
    <xf numFmtId="166" fontId="34" fillId="17" borderId="0" xfId="256" applyNumberFormat="1" applyFont="1" applyFill="1" applyAlignment="1">
      <alignment vertical="center" wrapText="1"/>
    </xf>
    <xf numFmtId="166" fontId="13" fillId="0" borderId="0" xfId="256" applyNumberFormat="1"/>
    <xf numFmtId="0" fontId="13" fillId="17" borderId="0" xfId="256" applyFill="1" applyAlignment="1">
      <alignment vertical="center"/>
    </xf>
    <xf numFmtId="166" fontId="13" fillId="17" borderId="0" xfId="256" applyNumberFormat="1" applyFill="1" applyAlignment="1">
      <alignment vertical="center"/>
    </xf>
    <xf numFmtId="166" fontId="29" fillId="18" borderId="0" xfId="256" applyNumberFormat="1" applyFont="1" applyFill="1" applyAlignment="1">
      <alignment vertical="center"/>
    </xf>
    <xf numFmtId="166" fontId="29" fillId="0" borderId="0" xfId="256" applyNumberFormat="1" applyFont="1" applyAlignment="1">
      <alignment vertical="center"/>
    </xf>
    <xf numFmtId="164" fontId="13" fillId="0" borderId="0" xfId="256" applyNumberFormat="1"/>
    <xf numFmtId="0" fontId="41" fillId="17" borderId="0" xfId="256" applyFont="1" applyFill="1" applyAlignment="1">
      <alignment vertical="center" wrapText="1"/>
    </xf>
    <xf numFmtId="166" fontId="41" fillId="17" borderId="0" xfId="256" applyNumberFormat="1" applyFont="1" applyFill="1" applyAlignment="1">
      <alignment horizontal="right" vertical="center" wrapText="1"/>
    </xf>
    <xf numFmtId="164" fontId="41" fillId="17" borderId="0" xfId="256" applyNumberFormat="1" applyFont="1" applyFill="1" applyAlignment="1">
      <alignment horizontal="right" vertical="center" wrapText="1"/>
    </xf>
    <xf numFmtId="0" fontId="34" fillId="0" borderId="0" xfId="256" applyFont="1" applyFill="1"/>
    <xf numFmtId="164" fontId="34" fillId="0" borderId="0" xfId="256" applyNumberFormat="1" applyFont="1" applyFill="1"/>
    <xf numFmtId="0" fontId="34" fillId="17" borderId="0" xfId="256" applyNumberFormat="1" applyFont="1" applyFill="1" applyAlignment="1">
      <alignment vertical="center" wrapText="1"/>
    </xf>
    <xf numFmtId="166" fontId="43" fillId="0" borderId="0" xfId="256" applyNumberFormat="1" applyFont="1" applyFill="1" applyAlignment="1">
      <alignment vertical="center" wrapText="1"/>
    </xf>
    <xf numFmtId="0" fontId="34" fillId="17" borderId="0" xfId="256" applyFont="1" applyFill="1" applyAlignment="1">
      <alignment vertical="center" wrapText="1"/>
    </xf>
    <xf numFmtId="166" fontId="43" fillId="17" borderId="0" xfId="256" applyNumberFormat="1" applyFont="1" applyFill="1" applyAlignment="1">
      <alignment vertical="center"/>
    </xf>
    <xf numFmtId="0" fontId="34" fillId="0" borderId="0" xfId="256" applyFont="1" applyAlignment="1">
      <alignment vertical="center"/>
    </xf>
    <xf numFmtId="0" fontId="13" fillId="0" borderId="0" xfId="256" applyAlignment="1">
      <alignment vertical="center"/>
    </xf>
    <xf numFmtId="166" fontId="13" fillId="0" borderId="0" xfId="256" applyNumberFormat="1" applyAlignment="1">
      <alignment vertical="center"/>
    </xf>
    <xf numFmtId="166" fontId="41" fillId="0" borderId="0" xfId="256" applyNumberFormat="1" applyFont="1" applyFill="1" applyAlignment="1">
      <alignment vertical="center" wrapText="1"/>
    </xf>
    <xf numFmtId="166" fontId="43" fillId="0" borderId="0" xfId="256" applyNumberFormat="1" applyFont="1" applyFill="1" applyAlignment="1">
      <alignment horizontal="right" vertical="center" wrapText="1"/>
    </xf>
    <xf numFmtId="0" fontId="41" fillId="17" borderId="0" xfId="256" applyFont="1" applyFill="1" applyAlignment="1">
      <alignment horizontal="right" vertical="center" wrapText="1"/>
    </xf>
    <xf numFmtId="166" fontId="41" fillId="17" borderId="0" xfId="256" applyNumberFormat="1" applyFont="1" applyFill="1" applyAlignment="1">
      <alignment vertical="center" wrapText="1"/>
    </xf>
    <xf numFmtId="164" fontId="41" fillId="17" borderId="0" xfId="256" applyNumberFormat="1" applyFont="1" applyFill="1" applyAlignment="1">
      <alignment vertical="center" wrapText="1"/>
    </xf>
    <xf numFmtId="0" fontId="41" fillId="17" borderId="0" xfId="256" applyNumberFormat="1" applyFont="1" applyFill="1" applyAlignment="1">
      <alignment horizontal="right" vertical="center" wrapText="1"/>
    </xf>
    <xf numFmtId="166" fontId="44" fillId="0" borderId="0" xfId="256" applyNumberFormat="1" applyFont="1" applyAlignment="1">
      <alignment vertical="center"/>
    </xf>
    <xf numFmtId="164" fontId="43" fillId="17" borderId="0" xfId="256" applyNumberFormat="1" applyFont="1" applyFill="1" applyAlignment="1">
      <alignment vertical="center"/>
    </xf>
    <xf numFmtId="164" fontId="34" fillId="0" borderId="0" xfId="256" applyNumberFormat="1" applyFont="1" applyAlignment="1">
      <alignment vertical="center"/>
    </xf>
    <xf numFmtId="0" fontId="41" fillId="19" borderId="0" xfId="256" applyFont="1" applyFill="1" applyAlignment="1">
      <alignment vertical="center" wrapText="1"/>
    </xf>
    <xf numFmtId="0" fontId="41" fillId="19" borderId="0" xfId="256" applyNumberFormat="1" applyFont="1" applyFill="1" applyAlignment="1">
      <alignment horizontal="right" vertical="center" wrapText="1"/>
    </xf>
    <xf numFmtId="166" fontId="41" fillId="19" borderId="0" xfId="256" applyNumberFormat="1" applyFont="1" applyFill="1" applyAlignment="1">
      <alignment vertical="center" wrapText="1"/>
    </xf>
    <xf numFmtId="0" fontId="45" fillId="17" borderId="0" xfId="256" applyFont="1" applyFill="1" applyAlignment="1">
      <alignment vertical="center"/>
    </xf>
    <xf numFmtId="164" fontId="34" fillId="17" borderId="0" xfId="256" applyNumberFormat="1" applyFont="1" applyFill="1" applyAlignment="1">
      <alignment vertical="center" wrapText="1"/>
    </xf>
    <xf numFmtId="164" fontId="43" fillId="17" borderId="0" xfId="256" applyNumberFormat="1" applyFont="1" applyFill="1" applyAlignment="1">
      <alignment vertical="center" wrapText="1"/>
    </xf>
    <xf numFmtId="166" fontId="29" fillId="18" borderId="0" xfId="256" applyNumberFormat="1" applyFont="1" applyFill="1"/>
    <xf numFmtId="164" fontId="46" fillId="18" borderId="0" xfId="256" applyNumberFormat="1" applyFont="1" applyFill="1" applyAlignment="1">
      <alignment vertical="center"/>
    </xf>
    <xf numFmtId="164" fontId="36" fillId="0" borderId="0" xfId="256" applyNumberFormat="1" applyFont="1" applyFill="1" applyAlignment="1">
      <alignment vertical="center"/>
    </xf>
    <xf numFmtId="0" fontId="36" fillId="0" borderId="0" xfId="256" applyFont="1" applyFill="1" applyAlignment="1">
      <alignment vertical="center" wrapText="1"/>
    </xf>
    <xf numFmtId="0" fontId="46" fillId="0" borderId="0" xfId="256" applyFont="1" applyFill="1" applyAlignment="1">
      <alignment vertical="center" wrapText="1"/>
    </xf>
    <xf numFmtId="166" fontId="13" fillId="0" borderId="0" xfId="256" applyNumberFormat="1" applyFill="1"/>
    <xf numFmtId="166" fontId="47" fillId="0" borderId="0" xfId="256" applyNumberFormat="1" applyFont="1" applyFill="1" applyAlignment="1">
      <alignment vertical="center"/>
    </xf>
    <xf numFmtId="0" fontId="34" fillId="16" borderId="0" xfId="256" applyFont="1" applyFill="1" applyAlignment="1">
      <alignment vertical="center"/>
    </xf>
    <xf numFmtId="166" fontId="34" fillId="16" borderId="0" xfId="256" applyNumberFormat="1" applyFont="1" applyFill="1" applyAlignment="1">
      <alignment vertical="center"/>
    </xf>
    <xf numFmtId="164" fontId="34" fillId="16" borderId="0" xfId="256" applyNumberFormat="1" applyFont="1" applyFill="1"/>
    <xf numFmtId="164" fontId="34" fillId="16" borderId="0" xfId="256" applyNumberFormat="1" applyFont="1" applyFill="1" applyAlignment="1">
      <alignment vertical="center"/>
    </xf>
    <xf numFmtId="0" fontId="34" fillId="16" borderId="0" xfId="256" applyFont="1" applyFill="1"/>
    <xf numFmtId="164" fontId="36" fillId="16" borderId="0" xfId="256" applyNumberFormat="1" applyFont="1" applyFill="1" applyAlignment="1">
      <alignment vertical="center"/>
    </xf>
    <xf numFmtId="166" fontId="13" fillId="16" borderId="0" xfId="256" applyNumberFormat="1" applyFill="1"/>
    <xf numFmtId="0" fontId="29" fillId="16" borderId="0" xfId="256" applyFont="1" applyFill="1" applyAlignment="1">
      <alignment vertical="center"/>
    </xf>
    <xf numFmtId="164" fontId="42" fillId="0" borderId="0" xfId="256" applyNumberFormat="1" applyFont="1" applyFill="1" applyAlignment="1">
      <alignment vertical="center"/>
    </xf>
    <xf numFmtId="166" fontId="34" fillId="0" borderId="0" xfId="256" applyNumberFormat="1" applyFont="1" applyFill="1" applyAlignment="1">
      <alignment vertical="center"/>
    </xf>
    <xf numFmtId="166" fontId="34" fillId="17" borderId="0" xfId="256" applyNumberFormat="1" applyFont="1" applyFill="1"/>
    <xf numFmtId="0" fontId="13" fillId="0" borderId="0" xfId="256" applyFill="1"/>
    <xf numFmtId="166" fontId="48" fillId="18" borderId="0" xfId="256" applyNumberFormat="1" applyFont="1" applyFill="1" applyAlignment="1">
      <alignment vertical="center"/>
    </xf>
    <xf numFmtId="164" fontId="44" fillId="0" borderId="0" xfId="256" applyNumberFormat="1" applyFont="1" applyAlignment="1">
      <alignment vertical="center"/>
    </xf>
    <xf numFmtId="164" fontId="29" fillId="0" borderId="0" xfId="256" applyNumberFormat="1" applyFont="1" applyAlignment="1">
      <alignment vertical="center"/>
    </xf>
    <xf numFmtId="164" fontId="13" fillId="17" borderId="0" xfId="256" applyNumberFormat="1" applyFill="1"/>
    <xf numFmtId="164" fontId="13" fillId="17" borderId="0" xfId="256" applyNumberFormat="1" applyFill="1" applyAlignment="1">
      <alignment vertical="center"/>
    </xf>
    <xf numFmtId="164" fontId="41" fillId="0" borderId="0" xfId="256" applyNumberFormat="1" applyFont="1" applyFill="1" applyAlignment="1">
      <alignment vertical="center" wrapText="1"/>
    </xf>
    <xf numFmtId="164" fontId="34" fillId="0" borderId="0" xfId="256" applyNumberFormat="1" applyFont="1" applyAlignment="1">
      <alignment horizontal="right" vertical="center"/>
    </xf>
    <xf numFmtId="166" fontId="42" fillId="0" borderId="0" xfId="256" applyNumberFormat="1" applyFont="1" applyFill="1" applyAlignment="1">
      <alignment horizontal="right" vertical="center" wrapText="1"/>
    </xf>
    <xf numFmtId="166" fontId="36" fillId="0" borderId="0" xfId="256" applyNumberFormat="1" applyFont="1" applyFill="1" applyAlignment="1">
      <alignment horizontal="right" vertical="center" wrapText="1"/>
    </xf>
    <xf numFmtId="0" fontId="41" fillId="0" borderId="0" xfId="256" applyFont="1" applyFill="1" applyBorder="1" applyAlignment="1">
      <alignment vertical="center" wrapText="1"/>
    </xf>
    <xf numFmtId="166" fontId="34" fillId="0" borderId="0" xfId="256" applyNumberFormat="1" applyFont="1"/>
    <xf numFmtId="164" fontId="34" fillId="0" borderId="0" xfId="256" applyNumberFormat="1" applyFont="1" applyFill="1" applyAlignment="1">
      <alignment vertical="center"/>
    </xf>
    <xf numFmtId="0" fontId="34" fillId="0" borderId="0" xfId="256" applyNumberFormat="1" applyFont="1" applyAlignment="1">
      <alignment vertical="center"/>
    </xf>
    <xf numFmtId="166" fontId="36" fillId="0" borderId="0" xfId="256" applyNumberFormat="1" applyFont="1" applyFill="1" applyAlignment="1">
      <alignment vertical="center" wrapText="1"/>
    </xf>
    <xf numFmtId="166" fontId="34" fillId="0" borderId="0" xfId="256" applyNumberFormat="1" applyFont="1" applyFill="1"/>
    <xf numFmtId="0" fontId="41" fillId="0" borderId="0" xfId="256" applyFont="1" applyAlignment="1">
      <alignment horizontal="right" vertical="center" wrapText="1"/>
    </xf>
    <xf numFmtId="166" fontId="43" fillId="0" borderId="0" xfId="256" applyNumberFormat="1" applyFont="1" applyFill="1" applyAlignment="1">
      <alignment vertical="center"/>
    </xf>
    <xf numFmtId="0" fontId="34" fillId="0" borderId="0" xfId="256" applyFont="1" applyFill="1" applyAlignment="1">
      <alignment vertical="center"/>
    </xf>
    <xf numFmtId="164" fontId="43" fillId="0" borderId="0" xfId="256" applyNumberFormat="1" applyFont="1" applyFill="1" applyAlignment="1">
      <alignment vertical="center"/>
    </xf>
    <xf numFmtId="0" fontId="41" fillId="16" borderId="0" xfId="256" applyFont="1" applyFill="1" applyAlignment="1">
      <alignment vertical="center"/>
    </xf>
    <xf numFmtId="0" fontId="41" fillId="16" borderId="0" xfId="256" applyFont="1" applyFill="1" applyAlignment="1">
      <alignment vertical="center" wrapText="1"/>
    </xf>
    <xf numFmtId="166" fontId="34" fillId="16" borderId="0" xfId="256" applyNumberFormat="1" applyFont="1" applyFill="1"/>
    <xf numFmtId="0" fontId="41" fillId="0" borderId="0" xfId="256" applyFont="1" applyAlignment="1">
      <alignment vertical="center" wrapText="1"/>
    </xf>
    <xf numFmtId="9" fontId="41" fillId="17" borderId="0" xfId="256" applyNumberFormat="1" applyFont="1" applyFill="1" applyAlignment="1">
      <alignment vertical="center" wrapText="1"/>
    </xf>
    <xf numFmtId="9" fontId="43" fillId="17" borderId="0" xfId="256" applyNumberFormat="1" applyFont="1" applyFill="1" applyAlignment="1">
      <alignment vertical="center" wrapText="1"/>
    </xf>
    <xf numFmtId="0" fontId="13" fillId="17" borderId="0" xfId="256" applyFill="1"/>
    <xf numFmtId="166" fontId="29" fillId="0" borderId="0" xfId="256" applyNumberFormat="1" applyFont="1" applyFill="1" applyAlignment="1">
      <alignment vertical="center"/>
    </xf>
    <xf numFmtId="0" fontId="29" fillId="0" borderId="0" xfId="256" applyFont="1" applyAlignment="1">
      <alignment vertical="center"/>
    </xf>
    <xf numFmtId="9" fontId="41" fillId="0" borderId="0" xfId="256" applyNumberFormat="1" applyFont="1" applyFill="1" applyAlignment="1">
      <alignment vertical="center" wrapText="1"/>
    </xf>
    <xf numFmtId="0" fontId="36" fillId="0" borderId="0" xfId="256" applyFont="1" applyFill="1" applyAlignment="1">
      <alignment horizontal="right" vertical="center" wrapText="1"/>
    </xf>
    <xf numFmtId="166" fontId="46" fillId="18" borderId="0" xfId="256" applyNumberFormat="1" applyFont="1" applyFill="1" applyAlignment="1">
      <alignment horizontal="right" vertical="center" wrapText="1"/>
    </xf>
    <xf numFmtId="166" fontId="29" fillId="0" borderId="0" xfId="256" applyNumberFormat="1" applyFont="1"/>
    <xf numFmtId="0" fontId="41" fillId="0" borderId="0" xfId="256" applyFont="1" applyFill="1" applyBorder="1" applyAlignment="1">
      <alignment horizontal="right" vertical="center" wrapText="1"/>
    </xf>
    <xf numFmtId="166" fontId="41" fillId="0" borderId="0" xfId="256" applyNumberFormat="1" applyFont="1" applyFill="1" applyBorder="1" applyAlignment="1">
      <alignment vertical="center" wrapText="1"/>
    </xf>
    <xf numFmtId="166" fontId="34" fillId="0" borderId="0" xfId="256" applyNumberFormat="1" applyFont="1" applyFill="1" applyBorder="1" applyAlignment="1">
      <alignment vertical="center" wrapText="1"/>
    </xf>
    <xf numFmtId="166" fontId="43" fillId="0" borderId="0" xfId="256" applyNumberFormat="1" applyFont="1" applyFill="1" applyBorder="1" applyAlignment="1">
      <alignment vertical="center" wrapText="1"/>
    </xf>
    <xf numFmtId="166" fontId="49" fillId="0" borderId="0" xfId="256" applyNumberFormat="1" applyFont="1" applyFill="1" applyAlignment="1">
      <alignment horizontal="right" vertical="center" wrapText="1"/>
    </xf>
    <xf numFmtId="166" fontId="49" fillId="17" borderId="0" xfId="256" applyNumberFormat="1" applyFont="1" applyFill="1" applyAlignment="1">
      <alignment horizontal="right" vertical="center" wrapText="1"/>
    </xf>
    <xf numFmtId="164" fontId="49" fillId="0" borderId="0" xfId="256" applyNumberFormat="1" applyFont="1" applyFill="1" applyAlignment="1">
      <alignment vertical="center"/>
    </xf>
    <xf numFmtId="0" fontId="41" fillId="19" borderId="0" xfId="256" applyFont="1" applyFill="1" applyAlignment="1">
      <alignment horizontal="right" vertical="center" wrapText="1"/>
    </xf>
    <xf numFmtId="166" fontId="13" fillId="0" borderId="0" xfId="256" applyNumberFormat="1" applyFill="1" applyAlignment="1">
      <alignment vertical="center"/>
    </xf>
    <xf numFmtId="166" fontId="41" fillId="0" borderId="0" xfId="256" applyNumberFormat="1" applyFont="1" applyAlignment="1">
      <alignment vertical="center" wrapText="1"/>
    </xf>
    <xf numFmtId="166" fontId="41" fillId="0" borderId="0" xfId="256" applyNumberFormat="1" applyFont="1" applyAlignment="1">
      <alignment horizontal="right" vertical="center" wrapText="1"/>
    </xf>
    <xf numFmtId="166" fontId="50" fillId="0" borderId="0" xfId="256" applyNumberFormat="1" applyFont="1" applyAlignment="1">
      <alignment vertical="center" wrapText="1"/>
    </xf>
    <xf numFmtId="0" fontId="41" fillId="20" borderId="0" xfId="256" applyFont="1" applyFill="1" applyAlignment="1">
      <alignment vertical="center" wrapText="1"/>
    </xf>
    <xf numFmtId="0" fontId="41" fillId="20" borderId="0" xfId="256" applyFont="1" applyFill="1" applyAlignment="1">
      <alignment horizontal="right" vertical="center" wrapText="1"/>
    </xf>
    <xf numFmtId="166" fontId="41" fillId="20" borderId="0" xfId="256" applyNumberFormat="1" applyFont="1" applyFill="1" applyAlignment="1">
      <alignment vertical="center" wrapText="1"/>
    </xf>
    <xf numFmtId="166" fontId="41" fillId="20" borderId="0" xfId="256" applyNumberFormat="1" applyFont="1" applyFill="1" applyAlignment="1">
      <alignment horizontal="right" vertical="center" wrapText="1"/>
    </xf>
    <xf numFmtId="164" fontId="50" fillId="20" borderId="0" xfId="256" applyNumberFormat="1" applyFont="1" applyFill="1" applyAlignment="1">
      <alignment vertical="center" wrapText="1"/>
    </xf>
    <xf numFmtId="0" fontId="41" fillId="0" borderId="0" xfId="256" applyFont="1"/>
    <xf numFmtId="164" fontId="41" fillId="0" borderId="0" xfId="256" applyNumberFormat="1" applyFont="1"/>
    <xf numFmtId="164" fontId="41" fillId="0" borderId="0" xfId="256" applyNumberFormat="1" applyFont="1" applyAlignment="1">
      <alignment vertical="center"/>
    </xf>
    <xf numFmtId="166" fontId="41" fillId="0" borderId="0" xfId="256" applyNumberFormat="1" applyFont="1" applyAlignment="1">
      <alignment vertical="center"/>
    </xf>
    <xf numFmtId="0" fontId="26" fillId="0" borderId="0" xfId="256" applyFont="1"/>
    <xf numFmtId="166" fontId="26" fillId="0" borderId="0" xfId="256" applyNumberFormat="1" applyFont="1"/>
    <xf numFmtId="166" fontId="50" fillId="0" borderId="0" xfId="256" applyNumberFormat="1" applyFont="1" applyAlignment="1">
      <alignment vertical="center"/>
    </xf>
    <xf numFmtId="166" fontId="41" fillId="20" borderId="0" xfId="256" applyNumberFormat="1" applyFont="1" applyFill="1" applyAlignment="1">
      <alignment vertical="center"/>
    </xf>
    <xf numFmtId="0" fontId="41" fillId="20" borderId="0" xfId="256" applyFont="1" applyFill="1" applyAlignment="1">
      <alignment vertical="center"/>
    </xf>
    <xf numFmtId="166" fontId="50" fillId="20" borderId="0" xfId="256" applyNumberFormat="1" applyFont="1" applyFill="1" applyAlignment="1">
      <alignment vertical="center"/>
    </xf>
    <xf numFmtId="0" fontId="41" fillId="0" borderId="0" xfId="256" applyFont="1" applyAlignment="1">
      <alignment vertical="center"/>
    </xf>
    <xf numFmtId="0" fontId="26" fillId="0" borderId="0" xfId="256" applyFont="1" applyAlignment="1">
      <alignment vertical="center"/>
    </xf>
    <xf numFmtId="166" fontId="26" fillId="0" borderId="0" xfId="256" applyNumberFormat="1" applyFont="1" applyAlignment="1">
      <alignment vertical="center"/>
    </xf>
    <xf numFmtId="164" fontId="26" fillId="0" borderId="0" xfId="256" applyNumberFormat="1" applyFont="1"/>
    <xf numFmtId="166" fontId="51" fillId="0" borderId="0" xfId="256" applyNumberFormat="1" applyFont="1" applyFill="1" applyAlignment="1">
      <alignment horizontal="right" vertical="center" wrapText="1"/>
    </xf>
    <xf numFmtId="166" fontId="41" fillId="21" borderId="0" xfId="256" applyNumberFormat="1" applyFont="1" applyFill="1" applyAlignment="1">
      <alignment vertical="center" wrapText="1"/>
    </xf>
    <xf numFmtId="166" fontId="34" fillId="18" borderId="0" xfId="256" applyNumberFormat="1" applyFont="1" applyFill="1" applyAlignment="1">
      <alignment vertical="center"/>
    </xf>
    <xf numFmtId="164" fontId="47" fillId="0" borderId="0" xfId="256" applyNumberFormat="1" applyFont="1" applyAlignment="1">
      <alignment vertical="center"/>
    </xf>
    <xf numFmtId="0" fontId="41" fillId="14" borderId="0" xfId="256" applyFont="1" applyFill="1" applyAlignment="1">
      <alignment vertical="center" wrapText="1"/>
    </xf>
    <xf numFmtId="0" fontId="34" fillId="15" borderId="0" xfId="256" applyFont="1" applyFill="1" applyAlignment="1">
      <alignment vertical="center"/>
    </xf>
    <xf numFmtId="166" fontId="34" fillId="15" borderId="0" xfId="256" applyNumberFormat="1" applyFont="1" applyFill="1" applyAlignment="1">
      <alignment vertical="center"/>
    </xf>
    <xf numFmtId="164" fontId="34" fillId="15" borderId="0" xfId="256" applyNumberFormat="1" applyFont="1" applyFill="1"/>
    <xf numFmtId="164" fontId="34" fillId="15" borderId="0" xfId="256" applyNumberFormat="1" applyFont="1" applyFill="1" applyAlignment="1">
      <alignment vertical="center"/>
    </xf>
    <xf numFmtId="0" fontId="34" fillId="15" borderId="0" xfId="256" applyFont="1" applyFill="1"/>
    <xf numFmtId="164" fontId="36" fillId="15" borderId="0" xfId="256" applyNumberFormat="1" applyFont="1" applyFill="1" applyAlignment="1">
      <alignment vertical="center"/>
    </xf>
    <xf numFmtId="0" fontId="34" fillId="16" borderId="0" xfId="256" applyNumberFormat="1" applyFont="1" applyFill="1" applyAlignment="1">
      <alignment vertical="center"/>
    </xf>
    <xf numFmtId="166" fontId="13" fillId="18" borderId="0" xfId="256" applyNumberFormat="1" applyFill="1" applyAlignment="1">
      <alignment vertical="center"/>
    </xf>
    <xf numFmtId="0" fontId="36" fillId="17" borderId="0" xfId="256" applyFont="1" applyFill="1" applyAlignment="1">
      <alignment vertical="center" wrapText="1"/>
    </xf>
    <xf numFmtId="0" fontId="36" fillId="17" borderId="0" xfId="256" applyFont="1" applyFill="1" applyAlignment="1">
      <alignment horizontal="right" vertical="center" wrapText="1"/>
    </xf>
    <xf numFmtId="166" fontId="36" fillId="17" borderId="0" xfId="256" applyNumberFormat="1" applyFont="1" applyFill="1" applyAlignment="1">
      <alignment vertical="center" wrapText="1"/>
    </xf>
    <xf numFmtId="164" fontId="49" fillId="0" borderId="0" xfId="256" applyNumberFormat="1" applyFont="1" applyAlignment="1">
      <alignment vertical="center"/>
    </xf>
    <xf numFmtId="0" fontId="47" fillId="0" borderId="0" xfId="256" applyFont="1" applyAlignment="1">
      <alignment vertical="center"/>
    </xf>
    <xf numFmtId="9" fontId="41" fillId="0" borderId="0" xfId="256" applyNumberFormat="1" applyFont="1" applyAlignment="1">
      <alignment horizontal="right" vertical="center" wrapText="1"/>
    </xf>
    <xf numFmtId="0" fontId="52" fillId="0" borderId="0" xfId="256" applyFont="1" applyFill="1" applyAlignment="1">
      <alignment vertical="center" wrapText="1"/>
    </xf>
    <xf numFmtId="0" fontId="13" fillId="17" borderId="0" xfId="256" applyNumberFormat="1" applyFill="1" applyAlignment="1">
      <alignment vertical="center"/>
    </xf>
    <xf numFmtId="166" fontId="52" fillId="0" borderId="0" xfId="256" applyNumberFormat="1" applyFont="1" applyFill="1" applyAlignment="1">
      <alignment vertical="center" wrapText="1"/>
    </xf>
    <xf numFmtId="9" fontId="13" fillId="17" borderId="0" xfId="256" applyNumberFormat="1" applyFill="1" applyAlignment="1">
      <alignment vertical="center"/>
    </xf>
    <xf numFmtId="0" fontId="52" fillId="17" borderId="0" xfId="256" applyFont="1" applyFill="1" applyAlignment="1">
      <alignment vertical="center" wrapText="1"/>
    </xf>
    <xf numFmtId="164" fontId="13" fillId="0" borderId="0" xfId="256" applyNumberFormat="1" applyFill="1"/>
    <xf numFmtId="0" fontId="13" fillId="0" borderId="0" xfId="256" applyNumberFormat="1" applyFill="1" applyAlignment="1">
      <alignment vertical="center"/>
    </xf>
    <xf numFmtId="0" fontId="29" fillId="0" borderId="0" xfId="256" applyNumberFormat="1" applyFont="1" applyFill="1" applyAlignment="1">
      <alignment vertical="center"/>
    </xf>
    <xf numFmtId="0" fontId="29" fillId="17" borderId="0" xfId="256" applyNumberFormat="1" applyFont="1" applyFill="1" applyAlignment="1">
      <alignment vertical="center"/>
    </xf>
    <xf numFmtId="9" fontId="13" fillId="0" borderId="0" xfId="256" applyNumberFormat="1" applyFill="1"/>
    <xf numFmtId="0" fontId="13" fillId="0" borderId="0" xfId="256" applyFill="1" applyAlignment="1">
      <alignment vertical="center"/>
    </xf>
    <xf numFmtId="164" fontId="13" fillId="0" borderId="0" xfId="256" applyNumberFormat="1" applyFill="1" applyAlignment="1">
      <alignment vertical="center"/>
    </xf>
    <xf numFmtId="164" fontId="29" fillId="0" borderId="0" xfId="256" applyNumberFormat="1" applyFont="1" applyFill="1" applyAlignment="1">
      <alignment vertical="center"/>
    </xf>
    <xf numFmtId="164" fontId="13" fillId="0" borderId="0" xfId="256" applyNumberFormat="1" applyAlignment="1">
      <alignment vertical="center"/>
    </xf>
    <xf numFmtId="1" fontId="0" fillId="0" borderId="0" xfId="0" applyNumberFormat="1"/>
    <xf numFmtId="0" fontId="16" fillId="0" borderId="0" xfId="74" applyFill="1"/>
    <xf numFmtId="0" fontId="14" fillId="0" borderId="0" xfId="74" applyFont="1" applyFill="1"/>
    <xf numFmtId="0" fontId="12" fillId="0" borderId="0" xfId="74" applyFont="1"/>
    <xf numFmtId="0" fontId="17" fillId="0" borderId="0" xfId="51" applyAlignment="1">
      <alignment horizontal="center"/>
    </xf>
    <xf numFmtId="0" fontId="17" fillId="0" borderId="0" xfId="51" applyFill="1" applyAlignment="1">
      <alignment horizontal="center"/>
    </xf>
    <xf numFmtId="0" fontId="17" fillId="0" borderId="0" xfId="51" applyFill="1" applyAlignment="1">
      <alignment horizontal="center"/>
    </xf>
    <xf numFmtId="0" fontId="29" fillId="8" borderId="0" xfId="51" applyFont="1" applyFill="1"/>
    <xf numFmtId="0" fontId="17" fillId="4" borderId="0" xfId="51" applyFill="1" applyAlignment="1">
      <alignment horizontal="center"/>
    </xf>
    <xf numFmtId="0" fontId="17" fillId="3" borderId="0" xfId="51" applyFill="1" applyAlignment="1">
      <alignment horizontal="center"/>
    </xf>
    <xf numFmtId="0" fontId="15" fillId="0" borderId="0" xfId="51" applyFont="1" applyAlignment="1">
      <alignment horizontal="center"/>
    </xf>
    <xf numFmtId="0" fontId="17" fillId="0" borderId="0" xfId="51" applyAlignment="1">
      <alignment horizontal="center"/>
    </xf>
    <xf numFmtId="0" fontId="15" fillId="0" borderId="0" xfId="51" applyFont="1" applyFill="1" applyAlignment="1">
      <alignment horizontal="center"/>
    </xf>
    <xf numFmtId="0" fontId="17" fillId="0" borderId="0" xfId="51" applyFill="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26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26" fillId="3" borderId="2" xfId="0" applyFont="1" applyFill="1" applyBorder="1"/>
    <xf numFmtId="0" fontId="0" fillId="3" borderId="0" xfId="0" applyNumberFormat="1" applyFont="1" applyFill="1" applyBorder="1"/>
    <xf numFmtId="0" fontId="11" fillId="4" borderId="0" xfId="51" applyFont="1" applyFill="1"/>
    <xf numFmtId="0" fontId="11" fillId="2" borderId="0" xfId="51" applyFont="1" applyFill="1"/>
    <xf numFmtId="0" fontId="29" fillId="0" borderId="2" xfId="0" applyNumberFormat="1" applyFont="1" applyBorder="1"/>
    <xf numFmtId="0" fontId="11" fillId="2" borderId="0" xfId="51" applyFont="1" applyFill="1" applyAlignment="1">
      <alignment horizontal="center"/>
    </xf>
    <xf numFmtId="0" fontId="11" fillId="3" borderId="0" xfId="51" applyFont="1" applyFill="1"/>
    <xf numFmtId="0" fontId="16" fillId="0" borderId="0" xfId="51" applyFont="1" applyFill="1"/>
    <xf numFmtId="0" fontId="22" fillId="0" borderId="0" xfId="51" applyFont="1" applyFill="1"/>
    <xf numFmtId="0" fontId="22" fillId="0" borderId="0" xfId="53" applyFont="1" applyFill="1"/>
    <xf numFmtId="0" fontId="26" fillId="0" borderId="0" xfId="51" applyFont="1" applyFill="1"/>
    <xf numFmtId="0" fontId="22" fillId="0" borderId="0" xfId="51" applyFont="1" applyFill="1" applyAlignment="1">
      <alignment horizontal="center"/>
    </xf>
    <xf numFmtId="0" fontId="22" fillId="0" borderId="0" xfId="53" applyFont="1" applyFill="1" applyAlignment="1">
      <alignment horizontal="center"/>
    </xf>
    <xf numFmtId="0" fontId="0" fillId="3" borderId="0" xfId="0" applyFill="1"/>
    <xf numFmtId="0" fontId="22" fillId="3" borderId="0" xfId="52" applyFont="1" applyFill="1"/>
    <xf numFmtId="0" fontId="22" fillId="3" borderId="0" xfId="52" quotePrefix="1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1" fontId="15" fillId="0" borderId="0" xfId="51" applyNumberFormat="1" applyFont="1"/>
    <xf numFmtId="1" fontId="0" fillId="3" borderId="0" xfId="0" applyNumberFormat="1" applyFill="1"/>
    <xf numFmtId="1" fontId="11" fillId="3" borderId="0" xfId="51" applyNumberFormat="1" applyFont="1" applyFill="1"/>
    <xf numFmtId="1" fontId="0" fillId="3" borderId="0" xfId="0" applyNumberFormat="1" applyFont="1" applyFill="1" applyBorder="1"/>
    <xf numFmtId="0" fontId="16" fillId="3" borderId="0" xfId="51" applyFont="1" applyFill="1" applyAlignment="1">
      <alignment horizontal="center"/>
    </xf>
    <xf numFmtId="0" fontId="22" fillId="3" borderId="0" xfId="51" applyFont="1" applyFill="1"/>
    <xf numFmtId="0" fontId="22" fillId="3" borderId="0" xfId="51" quotePrefix="1" applyFont="1" applyFill="1" applyAlignment="1">
      <alignment horizontal="center"/>
    </xf>
    <xf numFmtId="0" fontId="22" fillId="3" borderId="0" xfId="51" applyFont="1" applyFill="1" applyAlignment="1">
      <alignment horizontal="center"/>
    </xf>
    <xf numFmtId="0" fontId="22" fillId="3" borderId="0" xfId="52" applyFont="1" applyFill="1" applyAlignment="1">
      <alignment horizontal="center"/>
    </xf>
    <xf numFmtId="1" fontId="17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10" fillId="6" borderId="0" xfId="74" applyFont="1" applyFill="1"/>
    <xf numFmtId="0" fontId="10" fillId="6" borderId="0" xfId="74" applyFont="1" applyFill="1" applyAlignment="1">
      <alignment wrapText="1"/>
    </xf>
    <xf numFmtId="0" fontId="10" fillId="5" borderId="0" xfId="74" applyFont="1" applyFill="1"/>
    <xf numFmtId="0" fontId="10" fillId="0" borderId="0" xfId="51" applyFont="1"/>
    <xf numFmtId="0" fontId="9" fillId="6" borderId="0" xfId="74" applyFont="1" applyFill="1" applyAlignment="1">
      <alignment wrapText="1"/>
    </xf>
    <xf numFmtId="1" fontId="16" fillId="0" borderId="0" xfId="74" applyNumberFormat="1"/>
    <xf numFmtId="0" fontId="9" fillId="3" borderId="0" xfId="51" applyFont="1" applyFill="1"/>
    <xf numFmtId="0" fontId="29" fillId="4" borderId="0" xfId="51" applyFont="1" applyFill="1" applyAlignment="1">
      <alignment wrapText="1"/>
    </xf>
    <xf numFmtId="0" fontId="14" fillId="0" borderId="0" xfId="51" applyFont="1" applyFill="1" applyAlignment="1">
      <alignment horizontal="center"/>
    </xf>
    <xf numFmtId="0" fontId="53" fillId="0" borderId="0" xfId="51" applyFont="1"/>
    <xf numFmtId="165" fontId="29" fillId="0" borderId="0" xfId="74" applyNumberFormat="1" applyFont="1"/>
    <xf numFmtId="0" fontId="17" fillId="0" borderId="0" xfId="51" applyAlignment="1">
      <alignment horizontal="center"/>
    </xf>
    <xf numFmtId="0" fontId="17" fillId="0" borderId="0" xfId="51" applyFill="1" applyAlignment="1">
      <alignment horizontal="center"/>
    </xf>
    <xf numFmtId="164" fontId="0" fillId="0" borderId="0" xfId="0" applyNumberFormat="1" applyFill="1"/>
    <xf numFmtId="0" fontId="16" fillId="9" borderId="0" xfId="74" applyFill="1"/>
    <xf numFmtId="0" fontId="8" fillId="6" borderId="0" xfId="74" applyFont="1" applyFill="1" applyAlignment="1">
      <alignment wrapText="1"/>
    </xf>
    <xf numFmtId="0" fontId="8" fillId="6" borderId="0" xfId="74" applyFont="1" applyFill="1"/>
    <xf numFmtId="0" fontId="7" fillId="5" borderId="0" xfId="74" applyFont="1" applyFill="1"/>
    <xf numFmtId="0" fontId="7" fillId="0" borderId="0" xfId="74" applyFont="1"/>
    <xf numFmtId="0" fontId="7" fillId="6" borderId="0" xfId="74" applyFont="1" applyFill="1"/>
    <xf numFmtId="167" fontId="7" fillId="0" borderId="0" xfId="0" applyNumberFormat="1" applyFont="1"/>
    <xf numFmtId="4" fontId="7" fillId="0" borderId="0" xfId="0" applyNumberFormat="1" applyFont="1"/>
    <xf numFmtId="0" fontId="7" fillId="6" borderId="0" xfId="74" applyFont="1" applyFill="1" applyAlignment="1">
      <alignment wrapText="1"/>
    </xf>
    <xf numFmtId="165" fontId="7" fillId="0" borderId="0" xfId="74" applyNumberFormat="1" applyFont="1"/>
    <xf numFmtId="0" fontId="54" fillId="6" borderId="0" xfId="74" applyFont="1" applyFill="1" applyAlignment="1">
      <alignment wrapText="1"/>
    </xf>
    <xf numFmtId="0" fontId="54" fillId="0" borderId="0" xfId="74" applyFont="1"/>
    <xf numFmtId="0" fontId="17" fillId="0" borderId="0" xfId="51" applyAlignment="1">
      <alignment horizontal="center"/>
    </xf>
    <xf numFmtId="0" fontId="17" fillId="0" borderId="0" xfId="51" applyFill="1" applyAlignment="1">
      <alignment horizontal="center"/>
    </xf>
    <xf numFmtId="0" fontId="15" fillId="0" borderId="0" xfId="51" applyFont="1" applyFill="1" applyAlignment="1">
      <alignment horizontal="center"/>
    </xf>
    <xf numFmtId="0" fontId="22" fillId="3" borderId="0" xfId="53" applyFont="1" applyFill="1" applyAlignment="1">
      <alignment horizontal="center"/>
    </xf>
    <xf numFmtId="0" fontId="15" fillId="0" borderId="0" xfId="51" applyFont="1" applyFill="1" applyAlignment="1">
      <alignment horizontal="center"/>
    </xf>
    <xf numFmtId="0" fontId="6" fillId="0" borderId="0" xfId="51" applyFont="1"/>
    <xf numFmtId="0" fontId="15" fillId="0" borderId="0" xfId="51" applyFont="1" applyFill="1" applyAlignment="1">
      <alignment horizontal="center"/>
    </xf>
    <xf numFmtId="0" fontId="23" fillId="0" borderId="0" xfId="0" applyFont="1" applyBorder="1" applyAlignment="1">
      <alignment horizontal="right" vertical="center" wrapText="1"/>
    </xf>
    <xf numFmtId="0" fontId="0" fillId="0" borderId="4" xfId="0" applyNumberFormat="1" applyFont="1" applyBorder="1"/>
    <xf numFmtId="0" fontId="0" fillId="3" borderId="0" xfId="0" applyFill="1" applyBorder="1"/>
    <xf numFmtId="0" fontId="22" fillId="0" borderId="0" xfId="0" applyFont="1"/>
    <xf numFmtId="165" fontId="0" fillId="0" borderId="0" xfId="0" applyNumberFormat="1" applyBorder="1"/>
    <xf numFmtId="165" fontId="23" fillId="0" borderId="0" xfId="0" applyNumberFormat="1" applyFont="1" applyBorder="1" applyAlignment="1">
      <alignment vertical="center"/>
    </xf>
    <xf numFmtId="165" fontId="26" fillId="0" borderId="0" xfId="0" applyNumberFormat="1" applyFont="1"/>
    <xf numFmtId="165" fontId="23" fillId="0" borderId="0" xfId="0" applyNumberFormat="1" applyFont="1" applyFill="1" applyBorder="1" applyAlignment="1">
      <alignment vertical="center"/>
    </xf>
    <xf numFmtId="165" fontId="23" fillId="0" borderId="0" xfId="51" applyNumberFormat="1" applyFont="1" applyBorder="1" applyAlignment="1">
      <alignment vertical="center"/>
    </xf>
    <xf numFmtId="165" fontId="26" fillId="0" borderId="0" xfId="51" applyNumberFormat="1" applyFont="1"/>
    <xf numFmtId="0" fontId="17" fillId="0" borderId="0" xfId="51" applyFill="1" applyAlignment="1">
      <alignment horizontal="center"/>
    </xf>
    <xf numFmtId="0" fontId="29" fillId="9" borderId="0" xfId="51" applyFont="1" applyFill="1"/>
    <xf numFmtId="0" fontId="22" fillId="9" borderId="0" xfId="51" applyFont="1" applyFill="1"/>
    <xf numFmtId="0" fontId="26" fillId="9" borderId="0" xfId="51" applyFont="1" applyFill="1"/>
    <xf numFmtId="0" fontId="22" fillId="0" borderId="0" xfId="0" applyNumberFormat="1" applyFont="1" applyAlignment="1">
      <alignment horizontal="center"/>
    </xf>
    <xf numFmtId="0" fontId="0" fillId="9" borderId="0" xfId="0" applyFill="1"/>
    <xf numFmtId="164" fontId="0" fillId="9" borderId="0" xfId="0" applyNumberFormat="1" applyFill="1"/>
    <xf numFmtId="0" fontId="22" fillId="0" borderId="0" xfId="0" applyFont="1" applyAlignment="1">
      <alignment horizontal="center"/>
    </xf>
    <xf numFmtId="0" fontId="22" fillId="22" borderId="0" xfId="0" applyFont="1" applyFill="1" applyBorder="1" applyAlignment="1">
      <alignment horizontal="center"/>
    </xf>
    <xf numFmtId="0" fontId="55" fillId="23" borderId="0" xfId="825" applyFont="1" applyFill="1" applyBorder="1"/>
    <xf numFmtId="0" fontId="55" fillId="23" borderId="0" xfId="825" applyFont="1" applyFill="1" applyBorder="1" applyAlignment="1">
      <alignment horizontal="center"/>
    </xf>
    <xf numFmtId="0" fontId="56" fillId="23" borderId="0" xfId="825" applyFont="1" applyFill="1" applyBorder="1"/>
    <xf numFmtId="164" fontId="55" fillId="23" borderId="0" xfId="825" applyNumberFormat="1" applyFont="1" applyFill="1" applyBorder="1"/>
    <xf numFmtId="0" fontId="55" fillId="0" borderId="0" xfId="825" applyFont="1" applyAlignment="1"/>
    <xf numFmtId="0" fontId="55" fillId="0" borderId="0" xfId="825" applyFont="1"/>
    <xf numFmtId="168" fontId="55" fillId="0" borderId="0" xfId="825" applyNumberFormat="1" applyFont="1"/>
    <xf numFmtId="0" fontId="55" fillId="0" borderId="0" xfId="825" applyFont="1" applyAlignment="1">
      <alignment horizontal="right"/>
    </xf>
    <xf numFmtId="0" fontId="56" fillId="0" borderId="0" xfId="825" applyFont="1"/>
    <xf numFmtId="0" fontId="56" fillId="0" borderId="0" xfId="825" quotePrefix="1" applyFont="1" applyAlignment="1">
      <alignment horizontal="center"/>
    </xf>
    <xf numFmtId="164" fontId="55" fillId="0" borderId="0" xfId="825" applyNumberFormat="1" applyFont="1"/>
    <xf numFmtId="0" fontId="56" fillId="0" borderId="0" xfId="825" applyFont="1" applyAlignment="1">
      <alignment horizontal="center"/>
    </xf>
    <xf numFmtId="14" fontId="55" fillId="0" borderId="0" xfId="825" applyNumberFormat="1" applyFont="1"/>
    <xf numFmtId="0" fontId="55" fillId="0" borderId="0" xfId="825" applyFont="1" applyAlignment="1">
      <alignment horizontal="center"/>
    </xf>
    <xf numFmtId="0" fontId="56" fillId="0" borderId="0" xfId="825" applyFont="1" applyAlignment="1"/>
    <xf numFmtId="164" fontId="55" fillId="0" borderId="0" xfId="825" applyNumberFormat="1" applyFont="1" applyAlignment="1"/>
    <xf numFmtId="0" fontId="5" fillId="0" borderId="0" xfId="51" applyFont="1"/>
    <xf numFmtId="165" fontId="5" fillId="0" borderId="0" xfId="0" applyNumberFormat="1" applyFont="1" applyBorder="1"/>
    <xf numFmtId="165" fontId="57" fillId="0" borderId="0" xfId="0" applyNumberFormat="1" applyFont="1" applyFill="1"/>
    <xf numFmtId="165" fontId="57" fillId="0" borderId="0" xfId="0" applyNumberFormat="1" applyFont="1"/>
    <xf numFmtId="165" fontId="23" fillId="0" borderId="0" xfId="0" applyNumberFormat="1" applyFont="1" applyAlignment="1">
      <alignment vertical="center"/>
    </xf>
    <xf numFmtId="165" fontId="57" fillId="0" borderId="0" xfId="0" applyNumberFormat="1" applyFont="1" applyBorder="1"/>
    <xf numFmtId="165" fontId="26" fillId="0" borderId="0" xfId="51" applyNumberFormat="1" applyFont="1" applyBorder="1"/>
    <xf numFmtId="165" fontId="5" fillId="0" borderId="0" xfId="51" applyNumberFormat="1" applyFont="1" applyFill="1" applyBorder="1"/>
    <xf numFmtId="165" fontId="5" fillId="0" borderId="0" xfId="51" applyNumberFormat="1" applyFont="1" applyBorder="1"/>
    <xf numFmtId="0" fontId="5" fillId="0" borderId="1" xfId="0" applyFont="1" applyBorder="1"/>
    <xf numFmtId="0" fontId="5" fillId="0" borderId="0" xfId="0" applyFont="1" applyBorder="1"/>
    <xf numFmtId="1" fontId="5" fillId="0" borderId="0" xfId="0" applyNumberFormat="1" applyFont="1" applyBorder="1"/>
    <xf numFmtId="0" fontId="17" fillId="0" borderId="0" xfId="51" applyAlignment="1">
      <alignment horizontal="center"/>
    </xf>
    <xf numFmtId="0" fontId="17" fillId="0" borderId="0" xfId="51" applyFill="1" applyAlignment="1">
      <alignment horizontal="center"/>
    </xf>
    <xf numFmtId="0" fontId="59" fillId="0" borderId="0" xfId="52" applyFont="1"/>
    <xf numFmtId="0" fontId="59" fillId="0" borderId="0" xfId="52" applyFont="1" applyFill="1"/>
    <xf numFmtId="0" fontId="59" fillId="0" borderId="0" xfId="0" applyFont="1"/>
    <xf numFmtId="0" fontId="58" fillId="8" borderId="0" xfId="51" applyFont="1" applyFill="1"/>
    <xf numFmtId="0" fontId="58" fillId="3" borderId="0" xfId="51" applyFont="1" applyFill="1"/>
    <xf numFmtId="0" fontId="17" fillId="0" borderId="0" xfId="51" applyAlignment="1">
      <alignment horizontal="center"/>
    </xf>
    <xf numFmtId="0" fontId="15" fillId="0" borderId="0" xfId="51" applyFont="1" applyFill="1" applyAlignment="1">
      <alignment horizontal="center"/>
    </xf>
    <xf numFmtId="0" fontId="17" fillId="0" borderId="0" xfId="51" applyFill="1" applyAlignment="1">
      <alignment horizontal="center"/>
    </xf>
    <xf numFmtId="0" fontId="29" fillId="3" borderId="0" xfId="51" applyFont="1" applyFill="1"/>
    <xf numFmtId="0" fontId="4" fillId="2" borderId="0" xfId="51" applyFont="1" applyFill="1"/>
    <xf numFmtId="0" fontId="4" fillId="3" borderId="0" xfId="51" applyFont="1" applyFill="1"/>
    <xf numFmtId="0" fontId="26" fillId="24" borderId="0" xfId="0" applyFont="1" applyFill="1" applyAlignment="1">
      <alignment horizontal="center"/>
    </xf>
    <xf numFmtId="1" fontId="21" fillId="0" borderId="0" xfId="0" applyNumberFormat="1" applyFont="1"/>
    <xf numFmtId="0" fontId="21" fillId="0" borderId="0" xfId="0" applyFont="1"/>
    <xf numFmtId="1" fontId="21" fillId="24" borderId="0" xfId="0" applyNumberFormat="1" applyFont="1" applyFill="1"/>
    <xf numFmtId="0" fontId="21" fillId="24" borderId="0" xfId="0" applyFont="1" applyFill="1"/>
    <xf numFmtId="0" fontId="21" fillId="0" borderId="3" xfId="0" applyFont="1" applyBorder="1"/>
    <xf numFmtId="0" fontId="21" fillId="0" borderId="5" xfId="0" applyFont="1" applyBorder="1"/>
    <xf numFmtId="0" fontId="0" fillId="0" borderId="0" xfId="0" applyNumberFormat="1" applyFont="1" applyBorder="1"/>
    <xf numFmtId="1" fontId="0" fillId="3" borderId="0" xfId="0" applyNumberFormat="1" applyFont="1" applyFill="1" applyBorder="1" applyAlignment="1">
      <alignment wrapText="1"/>
    </xf>
    <xf numFmtId="0" fontId="22" fillId="0" borderId="0" xfId="52" quotePrefix="1" applyNumberFormat="1" applyFont="1" applyFill="1" applyAlignment="1">
      <alignment horizontal="center"/>
    </xf>
    <xf numFmtId="0" fontId="15" fillId="0" borderId="0" xfId="51" applyFont="1" applyAlignment="1">
      <alignment horizontal="center"/>
    </xf>
    <xf numFmtId="1" fontId="3" fillId="3" borderId="0" xfId="51" applyNumberFormat="1" applyFont="1" applyFill="1" applyAlignment="1">
      <alignment horizontal="center" wrapText="1"/>
    </xf>
    <xf numFmtId="0" fontId="3" fillId="0" borderId="0" xfId="51" applyFont="1"/>
    <xf numFmtId="0" fontId="0" fillId="0" borderId="0" xfId="0" applyAlignment="1">
      <alignment horizontal="center"/>
    </xf>
    <xf numFmtId="0" fontId="2" fillId="0" borderId="0" xfId="51" applyFont="1"/>
    <xf numFmtId="0" fontId="59" fillId="0" borderId="0" xfId="51" quotePrefix="1" applyFont="1" applyFill="1" applyAlignment="1">
      <alignment horizontal="center"/>
    </xf>
    <xf numFmtId="0" fontId="59" fillId="0" borderId="0" xfId="51" applyFont="1"/>
    <xf numFmtId="0" fontId="58" fillId="0" borderId="1" xfId="51" applyFont="1" applyBorder="1"/>
    <xf numFmtId="0" fontId="59" fillId="9" borderId="0" xfId="51" applyFont="1" applyFill="1"/>
    <xf numFmtId="0" fontId="15" fillId="0" borderId="0" xfId="51" applyFont="1" applyAlignment="1">
      <alignment horizontal="center"/>
    </xf>
    <xf numFmtId="0" fontId="17" fillId="0" borderId="0" xfId="51" applyAlignment="1">
      <alignment horizontal="center"/>
    </xf>
    <xf numFmtId="0" fontId="15" fillId="0" borderId="0" xfId="51" applyFont="1" applyFill="1" applyAlignment="1">
      <alignment horizontal="center"/>
    </xf>
    <xf numFmtId="0" fontId="17" fillId="0" borderId="0" xfId="51" applyFill="1" applyAlignment="1">
      <alignment horizontal="center"/>
    </xf>
    <xf numFmtId="1" fontId="26" fillId="0" borderId="0" xfId="0" applyNumberFormat="1" applyFont="1" applyAlignment="1">
      <alignment horizontal="center"/>
    </xf>
    <xf numFmtId="0" fontId="15" fillId="0" borderId="0" xfId="51" applyFont="1" applyFill="1" applyAlignment="1">
      <alignment horizontal="left"/>
    </xf>
  </cellXfs>
  <cellStyles count="10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  <cellStyle name="Normal 6" xfId="8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47</xdr:row>
      <xdr:rowOff>152400</xdr:rowOff>
    </xdr:from>
    <xdr:to>
      <xdr:col>2</xdr:col>
      <xdr:colOff>589280</xdr:colOff>
      <xdr:row>55</xdr:row>
      <xdr:rowOff>132080</xdr:rowOff>
    </xdr:to>
    <xdr:sp macro="" textlink="">
      <xdr:nvSpPr>
        <xdr:cNvPr id="2" name="TextBox 1"/>
        <xdr:cNvSpPr txBox="1"/>
      </xdr:nvSpPr>
      <xdr:spPr>
        <a:xfrm>
          <a:off x="71120" y="9987280"/>
          <a:ext cx="31496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5</xdr:row>
      <xdr:rowOff>50800</xdr:rowOff>
    </xdr:from>
    <xdr:to>
      <xdr:col>22</xdr:col>
      <xdr:colOff>812800</xdr:colOff>
      <xdr:row>26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  <xdr:twoCellAnchor>
    <xdr:from>
      <xdr:col>0</xdr:col>
      <xdr:colOff>317500</xdr:colOff>
      <xdr:row>84</xdr:row>
      <xdr:rowOff>50800</xdr:rowOff>
    </xdr:from>
    <xdr:to>
      <xdr:col>7</xdr:col>
      <xdr:colOff>800100</xdr:colOff>
      <xdr:row>95</xdr:row>
      <xdr:rowOff>152400</xdr:rowOff>
    </xdr:to>
    <xdr:sp macro="" textlink="">
      <xdr:nvSpPr>
        <xdr:cNvPr id="3" name="TextBox 2"/>
        <xdr:cNvSpPr txBox="1"/>
      </xdr:nvSpPr>
      <xdr:spPr>
        <a:xfrm>
          <a:off x="317500" y="16243300"/>
          <a:ext cx="9042400" cy="219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Default: minimum</a:t>
          </a:r>
          <a:r>
            <a:rPr lang="en-US" sz="1100" baseline="0"/>
            <a:t> 0.5 serve (3.5 per week), maximum 3 serve (21 serves). Column G shows amount per day if maximum consumed daily (will delete from final spreadsheet)</a:t>
          </a:r>
        </a:p>
        <a:p>
          <a:endParaRPr lang="en-US" sz="1100" baseline="0"/>
        </a:p>
        <a:p>
          <a:r>
            <a:rPr lang="en-US" sz="1100" baseline="0"/>
            <a:t>Fruit: Large serve sizes (120g) so decreased max to 2 serves per day per fruit, sultantas less as dried so consume less</a:t>
          </a:r>
        </a:p>
        <a:p>
          <a:endParaRPr lang="en-US" sz="1100" baseline="0"/>
        </a:p>
        <a:p>
          <a:r>
            <a:rPr lang="en-US" sz="1100" baseline="0"/>
            <a:t>Grains: all 3 serves except crackers as dry so consume less</a:t>
          </a:r>
        </a:p>
        <a:p>
          <a:endParaRPr lang="en-US" sz="1100" baseline="0"/>
        </a:p>
        <a:p>
          <a:r>
            <a:rPr lang="en-US" sz="1100" baseline="0"/>
            <a:t>Dairy: all 4 serves as less foods in this category</a:t>
          </a:r>
          <a:endParaRPr lang="en-US" sz="1100"/>
        </a:p>
        <a:p>
          <a:endParaRPr lang="en-US" sz="1100"/>
        </a:p>
        <a:p>
          <a:r>
            <a:rPr lang="en-US" sz="1100"/>
            <a:t>Meat etc: Decreased</a:t>
          </a:r>
          <a:r>
            <a:rPr lang="en-US" sz="1100" baseline="0"/>
            <a:t> red meat to max 2 serves per day as this should be consumed in smaller amounts, could reduce this less as 14 serves red meat a week is not recommended (max 500g red meat / 5 serves recommended by Eating and Activity guidelines)</a:t>
          </a:r>
          <a:endParaRPr lang="en-US" sz="1100"/>
        </a:p>
        <a:p>
          <a:r>
            <a:rPr lang="en-US" sz="1100"/>
            <a:t>Fats and</a:t>
          </a:r>
          <a:r>
            <a:rPr lang="en-US" sz="1100" baseline="0"/>
            <a:t> oils - 0.33 serve per day but may need to increase minimum grams as 15g.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12700</xdr:colOff>
      <xdr:row>2</xdr:row>
      <xdr:rowOff>12700</xdr:rowOff>
    </xdr:from>
    <xdr:to>
      <xdr:col>32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94005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2</xdr:row>
      <xdr:rowOff>0</xdr:rowOff>
    </xdr:from>
    <xdr:to>
      <xdr:col>21</xdr:col>
      <xdr:colOff>238125</xdr:colOff>
      <xdr:row>7</xdr:row>
      <xdr:rowOff>9525</xdr:rowOff>
    </xdr:to>
    <xdr:sp macro="" textlink="">
      <xdr:nvSpPr>
        <xdr:cNvPr id="2" name="Shape 6"/>
        <xdr:cNvSpPr txBox="1"/>
      </xdr:nvSpPr>
      <xdr:spPr>
        <a:xfrm>
          <a:off x="21675725" y="330200"/>
          <a:ext cx="1981200" cy="835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prices are not actual prices collected - but are realistic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15"/>
  <sheetViews>
    <sheetView topLeftCell="A70" workbookViewId="0">
      <selection activeCell="A82" sqref="A82"/>
    </sheetView>
    <sheetView tabSelected="1" workbookViewId="1">
      <selection activeCell="A68" sqref="A68"/>
    </sheetView>
  </sheetViews>
  <sheetFormatPr baseColWidth="10" defaultColWidth="10.83203125" defaultRowHeight="15" x14ac:dyDescent="0"/>
  <cols>
    <col min="1" max="1" width="84.33203125" style="5" customWidth="1"/>
    <col min="2" max="2" width="19.83203125" style="36" customWidth="1"/>
    <col min="3" max="3" width="39.5" style="5" customWidth="1"/>
    <col min="4" max="4" width="30.6640625" style="36" customWidth="1"/>
    <col min="5" max="5" width="15.6640625" style="36" customWidth="1"/>
    <col min="6" max="6" width="13.83203125" style="36" customWidth="1"/>
    <col min="7" max="7" width="20.33203125" style="36" customWidth="1"/>
    <col min="8" max="16384" width="10.83203125" style="5"/>
  </cols>
  <sheetData>
    <row r="1" spans="1:7" s="2" customFormat="1">
      <c r="A1" s="43" t="s">
        <v>224</v>
      </c>
      <c r="B1" s="44" t="s">
        <v>226</v>
      </c>
      <c r="C1" s="43" t="s">
        <v>225</v>
      </c>
      <c r="D1" s="44" t="s">
        <v>227</v>
      </c>
      <c r="E1" s="70" t="s">
        <v>329</v>
      </c>
      <c r="F1" s="74" t="s">
        <v>179</v>
      </c>
      <c r="G1" s="74" t="s">
        <v>211</v>
      </c>
    </row>
    <row r="2" spans="1:7" s="50" customFormat="1">
      <c r="A2" s="47" t="s">
        <v>56</v>
      </c>
      <c r="B2" s="48">
        <v>1</v>
      </c>
      <c r="C2" s="49" t="s">
        <v>57</v>
      </c>
      <c r="D2" s="56" t="s">
        <v>229</v>
      </c>
      <c r="E2" s="71">
        <v>1</v>
      </c>
      <c r="F2" s="71" t="s">
        <v>180</v>
      </c>
      <c r="G2" s="71" t="s">
        <v>212</v>
      </c>
    </row>
    <row r="3" spans="1:7">
      <c r="A3" s="30" t="s">
        <v>56</v>
      </c>
      <c r="B3" s="37">
        <v>1</v>
      </c>
      <c r="C3" s="4" t="s">
        <v>58</v>
      </c>
      <c r="D3" s="57" t="s">
        <v>230</v>
      </c>
      <c r="E3" s="72">
        <v>1</v>
      </c>
      <c r="F3" s="72" t="s">
        <v>180</v>
      </c>
      <c r="G3" s="72" t="s">
        <v>212</v>
      </c>
    </row>
    <row r="4" spans="1:7">
      <c r="A4" s="30" t="s">
        <v>56</v>
      </c>
      <c r="B4" s="37">
        <v>1</v>
      </c>
      <c r="C4" s="4" t="s">
        <v>59</v>
      </c>
      <c r="D4" s="57" t="s">
        <v>231</v>
      </c>
      <c r="E4" s="72">
        <v>3</v>
      </c>
      <c r="F4" s="72" t="s">
        <v>180</v>
      </c>
      <c r="G4" s="72" t="s">
        <v>212</v>
      </c>
    </row>
    <row r="5" spans="1:7">
      <c r="A5" s="30" t="s">
        <v>56</v>
      </c>
      <c r="B5" s="37">
        <v>1</v>
      </c>
      <c r="C5" s="4" t="s">
        <v>60</v>
      </c>
      <c r="D5" s="57" t="s">
        <v>232</v>
      </c>
      <c r="E5" s="72">
        <v>2</v>
      </c>
      <c r="F5" s="72" t="s">
        <v>180</v>
      </c>
      <c r="G5" s="72" t="s">
        <v>212</v>
      </c>
    </row>
    <row r="6" spans="1:7">
      <c r="A6" s="30" t="s">
        <v>56</v>
      </c>
      <c r="B6" s="37">
        <v>1</v>
      </c>
      <c r="C6" s="4" t="s">
        <v>61</v>
      </c>
      <c r="D6" s="57" t="s">
        <v>233</v>
      </c>
      <c r="E6" s="72">
        <v>2</v>
      </c>
      <c r="F6" s="72" t="s">
        <v>180</v>
      </c>
      <c r="G6" s="72" t="s">
        <v>212</v>
      </c>
    </row>
    <row r="7" spans="1:7">
      <c r="A7" s="30" t="s">
        <v>56</v>
      </c>
      <c r="B7" s="37">
        <v>1</v>
      </c>
      <c r="C7" s="4" t="s">
        <v>62</v>
      </c>
      <c r="D7" s="57" t="s">
        <v>234</v>
      </c>
      <c r="E7" s="72">
        <v>3</v>
      </c>
      <c r="F7" s="72" t="s">
        <v>180</v>
      </c>
      <c r="G7" s="73" t="s">
        <v>636</v>
      </c>
    </row>
    <row r="8" spans="1:7">
      <c r="A8" s="30" t="s">
        <v>56</v>
      </c>
      <c r="B8" s="37">
        <v>1</v>
      </c>
      <c r="C8" s="4" t="s">
        <v>63</v>
      </c>
      <c r="D8" s="57" t="s">
        <v>235</v>
      </c>
      <c r="E8" s="72">
        <v>1</v>
      </c>
      <c r="F8" s="72" t="s">
        <v>180</v>
      </c>
      <c r="G8" s="72" t="s">
        <v>212</v>
      </c>
    </row>
    <row r="9" spans="1:7">
      <c r="A9" s="30" t="s">
        <v>56</v>
      </c>
      <c r="B9" s="37">
        <v>1</v>
      </c>
      <c r="C9" s="4" t="s">
        <v>64</v>
      </c>
      <c r="D9" s="57" t="s">
        <v>236</v>
      </c>
      <c r="E9" s="72">
        <v>2</v>
      </c>
      <c r="F9" s="72" t="s">
        <v>180</v>
      </c>
      <c r="G9" s="72" t="s">
        <v>212</v>
      </c>
    </row>
    <row r="10" spans="1:7">
      <c r="A10" s="30" t="s">
        <v>56</v>
      </c>
      <c r="B10" s="37">
        <v>1</v>
      </c>
      <c r="C10" s="4" t="s">
        <v>65</v>
      </c>
      <c r="D10" s="57" t="s">
        <v>237</v>
      </c>
      <c r="E10" s="72">
        <v>2</v>
      </c>
      <c r="F10" s="72" t="s">
        <v>180</v>
      </c>
      <c r="G10" s="72" t="s">
        <v>212</v>
      </c>
    </row>
    <row r="11" spans="1:7">
      <c r="A11" s="30" t="s">
        <v>56</v>
      </c>
      <c r="B11" s="37">
        <v>1</v>
      </c>
      <c r="C11" s="4" t="s">
        <v>66</v>
      </c>
      <c r="D11" s="57" t="s">
        <v>238</v>
      </c>
      <c r="E11" s="72">
        <v>3</v>
      </c>
      <c r="F11" s="72" t="s">
        <v>180</v>
      </c>
      <c r="G11" s="73" t="s">
        <v>636</v>
      </c>
    </row>
    <row r="12" spans="1:7" s="50" customFormat="1">
      <c r="A12" s="47" t="s">
        <v>67</v>
      </c>
      <c r="B12" s="51">
        <v>2</v>
      </c>
      <c r="C12" s="49" t="s">
        <v>68</v>
      </c>
      <c r="D12" s="56" t="s">
        <v>239</v>
      </c>
      <c r="E12" s="71">
        <v>3</v>
      </c>
      <c r="F12" s="71" t="s">
        <v>180</v>
      </c>
      <c r="G12" s="71" t="s">
        <v>636</v>
      </c>
    </row>
    <row r="13" spans="1:7">
      <c r="A13" s="30" t="s">
        <v>67</v>
      </c>
      <c r="B13" s="37">
        <v>2</v>
      </c>
      <c r="C13" s="9" t="s">
        <v>69</v>
      </c>
      <c r="D13" s="66" t="s">
        <v>240</v>
      </c>
      <c r="E13" s="72">
        <v>1</v>
      </c>
      <c r="F13" s="72" t="s">
        <v>180</v>
      </c>
      <c r="G13" s="72" t="s">
        <v>212</v>
      </c>
    </row>
    <row r="14" spans="1:7">
      <c r="A14" s="30" t="s">
        <v>67</v>
      </c>
      <c r="B14" s="45">
        <v>2</v>
      </c>
      <c r="C14" s="9" t="s">
        <v>70</v>
      </c>
      <c r="D14" s="57" t="s">
        <v>241</v>
      </c>
      <c r="E14" s="72">
        <v>2</v>
      </c>
      <c r="F14" s="72" t="s">
        <v>180</v>
      </c>
      <c r="G14" s="72" t="s">
        <v>212</v>
      </c>
    </row>
    <row r="15" spans="1:7">
      <c r="A15" s="30" t="s">
        <v>67</v>
      </c>
      <c r="B15" s="37">
        <v>2</v>
      </c>
      <c r="C15" s="9" t="s">
        <v>71</v>
      </c>
      <c r="D15" s="66" t="s">
        <v>242</v>
      </c>
      <c r="E15" s="72">
        <v>2</v>
      </c>
      <c r="F15" s="72" t="s">
        <v>180</v>
      </c>
      <c r="G15" s="72" t="s">
        <v>212</v>
      </c>
    </row>
    <row r="16" spans="1:7">
      <c r="A16" s="30" t="s">
        <v>67</v>
      </c>
      <c r="B16" s="45">
        <v>2</v>
      </c>
      <c r="C16" s="9" t="s">
        <v>72</v>
      </c>
      <c r="D16" s="57" t="s">
        <v>243</v>
      </c>
      <c r="E16" s="72">
        <v>1</v>
      </c>
      <c r="F16" s="72" t="s">
        <v>180</v>
      </c>
      <c r="G16" s="72" t="s">
        <v>212</v>
      </c>
    </row>
    <row r="17" spans="1:7">
      <c r="A17" s="30" t="s">
        <v>67</v>
      </c>
      <c r="B17" s="37">
        <v>2</v>
      </c>
      <c r="C17" s="9" t="s">
        <v>73</v>
      </c>
      <c r="D17" s="66" t="s">
        <v>244</v>
      </c>
      <c r="E17" s="72">
        <v>2</v>
      </c>
      <c r="F17" s="72" t="s">
        <v>180</v>
      </c>
      <c r="G17" s="72" t="s">
        <v>212</v>
      </c>
    </row>
    <row r="18" spans="1:7">
      <c r="A18" s="30" t="s">
        <v>67</v>
      </c>
      <c r="B18" s="311">
        <v>2</v>
      </c>
      <c r="C18" s="9" t="s">
        <v>635</v>
      </c>
      <c r="D18" s="57" t="s">
        <v>245</v>
      </c>
      <c r="E18" s="72">
        <v>3</v>
      </c>
      <c r="F18" s="72" t="s">
        <v>180</v>
      </c>
      <c r="G18" s="72" t="s">
        <v>210</v>
      </c>
    </row>
    <row r="19" spans="1:7">
      <c r="A19" s="30" t="s">
        <v>67</v>
      </c>
      <c r="B19" s="45">
        <v>2</v>
      </c>
      <c r="C19" s="9" t="s">
        <v>74</v>
      </c>
      <c r="D19" s="66" t="s">
        <v>246</v>
      </c>
      <c r="E19" s="72">
        <v>3</v>
      </c>
      <c r="F19" s="72" t="s">
        <v>180</v>
      </c>
      <c r="G19" s="72" t="s">
        <v>212</v>
      </c>
    </row>
    <row r="20" spans="1:7">
      <c r="A20" s="30" t="s">
        <v>67</v>
      </c>
      <c r="B20" s="37">
        <v>2</v>
      </c>
      <c r="C20" s="9" t="s">
        <v>75</v>
      </c>
      <c r="D20" s="57" t="s">
        <v>247</v>
      </c>
      <c r="E20" s="72">
        <v>2</v>
      </c>
      <c r="F20" s="72" t="s">
        <v>180</v>
      </c>
      <c r="G20" s="72" t="s">
        <v>212</v>
      </c>
    </row>
    <row r="21" spans="1:7">
      <c r="A21" s="30" t="s">
        <v>67</v>
      </c>
      <c r="B21" s="45">
        <v>2</v>
      </c>
      <c r="C21" s="9" t="s">
        <v>76</v>
      </c>
      <c r="D21" s="57" t="s">
        <v>249</v>
      </c>
      <c r="E21" s="72">
        <v>1</v>
      </c>
      <c r="F21" s="72" t="s">
        <v>180</v>
      </c>
      <c r="G21" s="72" t="s">
        <v>212</v>
      </c>
    </row>
    <row r="22" spans="1:7">
      <c r="A22" s="30" t="s">
        <v>67</v>
      </c>
      <c r="B22" s="45">
        <v>2</v>
      </c>
      <c r="C22" s="9" t="s">
        <v>78</v>
      </c>
      <c r="D22" s="66" t="s">
        <v>250</v>
      </c>
      <c r="E22" s="72">
        <v>2</v>
      </c>
      <c r="F22" s="72" t="s">
        <v>180</v>
      </c>
      <c r="G22" s="72" t="s">
        <v>212</v>
      </c>
    </row>
    <row r="23" spans="1:7">
      <c r="A23" s="30" t="s">
        <v>67</v>
      </c>
      <c r="B23" s="37">
        <v>2</v>
      </c>
      <c r="C23" s="9" t="s">
        <v>79</v>
      </c>
      <c r="D23" s="57" t="s">
        <v>251</v>
      </c>
      <c r="E23" s="72">
        <v>1</v>
      </c>
      <c r="F23" s="72" t="s">
        <v>180</v>
      </c>
      <c r="G23" s="72" t="s">
        <v>212</v>
      </c>
    </row>
    <row r="24" spans="1:7">
      <c r="A24" s="30" t="s">
        <v>67</v>
      </c>
      <c r="B24" s="45">
        <v>2</v>
      </c>
      <c r="C24" s="9" t="s">
        <v>80</v>
      </c>
      <c r="D24" s="66" t="s">
        <v>252</v>
      </c>
      <c r="E24" s="72">
        <v>1</v>
      </c>
      <c r="F24" s="72" t="s">
        <v>180</v>
      </c>
      <c r="G24" s="72" t="s">
        <v>212</v>
      </c>
    </row>
    <row r="25" spans="1:7">
      <c r="A25" s="30" t="s">
        <v>67</v>
      </c>
      <c r="B25" s="37">
        <v>2</v>
      </c>
      <c r="C25" s="9" t="s">
        <v>81</v>
      </c>
      <c r="D25" s="66" t="s">
        <v>256</v>
      </c>
      <c r="E25" s="72">
        <v>3</v>
      </c>
      <c r="F25" s="72" t="s">
        <v>180</v>
      </c>
      <c r="G25" s="72" t="s">
        <v>212</v>
      </c>
    </row>
    <row r="26" spans="1:7">
      <c r="A26" s="30" t="s">
        <v>67</v>
      </c>
      <c r="B26" s="37">
        <v>2</v>
      </c>
      <c r="C26" s="9" t="s">
        <v>85</v>
      </c>
      <c r="D26" s="57" t="s">
        <v>257</v>
      </c>
      <c r="E26" s="72">
        <v>2</v>
      </c>
      <c r="F26" s="72" t="s">
        <v>180</v>
      </c>
      <c r="G26" s="72" t="s">
        <v>212</v>
      </c>
    </row>
    <row r="27" spans="1:7">
      <c r="A27" s="30" t="s">
        <v>67</v>
      </c>
      <c r="B27" s="45">
        <v>2</v>
      </c>
      <c r="C27" s="9" t="s">
        <v>86</v>
      </c>
      <c r="D27" s="66" t="s">
        <v>258</v>
      </c>
      <c r="E27" s="72">
        <v>2</v>
      </c>
      <c r="F27" s="72" t="s">
        <v>180</v>
      </c>
      <c r="G27" s="72" t="s">
        <v>212</v>
      </c>
    </row>
    <row r="28" spans="1:7">
      <c r="A28" s="30" t="s">
        <v>67</v>
      </c>
      <c r="B28" s="37">
        <v>2</v>
      </c>
      <c r="C28" s="9" t="s">
        <v>87</v>
      </c>
      <c r="D28" s="57" t="s">
        <v>637</v>
      </c>
      <c r="E28" s="72">
        <v>3</v>
      </c>
      <c r="F28" s="72" t="s">
        <v>180</v>
      </c>
      <c r="G28" s="72" t="s">
        <v>212</v>
      </c>
    </row>
    <row r="29" spans="1:7">
      <c r="A29" s="30" t="s">
        <v>67</v>
      </c>
      <c r="B29" s="37">
        <v>2</v>
      </c>
      <c r="C29" s="9" t="s">
        <v>77</v>
      </c>
      <c r="D29" s="66" t="s">
        <v>638</v>
      </c>
      <c r="E29" s="72">
        <v>2</v>
      </c>
      <c r="F29" s="72" t="s">
        <v>180</v>
      </c>
      <c r="G29" s="73" t="s">
        <v>636</v>
      </c>
    </row>
    <row r="30" spans="1:7">
      <c r="A30" s="30" t="s">
        <v>67</v>
      </c>
      <c r="B30" s="45">
        <v>2</v>
      </c>
      <c r="C30" s="9" t="s">
        <v>82</v>
      </c>
      <c r="D30" s="66" t="s">
        <v>639</v>
      </c>
      <c r="E30" s="72">
        <v>2</v>
      </c>
      <c r="F30" s="72" t="s">
        <v>180</v>
      </c>
      <c r="G30" s="72" t="s">
        <v>212</v>
      </c>
    </row>
    <row r="31" spans="1:7">
      <c r="A31" s="30" t="s">
        <v>67</v>
      </c>
      <c r="B31" s="37">
        <v>2</v>
      </c>
      <c r="C31" s="9" t="s">
        <v>83</v>
      </c>
      <c r="D31" s="57" t="s">
        <v>640</v>
      </c>
      <c r="E31" s="72">
        <v>1</v>
      </c>
      <c r="F31" s="72" t="s">
        <v>180</v>
      </c>
      <c r="G31" s="72" t="s">
        <v>212</v>
      </c>
    </row>
    <row r="32" spans="1:7">
      <c r="A32" s="30" t="s">
        <v>67</v>
      </c>
      <c r="B32" s="45">
        <v>2</v>
      </c>
      <c r="C32" s="9" t="s">
        <v>84</v>
      </c>
      <c r="D32" s="66" t="s">
        <v>641</v>
      </c>
      <c r="E32" s="73">
        <v>2</v>
      </c>
      <c r="F32" s="72" t="s">
        <v>180</v>
      </c>
      <c r="G32" s="72" t="s">
        <v>212</v>
      </c>
    </row>
    <row r="33" spans="1:7" s="50" customFormat="1">
      <c r="A33" s="47" t="s">
        <v>88</v>
      </c>
      <c r="B33" s="51">
        <v>3</v>
      </c>
      <c r="C33" s="49" t="s">
        <v>89</v>
      </c>
      <c r="D33" s="56" t="s">
        <v>264</v>
      </c>
      <c r="E33" s="71">
        <v>2</v>
      </c>
      <c r="F33" s="71" t="s">
        <v>180</v>
      </c>
      <c r="G33" s="71" t="s">
        <v>212</v>
      </c>
    </row>
    <row r="34" spans="1:7">
      <c r="A34" s="30" t="s">
        <v>88</v>
      </c>
      <c r="B34" s="37">
        <v>3</v>
      </c>
      <c r="C34" s="4" t="s">
        <v>90</v>
      </c>
      <c r="D34" s="57" t="s">
        <v>265</v>
      </c>
      <c r="E34" s="72">
        <v>1</v>
      </c>
      <c r="F34" s="72" t="s">
        <v>180</v>
      </c>
      <c r="G34" s="72" t="s">
        <v>212</v>
      </c>
    </row>
    <row r="35" spans="1:7">
      <c r="A35" s="30" t="s">
        <v>88</v>
      </c>
      <c r="B35" s="45">
        <v>3</v>
      </c>
      <c r="C35" s="4" t="s">
        <v>91</v>
      </c>
      <c r="D35" s="57" t="s">
        <v>266</v>
      </c>
      <c r="E35" s="72">
        <v>2</v>
      </c>
      <c r="F35" s="72" t="s">
        <v>180</v>
      </c>
      <c r="G35" s="72" t="s">
        <v>212</v>
      </c>
    </row>
    <row r="36" spans="1:7">
      <c r="A36" s="30" t="s">
        <v>88</v>
      </c>
      <c r="B36" s="37">
        <v>3</v>
      </c>
      <c r="C36" s="4" t="s">
        <v>92</v>
      </c>
      <c r="D36" s="57" t="s">
        <v>267</v>
      </c>
      <c r="E36" s="72">
        <v>2</v>
      </c>
      <c r="F36" s="72" t="s">
        <v>180</v>
      </c>
      <c r="G36" s="72" t="s">
        <v>212</v>
      </c>
    </row>
    <row r="37" spans="1:7">
      <c r="A37" s="30" t="s">
        <v>88</v>
      </c>
      <c r="B37" s="42">
        <v>3</v>
      </c>
      <c r="C37" s="4" t="s">
        <v>177</v>
      </c>
      <c r="D37" s="57" t="s">
        <v>268</v>
      </c>
      <c r="E37" s="72">
        <v>2</v>
      </c>
      <c r="F37" s="72" t="s">
        <v>180</v>
      </c>
      <c r="G37" s="73" t="s">
        <v>636</v>
      </c>
    </row>
    <row r="38" spans="1:7">
      <c r="A38" s="30" t="s">
        <v>88</v>
      </c>
      <c r="B38" s="37">
        <v>3</v>
      </c>
      <c r="C38" s="8" t="s">
        <v>98</v>
      </c>
      <c r="D38" s="57" t="s">
        <v>274</v>
      </c>
      <c r="E38" s="72">
        <v>1</v>
      </c>
      <c r="F38" s="72" t="s">
        <v>180</v>
      </c>
      <c r="G38" s="73" t="s">
        <v>636</v>
      </c>
    </row>
    <row r="39" spans="1:7">
      <c r="A39" s="30" t="s">
        <v>88</v>
      </c>
      <c r="B39" s="45">
        <v>3</v>
      </c>
      <c r="C39" s="8" t="s">
        <v>356</v>
      </c>
      <c r="D39" s="57" t="s">
        <v>275</v>
      </c>
      <c r="E39" s="72">
        <v>2</v>
      </c>
      <c r="F39" s="72" t="s">
        <v>180</v>
      </c>
      <c r="G39" s="72" t="s">
        <v>212</v>
      </c>
    </row>
    <row r="40" spans="1:7">
      <c r="A40" s="30" t="s">
        <v>88</v>
      </c>
      <c r="B40" s="37">
        <v>3</v>
      </c>
      <c r="C40" s="8" t="s">
        <v>100</v>
      </c>
      <c r="D40" s="57" t="s">
        <v>276</v>
      </c>
      <c r="E40" s="73">
        <v>1</v>
      </c>
      <c r="F40" s="72" t="s">
        <v>180</v>
      </c>
      <c r="G40" s="72" t="s">
        <v>212</v>
      </c>
    </row>
    <row r="41" spans="1:7">
      <c r="A41" s="30" t="s">
        <v>88</v>
      </c>
      <c r="B41" s="45">
        <v>3</v>
      </c>
      <c r="C41" s="8" t="s">
        <v>101</v>
      </c>
      <c r="D41" s="57" t="s">
        <v>619</v>
      </c>
      <c r="E41" s="72">
        <v>1</v>
      </c>
      <c r="F41" s="72" t="s">
        <v>180</v>
      </c>
      <c r="G41" s="72" t="s">
        <v>212</v>
      </c>
    </row>
    <row r="42" spans="1:7">
      <c r="A42" s="30" t="s">
        <v>88</v>
      </c>
      <c r="B42" s="45">
        <v>3</v>
      </c>
      <c r="C42" s="8" t="s">
        <v>438</v>
      </c>
      <c r="D42" s="57" t="s">
        <v>620</v>
      </c>
      <c r="E42" s="72">
        <v>3</v>
      </c>
      <c r="F42" s="72" t="s">
        <v>180</v>
      </c>
      <c r="G42" s="72" t="s">
        <v>210</v>
      </c>
    </row>
    <row r="43" spans="1:7">
      <c r="A43" s="30" t="s">
        <v>88</v>
      </c>
      <c r="B43" s="37">
        <v>3</v>
      </c>
      <c r="C43" s="4" t="s">
        <v>358</v>
      </c>
      <c r="D43" s="57" t="s">
        <v>642</v>
      </c>
      <c r="E43" s="72">
        <v>1</v>
      </c>
      <c r="F43" s="72" t="s">
        <v>180</v>
      </c>
      <c r="G43" s="72" t="s">
        <v>212</v>
      </c>
    </row>
    <row r="44" spans="1:7">
      <c r="A44" s="30" t="s">
        <v>88</v>
      </c>
      <c r="B44" s="42">
        <v>3</v>
      </c>
      <c r="C44" s="4" t="s">
        <v>357</v>
      </c>
      <c r="D44" s="57" t="s">
        <v>643</v>
      </c>
      <c r="E44" s="72">
        <v>1</v>
      </c>
      <c r="F44" s="72" t="s">
        <v>180</v>
      </c>
      <c r="G44" s="72" t="s">
        <v>212</v>
      </c>
    </row>
    <row r="45" spans="1:7">
      <c r="A45" s="30" t="s">
        <v>88</v>
      </c>
      <c r="B45" s="45">
        <v>3</v>
      </c>
      <c r="C45" s="4" t="s">
        <v>105</v>
      </c>
      <c r="D45" s="57" t="s">
        <v>645</v>
      </c>
      <c r="E45" s="72">
        <v>2</v>
      </c>
      <c r="F45" s="72" t="s">
        <v>180</v>
      </c>
      <c r="G45" s="72" t="s">
        <v>212</v>
      </c>
    </row>
    <row r="46" spans="1:7">
      <c r="A46" s="30" t="s">
        <v>88</v>
      </c>
      <c r="B46" s="37">
        <v>3</v>
      </c>
      <c r="C46" s="4" t="s">
        <v>186</v>
      </c>
      <c r="D46" s="57" t="s">
        <v>646</v>
      </c>
      <c r="E46" s="72">
        <v>2</v>
      </c>
      <c r="F46" s="72" t="s">
        <v>180</v>
      </c>
      <c r="G46" s="73" t="s">
        <v>636</v>
      </c>
    </row>
    <row r="47" spans="1:7">
      <c r="A47" s="30" t="s">
        <v>88</v>
      </c>
      <c r="B47" s="37">
        <v>3</v>
      </c>
      <c r="C47" s="4" t="s">
        <v>106</v>
      </c>
      <c r="D47" s="57" t="s">
        <v>647</v>
      </c>
      <c r="E47" s="73">
        <v>2</v>
      </c>
      <c r="F47" s="72" t="s">
        <v>180</v>
      </c>
      <c r="G47" s="72" t="s">
        <v>212</v>
      </c>
    </row>
    <row r="48" spans="1:7" s="50" customFormat="1">
      <c r="A48" s="47" t="s">
        <v>107</v>
      </c>
      <c r="B48" s="51">
        <v>4</v>
      </c>
      <c r="C48" s="52" t="s">
        <v>108</v>
      </c>
      <c r="D48" s="67" t="s">
        <v>621</v>
      </c>
      <c r="E48" s="71">
        <v>1</v>
      </c>
      <c r="F48" s="71" t="s">
        <v>180</v>
      </c>
      <c r="G48" s="71" t="s">
        <v>212</v>
      </c>
    </row>
    <row r="49" spans="1:7">
      <c r="A49" s="30" t="s">
        <v>107</v>
      </c>
      <c r="B49" s="37">
        <v>4</v>
      </c>
      <c r="C49" s="4" t="s">
        <v>109</v>
      </c>
      <c r="D49" s="57" t="s">
        <v>648</v>
      </c>
      <c r="E49" s="72">
        <v>2</v>
      </c>
      <c r="F49" s="72" t="s">
        <v>180</v>
      </c>
      <c r="G49" s="73" t="s">
        <v>636</v>
      </c>
    </row>
    <row r="50" spans="1:7">
      <c r="A50" s="30" t="s">
        <v>107</v>
      </c>
      <c r="B50" s="45">
        <v>4</v>
      </c>
      <c r="C50" s="4" t="s">
        <v>110</v>
      </c>
      <c r="D50" s="68" t="s">
        <v>649</v>
      </c>
      <c r="E50" s="72">
        <v>1</v>
      </c>
      <c r="F50" s="72" t="s">
        <v>180</v>
      </c>
      <c r="G50" s="72" t="s">
        <v>212</v>
      </c>
    </row>
    <row r="51" spans="1:7">
      <c r="A51" s="30" t="s">
        <v>107</v>
      </c>
      <c r="B51" s="37">
        <v>4</v>
      </c>
      <c r="C51" s="8" t="s">
        <v>111</v>
      </c>
      <c r="D51" s="57" t="s">
        <v>650</v>
      </c>
      <c r="E51" s="72">
        <v>2</v>
      </c>
      <c r="F51" s="72" t="s">
        <v>180</v>
      </c>
      <c r="G51" s="72" t="s">
        <v>212</v>
      </c>
    </row>
    <row r="52" spans="1:7">
      <c r="A52" s="30" t="s">
        <v>107</v>
      </c>
      <c r="B52" s="45">
        <v>4</v>
      </c>
      <c r="C52" s="4" t="s">
        <v>112</v>
      </c>
      <c r="D52" s="68" t="s">
        <v>651</v>
      </c>
      <c r="E52" s="72">
        <v>1</v>
      </c>
      <c r="F52" s="72" t="s">
        <v>180</v>
      </c>
      <c r="G52" s="72" t="s">
        <v>212</v>
      </c>
    </row>
    <row r="53" spans="1:7">
      <c r="A53" s="30" t="s">
        <v>107</v>
      </c>
      <c r="B53" s="37">
        <v>4</v>
      </c>
      <c r="C53" s="4" t="s">
        <v>113</v>
      </c>
      <c r="D53" s="57" t="s">
        <v>652</v>
      </c>
      <c r="E53" s="72">
        <v>2</v>
      </c>
      <c r="F53" s="72" t="s">
        <v>180</v>
      </c>
      <c r="G53" s="72" t="s">
        <v>212</v>
      </c>
    </row>
    <row r="54" spans="1:7">
      <c r="A54" s="30" t="s">
        <v>107</v>
      </c>
      <c r="B54" s="88">
        <v>4</v>
      </c>
      <c r="C54" s="4" t="s">
        <v>178</v>
      </c>
      <c r="D54" s="68" t="s">
        <v>653</v>
      </c>
      <c r="E54" s="72">
        <v>3</v>
      </c>
      <c r="F54" s="72" t="s">
        <v>180</v>
      </c>
      <c r="G54" s="73" t="s">
        <v>636</v>
      </c>
    </row>
    <row r="55" spans="1:7" s="50" customFormat="1">
      <c r="A55" s="53" t="s">
        <v>228</v>
      </c>
      <c r="B55" s="51">
        <v>5</v>
      </c>
      <c r="C55" s="54" t="s">
        <v>114</v>
      </c>
      <c r="D55" s="69" t="s">
        <v>292</v>
      </c>
      <c r="E55" s="71">
        <v>3</v>
      </c>
      <c r="F55" s="71" t="s">
        <v>180</v>
      </c>
      <c r="G55" s="71" t="s">
        <v>212</v>
      </c>
    </row>
    <row r="56" spans="1:7">
      <c r="A56" s="38" t="s">
        <v>228</v>
      </c>
      <c r="B56" s="45">
        <v>5</v>
      </c>
      <c r="C56" s="9" t="s">
        <v>115</v>
      </c>
      <c r="D56" s="66" t="s">
        <v>293</v>
      </c>
      <c r="E56" s="72">
        <v>2</v>
      </c>
      <c r="F56" s="72" t="s">
        <v>180</v>
      </c>
      <c r="G56" s="72" t="s">
        <v>212</v>
      </c>
    </row>
    <row r="57" spans="1:7">
      <c r="A57" s="38" t="s">
        <v>228</v>
      </c>
      <c r="B57" s="45">
        <v>5</v>
      </c>
      <c r="C57" s="9" t="s">
        <v>116</v>
      </c>
      <c r="D57" s="66" t="s">
        <v>294</v>
      </c>
      <c r="E57" s="72">
        <v>2</v>
      </c>
      <c r="F57" s="72" t="s">
        <v>180</v>
      </c>
      <c r="G57" s="72" t="s">
        <v>212</v>
      </c>
    </row>
    <row r="58" spans="1:7">
      <c r="A58" s="38" t="s">
        <v>228</v>
      </c>
      <c r="B58" s="45">
        <v>5</v>
      </c>
      <c r="C58" s="9" t="s">
        <v>117</v>
      </c>
      <c r="D58" s="66" t="s">
        <v>295</v>
      </c>
      <c r="E58" s="72">
        <v>3</v>
      </c>
      <c r="F58" s="72" t="s">
        <v>180</v>
      </c>
      <c r="G58" s="72" t="s">
        <v>212</v>
      </c>
    </row>
    <row r="59" spans="1:7">
      <c r="A59" s="38" t="s">
        <v>228</v>
      </c>
      <c r="B59" s="45">
        <v>5</v>
      </c>
      <c r="C59" s="9" t="s">
        <v>359</v>
      </c>
      <c r="D59" s="66" t="s">
        <v>296</v>
      </c>
      <c r="E59" s="72">
        <v>1</v>
      </c>
      <c r="F59" s="72" t="s">
        <v>180</v>
      </c>
      <c r="G59" s="72" t="s">
        <v>212</v>
      </c>
    </row>
    <row r="60" spans="1:7">
      <c r="A60" s="38" t="s">
        <v>228</v>
      </c>
      <c r="B60" s="45">
        <v>5</v>
      </c>
      <c r="C60" s="9" t="s">
        <v>119</v>
      </c>
      <c r="D60" s="66" t="s">
        <v>297</v>
      </c>
      <c r="E60" s="72">
        <v>3</v>
      </c>
      <c r="F60" s="72" t="s">
        <v>180</v>
      </c>
      <c r="G60" s="72" t="s">
        <v>212</v>
      </c>
    </row>
    <row r="61" spans="1:7">
      <c r="A61" s="38" t="s">
        <v>228</v>
      </c>
      <c r="B61" s="45">
        <v>5</v>
      </c>
      <c r="C61" s="12" t="s">
        <v>120</v>
      </c>
      <c r="D61" s="66" t="s">
        <v>298</v>
      </c>
      <c r="E61" s="72">
        <v>2</v>
      </c>
      <c r="F61" s="75" t="s">
        <v>180</v>
      </c>
      <c r="G61" s="75" t="s">
        <v>212</v>
      </c>
    </row>
    <row r="62" spans="1:7">
      <c r="A62" s="38" t="s">
        <v>228</v>
      </c>
      <c r="B62" s="45">
        <v>5</v>
      </c>
      <c r="C62" s="9" t="s">
        <v>121</v>
      </c>
      <c r="D62" s="66" t="s">
        <v>299</v>
      </c>
      <c r="E62" s="72">
        <v>3</v>
      </c>
      <c r="F62" s="75" t="s">
        <v>180</v>
      </c>
      <c r="G62" s="75" t="s">
        <v>212</v>
      </c>
    </row>
    <row r="63" spans="1:7">
      <c r="A63" s="38" t="s">
        <v>228</v>
      </c>
      <c r="B63" s="45">
        <v>5</v>
      </c>
      <c r="C63" s="9" t="s">
        <v>122</v>
      </c>
      <c r="D63" s="66" t="s">
        <v>300</v>
      </c>
      <c r="E63" s="72">
        <v>1</v>
      </c>
      <c r="F63" s="75" t="s">
        <v>180</v>
      </c>
      <c r="G63" s="75" t="s">
        <v>212</v>
      </c>
    </row>
    <row r="64" spans="1:7">
      <c r="A64" s="38" t="s">
        <v>228</v>
      </c>
      <c r="B64" s="45">
        <v>5</v>
      </c>
      <c r="C64" s="9" t="s">
        <v>123</v>
      </c>
      <c r="D64" s="66" t="s">
        <v>301</v>
      </c>
      <c r="E64" s="72">
        <v>2</v>
      </c>
      <c r="F64" s="75" t="s">
        <v>180</v>
      </c>
      <c r="G64" s="73" t="s">
        <v>636</v>
      </c>
    </row>
    <row r="65" spans="1:7">
      <c r="A65" s="38" t="s">
        <v>228</v>
      </c>
      <c r="B65" s="45">
        <v>5</v>
      </c>
      <c r="C65" s="9" t="s">
        <v>124</v>
      </c>
      <c r="D65" s="66" t="s">
        <v>302</v>
      </c>
      <c r="E65" s="72">
        <v>1</v>
      </c>
      <c r="F65" s="72" t="s">
        <v>180</v>
      </c>
      <c r="G65" s="73" t="s">
        <v>636</v>
      </c>
    </row>
    <row r="66" spans="1:7">
      <c r="A66" s="38" t="s">
        <v>228</v>
      </c>
      <c r="B66" s="45">
        <v>5</v>
      </c>
      <c r="C66" s="9" t="s">
        <v>128</v>
      </c>
      <c r="D66" s="66" t="s">
        <v>624</v>
      </c>
      <c r="E66" s="72">
        <v>1</v>
      </c>
      <c r="F66" s="72" t="s">
        <v>180</v>
      </c>
      <c r="G66" s="72" t="s">
        <v>212</v>
      </c>
    </row>
    <row r="67" spans="1:7">
      <c r="A67" s="38" t="s">
        <v>228</v>
      </c>
      <c r="B67" s="45">
        <v>5</v>
      </c>
      <c r="C67" s="9" t="s">
        <v>129</v>
      </c>
      <c r="D67" s="66" t="s">
        <v>625</v>
      </c>
      <c r="E67" s="73">
        <v>1</v>
      </c>
      <c r="F67" s="72" t="s">
        <v>180</v>
      </c>
      <c r="G67" s="72" t="s">
        <v>212</v>
      </c>
    </row>
    <row r="68" spans="1:7">
      <c r="A68" s="38" t="s">
        <v>228</v>
      </c>
      <c r="B68" s="45">
        <v>5</v>
      </c>
      <c r="C68" s="9" t="s">
        <v>707</v>
      </c>
      <c r="D68" s="66" t="s">
        <v>634</v>
      </c>
      <c r="E68" s="72">
        <v>1</v>
      </c>
      <c r="F68" s="72" t="s">
        <v>180</v>
      </c>
      <c r="G68" s="72" t="s">
        <v>212</v>
      </c>
    </row>
    <row r="69" spans="1:7">
      <c r="A69" s="38" t="s">
        <v>228</v>
      </c>
      <c r="B69" s="45">
        <v>5</v>
      </c>
      <c r="C69" s="9" t="s">
        <v>131</v>
      </c>
      <c r="D69" s="66" t="s">
        <v>654</v>
      </c>
      <c r="E69" s="72">
        <v>2</v>
      </c>
      <c r="F69" s="72" t="s">
        <v>180</v>
      </c>
      <c r="G69" s="72" t="s">
        <v>212</v>
      </c>
    </row>
    <row r="70" spans="1:7">
      <c r="A70" s="38" t="s">
        <v>228</v>
      </c>
      <c r="B70" s="45">
        <v>5</v>
      </c>
      <c r="C70" s="9" t="s">
        <v>132</v>
      </c>
      <c r="D70" s="66" t="s">
        <v>655</v>
      </c>
      <c r="E70" s="72">
        <v>1</v>
      </c>
      <c r="F70" s="72" t="s">
        <v>180</v>
      </c>
      <c r="G70" s="72" t="s">
        <v>212</v>
      </c>
    </row>
    <row r="71" spans="1:7">
      <c r="A71" s="38" t="s">
        <v>228</v>
      </c>
      <c r="B71" s="45">
        <v>5</v>
      </c>
      <c r="C71" s="9" t="s">
        <v>133</v>
      </c>
      <c r="D71" s="66" t="s">
        <v>656</v>
      </c>
      <c r="E71" s="64">
        <v>1</v>
      </c>
      <c r="F71" s="72" t="s">
        <v>180</v>
      </c>
      <c r="G71" s="72" t="s">
        <v>212</v>
      </c>
    </row>
    <row r="72" spans="1:7">
      <c r="A72" s="38" t="s">
        <v>228</v>
      </c>
      <c r="B72" s="45">
        <v>5</v>
      </c>
      <c r="C72" s="9" t="s">
        <v>135</v>
      </c>
      <c r="D72" s="66" t="s">
        <v>657</v>
      </c>
      <c r="E72" s="59">
        <v>1</v>
      </c>
      <c r="F72" s="72" t="s">
        <v>180</v>
      </c>
      <c r="G72" s="72" t="s">
        <v>212</v>
      </c>
    </row>
    <row r="73" spans="1:7">
      <c r="A73" s="38" t="s">
        <v>228</v>
      </c>
      <c r="B73" s="45">
        <v>5</v>
      </c>
      <c r="C73" s="9" t="s">
        <v>136</v>
      </c>
      <c r="D73" s="66" t="s">
        <v>658</v>
      </c>
      <c r="E73" s="59">
        <v>3</v>
      </c>
      <c r="F73" s="72" t="s">
        <v>180</v>
      </c>
      <c r="G73" s="72" t="s">
        <v>212</v>
      </c>
    </row>
    <row r="74" spans="1:7">
      <c r="A74" s="38" t="s">
        <v>228</v>
      </c>
      <c r="B74" s="45">
        <v>5</v>
      </c>
      <c r="C74" s="9" t="s">
        <v>363</v>
      </c>
      <c r="D74" s="66" t="s">
        <v>659</v>
      </c>
      <c r="E74" s="59">
        <v>1</v>
      </c>
      <c r="F74" s="72" t="s">
        <v>180</v>
      </c>
      <c r="G74" s="72" t="s">
        <v>212</v>
      </c>
    </row>
    <row r="75" spans="1:7">
      <c r="A75" s="38" t="s">
        <v>228</v>
      </c>
      <c r="B75" s="45">
        <v>5</v>
      </c>
      <c r="C75" s="398" t="s">
        <v>736</v>
      </c>
      <c r="D75" s="66" t="s">
        <v>738</v>
      </c>
      <c r="E75" s="59">
        <v>1</v>
      </c>
      <c r="F75" s="72" t="s">
        <v>180</v>
      </c>
      <c r="G75" s="72" t="s">
        <v>212</v>
      </c>
    </row>
    <row r="76" spans="1:7">
      <c r="A76" s="38" t="s">
        <v>228</v>
      </c>
      <c r="B76" s="45">
        <v>5</v>
      </c>
      <c r="C76" s="398" t="s">
        <v>737</v>
      </c>
      <c r="D76" s="66" t="s">
        <v>739</v>
      </c>
      <c r="E76" s="59">
        <v>1</v>
      </c>
      <c r="F76" s="72" t="s">
        <v>180</v>
      </c>
      <c r="G76" s="72" t="s">
        <v>212</v>
      </c>
    </row>
    <row r="77" spans="1:7" s="50" customFormat="1">
      <c r="A77" s="47" t="s">
        <v>137</v>
      </c>
      <c r="B77" s="51">
        <v>6</v>
      </c>
      <c r="C77" s="49" t="s">
        <v>138</v>
      </c>
      <c r="D77" s="56" t="s">
        <v>660</v>
      </c>
      <c r="E77" s="58">
        <v>1</v>
      </c>
      <c r="F77" s="71" t="s">
        <v>180</v>
      </c>
      <c r="G77" s="71" t="s">
        <v>212</v>
      </c>
    </row>
    <row r="78" spans="1:7">
      <c r="A78" s="30" t="s">
        <v>137</v>
      </c>
      <c r="B78" s="37">
        <v>6</v>
      </c>
      <c r="C78" s="4" t="s">
        <v>139</v>
      </c>
      <c r="D78" s="57" t="s">
        <v>661</v>
      </c>
      <c r="E78" s="60">
        <v>1</v>
      </c>
      <c r="F78" s="72" t="s">
        <v>180</v>
      </c>
      <c r="G78" s="72" t="s">
        <v>212</v>
      </c>
    </row>
    <row r="79" spans="1:7">
      <c r="A79" s="30" t="s">
        <v>137</v>
      </c>
      <c r="B79" s="45">
        <v>6</v>
      </c>
      <c r="C79" s="4" t="s">
        <v>140</v>
      </c>
      <c r="D79" s="57" t="s">
        <v>662</v>
      </c>
      <c r="E79" s="60">
        <v>1</v>
      </c>
      <c r="F79" s="72" t="s">
        <v>180</v>
      </c>
      <c r="G79" s="72" t="s">
        <v>212</v>
      </c>
    </row>
    <row r="80" spans="1:7">
      <c r="A80" s="30" t="s">
        <v>137</v>
      </c>
      <c r="B80" s="37">
        <v>6</v>
      </c>
      <c r="C80" s="4" t="s">
        <v>141</v>
      </c>
      <c r="D80" s="57" t="s">
        <v>663</v>
      </c>
      <c r="E80" s="60">
        <v>1</v>
      </c>
      <c r="F80" s="72" t="s">
        <v>180</v>
      </c>
      <c r="G80" s="72" t="s">
        <v>212</v>
      </c>
    </row>
    <row r="81" spans="1:7" s="50" customFormat="1">
      <c r="A81" s="438" t="s">
        <v>753</v>
      </c>
      <c r="B81" s="51">
        <v>7</v>
      </c>
      <c r="C81" s="49" t="s">
        <v>143</v>
      </c>
      <c r="D81" s="56" t="s">
        <v>664</v>
      </c>
      <c r="E81" s="58">
        <v>2</v>
      </c>
      <c r="F81" s="71" t="s">
        <v>181</v>
      </c>
      <c r="G81" s="71" t="s">
        <v>212</v>
      </c>
    </row>
    <row r="82" spans="1:7">
      <c r="A82" s="83" t="s">
        <v>753</v>
      </c>
      <c r="B82" s="37">
        <v>7</v>
      </c>
      <c r="C82" s="4" t="s">
        <v>144</v>
      </c>
      <c r="D82" s="57" t="s">
        <v>665</v>
      </c>
      <c r="E82" s="60">
        <v>2</v>
      </c>
      <c r="F82" s="72" t="s">
        <v>181</v>
      </c>
      <c r="G82" s="72" t="s">
        <v>212</v>
      </c>
    </row>
    <row r="83" spans="1:7">
      <c r="A83" s="83" t="s">
        <v>753</v>
      </c>
      <c r="B83" s="45">
        <v>7</v>
      </c>
      <c r="C83" s="8" t="s">
        <v>145</v>
      </c>
      <c r="D83" s="57" t="s">
        <v>666</v>
      </c>
      <c r="E83" s="61">
        <v>1</v>
      </c>
      <c r="F83" s="72" t="s">
        <v>181</v>
      </c>
      <c r="G83" s="72" t="s">
        <v>212</v>
      </c>
    </row>
    <row r="84" spans="1:7">
      <c r="A84" s="83" t="s">
        <v>753</v>
      </c>
      <c r="B84" s="37">
        <v>7</v>
      </c>
      <c r="C84" s="4" t="s">
        <v>146</v>
      </c>
      <c r="D84" s="57" t="s">
        <v>667</v>
      </c>
      <c r="E84" s="60">
        <v>1</v>
      </c>
      <c r="F84" s="72" t="s">
        <v>181</v>
      </c>
      <c r="G84" s="72" t="s">
        <v>212</v>
      </c>
    </row>
    <row r="85" spans="1:7">
      <c r="A85" s="83" t="s">
        <v>753</v>
      </c>
      <c r="B85" s="45">
        <v>7</v>
      </c>
      <c r="C85" s="4" t="s">
        <v>147</v>
      </c>
      <c r="D85" s="57" t="s">
        <v>668</v>
      </c>
      <c r="E85" s="60">
        <v>1</v>
      </c>
      <c r="F85" s="72" t="s">
        <v>181</v>
      </c>
      <c r="G85" s="72" t="s">
        <v>212</v>
      </c>
    </row>
    <row r="86" spans="1:7">
      <c r="A86" s="83" t="s">
        <v>753</v>
      </c>
      <c r="B86" s="72">
        <v>5</v>
      </c>
      <c r="C86" s="437" t="s">
        <v>125</v>
      </c>
      <c r="D86" s="400" t="s">
        <v>303</v>
      </c>
      <c r="E86" s="72">
        <v>3</v>
      </c>
      <c r="F86" s="72" t="s">
        <v>181</v>
      </c>
      <c r="G86" s="72" t="s">
        <v>212</v>
      </c>
    </row>
    <row r="87" spans="1:7">
      <c r="A87" s="83" t="s">
        <v>753</v>
      </c>
      <c r="B87" s="72">
        <v>5</v>
      </c>
      <c r="C87" s="437" t="s">
        <v>126</v>
      </c>
      <c r="D87" s="400" t="s">
        <v>304</v>
      </c>
      <c r="E87" s="72">
        <v>2</v>
      </c>
      <c r="F87" s="72" t="s">
        <v>181</v>
      </c>
      <c r="G87" s="72" t="s">
        <v>212</v>
      </c>
    </row>
    <row r="88" spans="1:7">
      <c r="A88" s="83" t="s">
        <v>753</v>
      </c>
      <c r="B88" s="72">
        <v>5</v>
      </c>
      <c r="C88" s="437" t="s">
        <v>127</v>
      </c>
      <c r="D88" s="400" t="s">
        <v>622</v>
      </c>
      <c r="E88" s="72">
        <v>3</v>
      </c>
      <c r="F88" s="72" t="s">
        <v>181</v>
      </c>
      <c r="G88" s="72" t="s">
        <v>212</v>
      </c>
    </row>
    <row r="89" spans="1:7">
      <c r="A89" s="83" t="s">
        <v>753</v>
      </c>
      <c r="B89" s="72">
        <v>5</v>
      </c>
      <c r="C89" s="437" t="s">
        <v>633</v>
      </c>
      <c r="D89" s="400" t="s">
        <v>623</v>
      </c>
      <c r="E89" s="72">
        <v>3</v>
      </c>
      <c r="F89" s="72" t="s">
        <v>181</v>
      </c>
      <c r="G89" s="72" t="s">
        <v>210</v>
      </c>
    </row>
    <row r="90" spans="1:7">
      <c r="A90" s="83" t="s">
        <v>753</v>
      </c>
      <c r="B90" s="45">
        <v>3</v>
      </c>
      <c r="C90" s="435" t="s">
        <v>93</v>
      </c>
      <c r="D90" s="57" t="s">
        <v>269</v>
      </c>
      <c r="E90" s="72">
        <v>1</v>
      </c>
      <c r="F90" s="72" t="s">
        <v>181</v>
      </c>
      <c r="G90" s="72" t="s">
        <v>212</v>
      </c>
    </row>
    <row r="91" spans="1:7">
      <c r="A91" s="83" t="s">
        <v>753</v>
      </c>
      <c r="B91" s="37">
        <v>3</v>
      </c>
      <c r="C91" s="436" t="s">
        <v>94</v>
      </c>
      <c r="D91" s="57" t="s">
        <v>270</v>
      </c>
      <c r="E91" s="72">
        <v>1</v>
      </c>
      <c r="F91" s="72" t="s">
        <v>181</v>
      </c>
      <c r="G91" s="72" t="s">
        <v>212</v>
      </c>
    </row>
    <row r="92" spans="1:7" s="14" customFormat="1">
      <c r="A92" s="83" t="s">
        <v>753</v>
      </c>
      <c r="B92" s="45">
        <v>3</v>
      </c>
      <c r="C92" s="436" t="s">
        <v>354</v>
      </c>
      <c r="D92" s="57" t="s">
        <v>271</v>
      </c>
      <c r="E92" s="72">
        <v>1</v>
      </c>
      <c r="F92" s="72" t="s">
        <v>181</v>
      </c>
      <c r="G92" s="72" t="s">
        <v>212</v>
      </c>
    </row>
    <row r="93" spans="1:7">
      <c r="A93" s="83" t="s">
        <v>753</v>
      </c>
      <c r="B93" s="37">
        <v>3</v>
      </c>
      <c r="C93" s="436" t="s">
        <v>96</v>
      </c>
      <c r="D93" s="57" t="s">
        <v>272</v>
      </c>
      <c r="E93" s="72">
        <v>1</v>
      </c>
      <c r="F93" s="72" t="s">
        <v>181</v>
      </c>
      <c r="G93" s="73" t="s">
        <v>636</v>
      </c>
    </row>
    <row r="94" spans="1:7">
      <c r="A94" s="83" t="s">
        <v>753</v>
      </c>
      <c r="B94" s="45">
        <v>3</v>
      </c>
      <c r="C94" s="435" t="s">
        <v>355</v>
      </c>
      <c r="D94" s="57" t="s">
        <v>273</v>
      </c>
      <c r="E94" s="72">
        <v>2</v>
      </c>
      <c r="F94" s="72" t="s">
        <v>181</v>
      </c>
      <c r="G94" s="72" t="s">
        <v>212</v>
      </c>
    </row>
    <row r="95" spans="1:7">
      <c r="A95" s="83" t="s">
        <v>753</v>
      </c>
      <c r="B95" s="45">
        <v>3</v>
      </c>
      <c r="C95" s="435" t="s">
        <v>103</v>
      </c>
      <c r="D95" s="57" t="s">
        <v>644</v>
      </c>
      <c r="E95" s="72">
        <v>1</v>
      </c>
      <c r="F95" s="72" t="s">
        <v>181</v>
      </c>
      <c r="G95" s="72" t="s">
        <v>212</v>
      </c>
    </row>
    <row r="96" spans="1:7" s="50" customFormat="1">
      <c r="A96" s="53" t="s">
        <v>148</v>
      </c>
      <c r="B96" s="51">
        <v>8</v>
      </c>
      <c r="C96" s="49" t="s">
        <v>149</v>
      </c>
      <c r="D96" s="56" t="s">
        <v>669</v>
      </c>
      <c r="E96" s="58">
        <v>1</v>
      </c>
      <c r="F96" s="71" t="s">
        <v>181</v>
      </c>
      <c r="G96" s="71" t="s">
        <v>212</v>
      </c>
    </row>
    <row r="97" spans="1:7">
      <c r="A97" s="39" t="s">
        <v>148</v>
      </c>
      <c r="B97" s="37">
        <v>8</v>
      </c>
      <c r="C97" s="4" t="s">
        <v>364</v>
      </c>
      <c r="D97" s="57" t="s">
        <v>670</v>
      </c>
      <c r="E97" s="60">
        <v>1</v>
      </c>
      <c r="F97" s="72" t="s">
        <v>180</v>
      </c>
      <c r="G97" s="72" t="s">
        <v>212</v>
      </c>
    </row>
    <row r="98" spans="1:7">
      <c r="A98" s="39" t="s">
        <v>148</v>
      </c>
      <c r="B98" s="45">
        <v>8</v>
      </c>
      <c r="C98" s="4" t="s">
        <v>151</v>
      </c>
      <c r="D98" s="57" t="s">
        <v>671</v>
      </c>
      <c r="E98" s="60">
        <v>2</v>
      </c>
      <c r="F98" s="72" t="s">
        <v>181</v>
      </c>
      <c r="G98" s="73" t="s">
        <v>636</v>
      </c>
    </row>
    <row r="99" spans="1:7">
      <c r="A99" s="39" t="s">
        <v>148</v>
      </c>
      <c r="B99" s="37">
        <v>8</v>
      </c>
      <c r="C99" s="4" t="s">
        <v>152</v>
      </c>
      <c r="D99" s="57" t="s">
        <v>672</v>
      </c>
      <c r="E99" s="60">
        <v>2</v>
      </c>
      <c r="F99" s="72" t="s">
        <v>181</v>
      </c>
      <c r="G99" s="72" t="s">
        <v>212</v>
      </c>
    </row>
    <row r="100" spans="1:7">
      <c r="A100" s="39" t="s">
        <v>148</v>
      </c>
      <c r="B100" s="45">
        <v>8</v>
      </c>
      <c r="C100" s="4" t="s">
        <v>153</v>
      </c>
      <c r="D100" s="57" t="s">
        <v>673</v>
      </c>
      <c r="E100" s="60">
        <v>2</v>
      </c>
      <c r="F100" s="72" t="s">
        <v>181</v>
      </c>
      <c r="G100" s="72" t="s">
        <v>212</v>
      </c>
    </row>
    <row r="101" spans="1:7">
      <c r="A101" s="39" t="s">
        <v>148</v>
      </c>
      <c r="B101" s="37">
        <v>8</v>
      </c>
      <c r="C101" s="4" t="s">
        <v>154</v>
      </c>
      <c r="D101" s="57" t="s">
        <v>674</v>
      </c>
      <c r="E101" s="60">
        <v>1</v>
      </c>
      <c r="F101" s="72" t="s">
        <v>181</v>
      </c>
      <c r="G101" s="72" t="s">
        <v>212</v>
      </c>
    </row>
    <row r="102" spans="1:7">
      <c r="A102" s="39" t="s">
        <v>148</v>
      </c>
      <c r="B102" s="45">
        <v>8</v>
      </c>
      <c r="C102" s="4" t="s">
        <v>155</v>
      </c>
      <c r="D102" s="57" t="s">
        <v>675</v>
      </c>
      <c r="E102" s="60">
        <v>1</v>
      </c>
      <c r="F102" s="72" t="s">
        <v>181</v>
      </c>
      <c r="G102" s="72" t="s">
        <v>212</v>
      </c>
    </row>
    <row r="103" spans="1:7" s="50" customFormat="1">
      <c r="A103" s="47" t="s">
        <v>156</v>
      </c>
      <c r="B103" s="51">
        <v>9</v>
      </c>
      <c r="C103" s="52" t="s">
        <v>157</v>
      </c>
      <c r="D103" s="67" t="s">
        <v>676</v>
      </c>
      <c r="E103" s="62">
        <v>2</v>
      </c>
      <c r="F103" s="71" t="s">
        <v>181</v>
      </c>
      <c r="G103" s="71" t="s">
        <v>212</v>
      </c>
    </row>
    <row r="104" spans="1:7">
      <c r="A104" s="30" t="s">
        <v>156</v>
      </c>
      <c r="B104" s="37">
        <v>9</v>
      </c>
      <c r="C104" s="4" t="s">
        <v>158</v>
      </c>
      <c r="D104" s="57" t="s">
        <v>677</v>
      </c>
      <c r="E104" s="60">
        <v>1</v>
      </c>
      <c r="F104" s="72" t="s">
        <v>181</v>
      </c>
      <c r="G104" s="72" t="s">
        <v>212</v>
      </c>
    </row>
    <row r="105" spans="1:7">
      <c r="A105" s="30" t="s">
        <v>156</v>
      </c>
      <c r="B105" s="45">
        <v>9</v>
      </c>
      <c r="C105" s="4" t="s">
        <v>159</v>
      </c>
      <c r="D105" s="68" t="s">
        <v>678</v>
      </c>
      <c r="E105" s="60">
        <v>2</v>
      </c>
      <c r="F105" s="72" t="s">
        <v>181</v>
      </c>
      <c r="G105" s="73" t="s">
        <v>636</v>
      </c>
    </row>
    <row r="106" spans="1:7">
      <c r="A106" s="30" t="s">
        <v>156</v>
      </c>
      <c r="B106" s="37">
        <v>9</v>
      </c>
      <c r="C106" s="4" t="s">
        <v>160</v>
      </c>
      <c r="D106" s="57" t="s">
        <v>679</v>
      </c>
      <c r="E106" s="60">
        <v>2</v>
      </c>
      <c r="F106" s="72" t="s">
        <v>181</v>
      </c>
      <c r="G106" s="72" t="s">
        <v>212</v>
      </c>
    </row>
    <row r="107" spans="1:7">
      <c r="A107" s="30" t="s">
        <v>156</v>
      </c>
      <c r="B107" s="45">
        <v>9</v>
      </c>
      <c r="C107" s="4" t="s">
        <v>161</v>
      </c>
      <c r="D107" s="68" t="s">
        <v>680</v>
      </c>
      <c r="E107" s="60">
        <v>1</v>
      </c>
      <c r="F107" s="72" t="s">
        <v>181</v>
      </c>
      <c r="G107" s="72" t="s">
        <v>212</v>
      </c>
    </row>
    <row r="108" spans="1:7">
      <c r="A108" s="30" t="s">
        <v>156</v>
      </c>
      <c r="B108" s="37">
        <v>9</v>
      </c>
      <c r="C108" s="4" t="s">
        <v>162</v>
      </c>
      <c r="D108" s="57" t="s">
        <v>681</v>
      </c>
      <c r="E108" s="60">
        <v>3</v>
      </c>
      <c r="F108" s="72" t="s">
        <v>181</v>
      </c>
      <c r="G108" s="72" t="s">
        <v>212</v>
      </c>
    </row>
    <row r="109" spans="1:7" s="50" customFormat="1">
      <c r="A109" s="47" t="s">
        <v>163</v>
      </c>
      <c r="B109" s="51">
        <v>10</v>
      </c>
      <c r="C109" s="49" t="s">
        <v>164</v>
      </c>
      <c r="D109" s="56" t="s">
        <v>682</v>
      </c>
      <c r="E109" s="58">
        <v>1</v>
      </c>
      <c r="F109" s="71" t="s">
        <v>181</v>
      </c>
      <c r="G109" s="71" t="s">
        <v>636</v>
      </c>
    </row>
    <row r="110" spans="1:7">
      <c r="A110" s="30" t="s">
        <v>163</v>
      </c>
      <c r="B110" s="45">
        <v>10</v>
      </c>
      <c r="C110" s="4" t="s">
        <v>166</v>
      </c>
      <c r="D110" s="57" t="s">
        <v>683</v>
      </c>
      <c r="E110" s="60">
        <v>1</v>
      </c>
      <c r="F110" s="72" t="s">
        <v>181</v>
      </c>
      <c r="G110" s="72" t="s">
        <v>212</v>
      </c>
    </row>
    <row r="111" spans="1:7">
      <c r="A111" s="30" t="s">
        <v>163</v>
      </c>
      <c r="B111" s="37">
        <v>10</v>
      </c>
      <c r="C111" s="4" t="s">
        <v>167</v>
      </c>
      <c r="D111" s="57" t="s">
        <v>684</v>
      </c>
      <c r="E111" s="60">
        <v>1</v>
      </c>
      <c r="F111" s="72" t="s">
        <v>181</v>
      </c>
      <c r="G111" s="72" t="s">
        <v>212</v>
      </c>
    </row>
    <row r="112" spans="1:7">
      <c r="A112" s="30" t="s">
        <v>163</v>
      </c>
      <c r="B112" s="45">
        <v>10</v>
      </c>
      <c r="C112" s="4" t="s">
        <v>168</v>
      </c>
      <c r="D112" s="57" t="s">
        <v>685</v>
      </c>
      <c r="E112" s="60">
        <v>1</v>
      </c>
      <c r="F112" s="72" t="s">
        <v>181</v>
      </c>
      <c r="G112" s="72" t="s">
        <v>212</v>
      </c>
    </row>
    <row r="113" spans="1:7">
      <c r="A113" s="30" t="s">
        <v>163</v>
      </c>
      <c r="B113" s="37">
        <v>10</v>
      </c>
      <c r="C113" s="4" t="s">
        <v>169</v>
      </c>
      <c r="D113" s="57" t="s">
        <v>686</v>
      </c>
      <c r="E113" s="60">
        <v>1</v>
      </c>
      <c r="F113" s="72" t="s">
        <v>181</v>
      </c>
      <c r="G113" s="72" t="s">
        <v>212</v>
      </c>
    </row>
    <row r="114" spans="1:7" s="50" customFormat="1">
      <c r="A114" s="47" t="s">
        <v>170</v>
      </c>
      <c r="B114" s="51">
        <v>11</v>
      </c>
      <c r="C114" s="54" t="s">
        <v>171</v>
      </c>
      <c r="D114" s="69" t="s">
        <v>690</v>
      </c>
      <c r="E114" s="63">
        <v>1</v>
      </c>
      <c r="F114" s="71" t="s">
        <v>181</v>
      </c>
      <c r="G114" s="71" t="s">
        <v>636</v>
      </c>
    </row>
    <row r="115" spans="1:7">
      <c r="A115" s="30" t="s">
        <v>170</v>
      </c>
      <c r="B115" s="46">
        <v>11</v>
      </c>
      <c r="C115" s="9" t="s">
        <v>172</v>
      </c>
      <c r="D115" s="65" t="s">
        <v>687</v>
      </c>
      <c r="E115" s="59">
        <v>1</v>
      </c>
      <c r="F115" s="72" t="s">
        <v>181</v>
      </c>
      <c r="G115" s="72" t="s">
        <v>636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Y1031"/>
  <sheetViews>
    <sheetView workbookViewId="0">
      <selection activeCell="H42" sqref="H42"/>
    </sheetView>
    <sheetView workbookViewId="1"/>
  </sheetViews>
  <sheetFormatPr baseColWidth="10" defaultColWidth="15.1640625" defaultRowHeight="15" customHeight="1" x14ac:dyDescent="0"/>
  <cols>
    <col min="1" max="1" width="14" style="409" customWidth="1"/>
    <col min="2" max="2" width="18.33203125" style="409" customWidth="1"/>
    <col min="3" max="4" width="14" style="409" customWidth="1"/>
    <col min="5" max="5" width="18.33203125" style="409" customWidth="1"/>
    <col min="6" max="6" width="13" style="409" customWidth="1"/>
    <col min="7" max="7" width="15.5" style="409" customWidth="1"/>
    <col min="8" max="8" width="27.5" style="409" customWidth="1"/>
    <col min="9" max="9" width="22.33203125" style="409" customWidth="1"/>
    <col min="10" max="10" width="14" style="419" customWidth="1"/>
    <col min="11" max="11" width="21.6640625" style="409" customWidth="1"/>
    <col min="12" max="12" width="14" style="418" customWidth="1"/>
    <col min="13" max="13" width="13" style="409" customWidth="1"/>
    <col min="14" max="15" width="14" style="409" customWidth="1"/>
    <col min="16" max="16" width="11.6640625" style="409" customWidth="1"/>
    <col min="17" max="17" width="12.1640625" style="409" customWidth="1"/>
    <col min="18" max="18" width="12.83203125" style="420" customWidth="1"/>
    <col min="19" max="25" width="7.6640625" style="409" customWidth="1"/>
    <col min="26" max="16384" width="15.1640625" style="409"/>
  </cols>
  <sheetData>
    <row r="1" spans="1:25" ht="13.5" customHeight="1">
      <c r="A1" s="405" t="s">
        <v>0</v>
      </c>
      <c r="B1" s="405" t="s">
        <v>740</v>
      </c>
      <c r="C1" s="405" t="s">
        <v>1</v>
      </c>
      <c r="D1" s="405" t="s">
        <v>741</v>
      </c>
      <c r="E1" s="405" t="s">
        <v>18</v>
      </c>
      <c r="F1" s="406" t="s">
        <v>2</v>
      </c>
      <c r="G1" s="405" t="s">
        <v>3</v>
      </c>
      <c r="H1" s="405" t="s">
        <v>742</v>
      </c>
      <c r="I1" s="405" t="s">
        <v>15</v>
      </c>
      <c r="J1" s="407" t="s">
        <v>16</v>
      </c>
      <c r="K1" s="405" t="s">
        <v>21</v>
      </c>
      <c r="L1" s="406" t="s">
        <v>213</v>
      </c>
      <c r="M1" s="405" t="s">
        <v>215</v>
      </c>
      <c r="N1" s="405" t="s">
        <v>17</v>
      </c>
      <c r="O1" s="405" t="s">
        <v>4</v>
      </c>
      <c r="P1" s="405" t="s">
        <v>9</v>
      </c>
      <c r="Q1" s="408" t="s">
        <v>13</v>
      </c>
      <c r="R1" s="408" t="s">
        <v>14</v>
      </c>
      <c r="S1" s="405"/>
      <c r="T1" s="405"/>
      <c r="U1" s="405"/>
      <c r="V1" s="405"/>
      <c r="W1" s="405"/>
      <c r="X1" s="405"/>
      <c r="Y1" s="405"/>
    </row>
    <row r="2" spans="1:25" ht="13.5" customHeight="1">
      <c r="A2" s="410" t="s">
        <v>5</v>
      </c>
      <c r="B2" s="410" t="s">
        <v>743</v>
      </c>
      <c r="C2" s="410" t="s">
        <v>6</v>
      </c>
      <c r="D2" s="410" t="s">
        <v>10</v>
      </c>
      <c r="E2" s="411">
        <v>42478</v>
      </c>
      <c r="F2" s="412" t="s">
        <v>744</v>
      </c>
      <c r="G2" s="410">
        <v>1</v>
      </c>
      <c r="H2" s="410" t="s">
        <v>19</v>
      </c>
      <c r="I2" s="410" t="s">
        <v>7</v>
      </c>
      <c r="J2" s="413" t="s">
        <v>20</v>
      </c>
      <c r="K2" s="410" t="s">
        <v>24</v>
      </c>
      <c r="L2" s="414" t="s">
        <v>264</v>
      </c>
      <c r="M2" s="410">
        <v>650</v>
      </c>
      <c r="N2" s="410" t="s">
        <v>22</v>
      </c>
      <c r="O2" s="410" t="s">
        <v>8</v>
      </c>
      <c r="P2" s="410" t="s">
        <v>10</v>
      </c>
      <c r="Q2" s="415">
        <v>2</v>
      </c>
      <c r="R2" s="415">
        <f t="shared" ref="R2:R43" si="0">Q2/M2*100</f>
        <v>0.30769230769230771</v>
      </c>
    </row>
    <row r="3" spans="1:25" ht="13.5" customHeight="1">
      <c r="A3" s="410" t="s">
        <v>5</v>
      </c>
      <c r="B3" s="410" t="s">
        <v>743</v>
      </c>
      <c r="C3" s="410" t="s">
        <v>6</v>
      </c>
      <c r="D3" s="410" t="s">
        <v>10</v>
      </c>
      <c r="E3" s="411">
        <v>42478</v>
      </c>
      <c r="F3" s="412" t="s">
        <v>744</v>
      </c>
      <c r="G3" s="410">
        <v>1</v>
      </c>
      <c r="H3" s="410" t="s">
        <v>19</v>
      </c>
      <c r="I3" s="410" t="s">
        <v>7</v>
      </c>
      <c r="J3" s="413" t="s">
        <v>20</v>
      </c>
      <c r="K3" s="410" t="s">
        <v>24</v>
      </c>
      <c r="L3" s="414" t="s">
        <v>264</v>
      </c>
      <c r="M3" s="410">
        <v>650</v>
      </c>
      <c r="N3" s="410" t="s">
        <v>22</v>
      </c>
      <c r="O3" s="410" t="s">
        <v>8</v>
      </c>
      <c r="P3" s="410" t="s">
        <v>12</v>
      </c>
      <c r="Q3" s="415">
        <v>1.75</v>
      </c>
      <c r="R3" s="415">
        <f t="shared" si="0"/>
        <v>0.26923076923076922</v>
      </c>
    </row>
    <row r="4" spans="1:25" ht="13.5" customHeight="1">
      <c r="A4" s="410" t="s">
        <v>5</v>
      </c>
      <c r="B4" s="410" t="s">
        <v>743</v>
      </c>
      <c r="C4" s="410" t="s">
        <v>6</v>
      </c>
      <c r="D4" s="410" t="s">
        <v>10</v>
      </c>
      <c r="E4" s="411">
        <v>42478</v>
      </c>
      <c r="F4" s="412" t="s">
        <v>744</v>
      </c>
      <c r="G4" s="410">
        <v>1</v>
      </c>
      <c r="H4" s="410" t="s">
        <v>19</v>
      </c>
      <c r="I4" s="410" t="s">
        <v>7</v>
      </c>
      <c r="J4" s="413" t="s">
        <v>20</v>
      </c>
      <c r="K4" s="410" t="s">
        <v>24</v>
      </c>
      <c r="L4" s="414" t="s">
        <v>264</v>
      </c>
      <c r="M4" s="410">
        <v>700</v>
      </c>
      <c r="N4" s="410" t="s">
        <v>23</v>
      </c>
      <c r="O4" s="410" t="s">
        <v>11</v>
      </c>
      <c r="P4" s="410" t="s">
        <v>10</v>
      </c>
      <c r="Q4" s="415">
        <v>2.5</v>
      </c>
      <c r="R4" s="415">
        <f t="shared" si="0"/>
        <v>0.35714285714285715</v>
      </c>
    </row>
    <row r="5" spans="1:25" ht="13.5" customHeight="1">
      <c r="A5" s="410" t="s">
        <v>5</v>
      </c>
      <c r="B5" s="410" t="s">
        <v>743</v>
      </c>
      <c r="C5" s="410" t="s">
        <v>6</v>
      </c>
      <c r="D5" s="410" t="s">
        <v>10</v>
      </c>
      <c r="E5" s="411">
        <v>42478</v>
      </c>
      <c r="F5" s="412" t="s">
        <v>744</v>
      </c>
      <c r="G5" s="410">
        <v>1</v>
      </c>
      <c r="H5" s="410" t="s">
        <v>19</v>
      </c>
      <c r="I5" s="410" t="s">
        <v>7</v>
      </c>
      <c r="J5" s="413" t="s">
        <v>20</v>
      </c>
      <c r="K5" s="410" t="s">
        <v>626</v>
      </c>
      <c r="L5" s="414" t="s">
        <v>265</v>
      </c>
      <c r="M5" s="410">
        <v>650</v>
      </c>
      <c r="N5" s="410" t="s">
        <v>25</v>
      </c>
      <c r="O5" s="410" t="s">
        <v>8</v>
      </c>
      <c r="P5" s="410" t="s">
        <v>12</v>
      </c>
      <c r="Q5" s="415">
        <v>1.5</v>
      </c>
      <c r="R5" s="415">
        <f t="shared" si="0"/>
        <v>0.23076923076923078</v>
      </c>
    </row>
    <row r="6" spans="1:25" ht="13.5" customHeight="1">
      <c r="A6" s="410" t="s">
        <v>5</v>
      </c>
      <c r="B6" s="410" t="s">
        <v>743</v>
      </c>
      <c r="C6" s="410" t="s">
        <v>6</v>
      </c>
      <c r="D6" s="410" t="s">
        <v>10</v>
      </c>
      <c r="E6" s="411">
        <v>42478</v>
      </c>
      <c r="F6" s="412" t="s">
        <v>744</v>
      </c>
      <c r="G6" s="410">
        <v>1</v>
      </c>
      <c r="H6" s="410" t="s">
        <v>19</v>
      </c>
      <c r="I6" s="410" t="s">
        <v>7</v>
      </c>
      <c r="J6" s="413" t="s">
        <v>20</v>
      </c>
      <c r="K6" s="410" t="s">
        <v>626</v>
      </c>
      <c r="L6" s="414" t="s">
        <v>265</v>
      </c>
      <c r="M6" s="410">
        <v>700</v>
      </c>
      <c r="N6" s="410" t="s">
        <v>23</v>
      </c>
      <c r="O6" s="410" t="s">
        <v>11</v>
      </c>
      <c r="P6" s="410" t="s">
        <v>10</v>
      </c>
      <c r="Q6" s="415">
        <v>3</v>
      </c>
      <c r="R6" s="415">
        <f t="shared" si="0"/>
        <v>0.4285714285714286</v>
      </c>
    </row>
    <row r="7" spans="1:25" ht="13.5" customHeight="1">
      <c r="A7" s="410" t="s">
        <v>5</v>
      </c>
      <c r="B7" s="410" t="s">
        <v>743</v>
      </c>
      <c r="C7" s="410" t="s">
        <v>6</v>
      </c>
      <c r="D7" s="410" t="s">
        <v>10</v>
      </c>
      <c r="E7" s="411">
        <v>42478</v>
      </c>
      <c r="F7" s="412" t="s">
        <v>744</v>
      </c>
      <c r="G7" s="410">
        <v>1</v>
      </c>
      <c r="H7" s="410" t="s">
        <v>19</v>
      </c>
      <c r="I7" s="410" t="s">
        <v>7</v>
      </c>
      <c r="J7" s="413" t="s">
        <v>20</v>
      </c>
      <c r="K7" s="410" t="s">
        <v>626</v>
      </c>
      <c r="L7" s="414" t="s">
        <v>265</v>
      </c>
      <c r="M7" s="410">
        <v>700</v>
      </c>
      <c r="N7" s="410" t="s">
        <v>23</v>
      </c>
      <c r="O7" s="410" t="s">
        <v>11</v>
      </c>
      <c r="P7" s="410" t="s">
        <v>12</v>
      </c>
      <c r="Q7" s="415">
        <v>3.25</v>
      </c>
      <c r="R7" s="415">
        <f t="shared" si="0"/>
        <v>0.4642857142857143</v>
      </c>
    </row>
    <row r="8" spans="1:25" ht="13.5" customHeight="1">
      <c r="A8" s="410" t="s">
        <v>5</v>
      </c>
      <c r="B8" s="410" t="s">
        <v>743</v>
      </c>
      <c r="C8" s="410" t="s">
        <v>6</v>
      </c>
      <c r="D8" s="410" t="s">
        <v>10</v>
      </c>
      <c r="E8" s="411">
        <v>42479</v>
      </c>
      <c r="F8" s="412" t="s">
        <v>744</v>
      </c>
      <c r="G8" s="410">
        <v>1</v>
      </c>
      <c r="H8" s="410" t="s">
        <v>19</v>
      </c>
      <c r="I8" s="410" t="s">
        <v>30</v>
      </c>
      <c r="J8" s="413" t="s">
        <v>20</v>
      </c>
      <c r="K8" s="410" t="s">
        <v>24</v>
      </c>
      <c r="L8" s="414" t="s">
        <v>264</v>
      </c>
      <c r="M8" s="410">
        <v>650</v>
      </c>
      <c r="N8" s="410" t="s">
        <v>22</v>
      </c>
      <c r="O8" s="410" t="s">
        <v>8</v>
      </c>
      <c r="P8" s="410" t="s">
        <v>12</v>
      </c>
      <c r="Q8" s="415">
        <v>1.9</v>
      </c>
      <c r="R8" s="415">
        <f t="shared" si="0"/>
        <v>0.29230769230769227</v>
      </c>
    </row>
    <row r="9" spans="1:25" ht="13.5" customHeight="1">
      <c r="A9" s="410" t="s">
        <v>5</v>
      </c>
      <c r="B9" s="410" t="s">
        <v>743</v>
      </c>
      <c r="C9" s="410" t="s">
        <v>6</v>
      </c>
      <c r="D9" s="410" t="s">
        <v>10</v>
      </c>
      <c r="E9" s="411">
        <v>42479</v>
      </c>
      <c r="F9" s="412" t="s">
        <v>744</v>
      </c>
      <c r="G9" s="410">
        <v>1</v>
      </c>
      <c r="H9" s="410" t="s">
        <v>19</v>
      </c>
      <c r="I9" s="410" t="s">
        <v>30</v>
      </c>
      <c r="J9" s="413" t="s">
        <v>20</v>
      </c>
      <c r="K9" s="410" t="s">
        <v>24</v>
      </c>
      <c r="L9" s="414" t="s">
        <v>264</v>
      </c>
      <c r="M9" s="410">
        <v>700</v>
      </c>
      <c r="N9" s="410" t="s">
        <v>31</v>
      </c>
      <c r="O9" s="410" t="s">
        <v>11</v>
      </c>
      <c r="P9" s="410" t="s">
        <v>10</v>
      </c>
      <c r="Q9" s="415">
        <v>3.5</v>
      </c>
      <c r="R9" s="415">
        <f t="shared" si="0"/>
        <v>0.5</v>
      </c>
    </row>
    <row r="10" spans="1:25" ht="13.5" customHeight="1">
      <c r="A10" s="410" t="s">
        <v>5</v>
      </c>
      <c r="B10" s="410" t="s">
        <v>743</v>
      </c>
      <c r="C10" s="410" t="s">
        <v>6</v>
      </c>
      <c r="D10" s="410" t="s">
        <v>10</v>
      </c>
      <c r="E10" s="411">
        <v>42479</v>
      </c>
      <c r="F10" s="412" t="s">
        <v>744</v>
      </c>
      <c r="G10" s="410">
        <v>1</v>
      </c>
      <c r="H10" s="410" t="s">
        <v>19</v>
      </c>
      <c r="I10" s="410" t="s">
        <v>30</v>
      </c>
      <c r="J10" s="413" t="s">
        <v>20</v>
      </c>
      <c r="K10" s="410" t="s">
        <v>24</v>
      </c>
      <c r="L10" s="414" t="s">
        <v>264</v>
      </c>
      <c r="M10" s="410">
        <v>700</v>
      </c>
      <c r="N10" s="410" t="s">
        <v>31</v>
      </c>
      <c r="O10" s="410" t="s">
        <v>11</v>
      </c>
      <c r="P10" s="410" t="s">
        <v>12</v>
      </c>
      <c r="Q10" s="415">
        <v>3.8</v>
      </c>
      <c r="R10" s="415">
        <f t="shared" si="0"/>
        <v>0.54285714285714282</v>
      </c>
    </row>
    <row r="11" spans="1:25" ht="13.5" customHeight="1">
      <c r="A11" s="410" t="s">
        <v>5</v>
      </c>
      <c r="B11" s="410" t="s">
        <v>743</v>
      </c>
      <c r="C11" s="410" t="s">
        <v>6</v>
      </c>
      <c r="D11" s="410" t="s">
        <v>10</v>
      </c>
      <c r="E11" s="411">
        <v>42479</v>
      </c>
      <c r="F11" s="412" t="s">
        <v>744</v>
      </c>
      <c r="G11" s="410">
        <v>1</v>
      </c>
      <c r="H11" s="410" t="s">
        <v>19</v>
      </c>
      <c r="I11" s="410" t="s">
        <v>30</v>
      </c>
      <c r="J11" s="413" t="s">
        <v>20</v>
      </c>
      <c r="K11" s="410" t="s">
        <v>626</v>
      </c>
      <c r="L11" s="414" t="s">
        <v>265</v>
      </c>
      <c r="M11" s="410">
        <v>750</v>
      </c>
      <c r="N11" s="410" t="s">
        <v>32</v>
      </c>
      <c r="O11" s="410" t="s">
        <v>11</v>
      </c>
      <c r="P11" s="410" t="s">
        <v>12</v>
      </c>
      <c r="Q11" s="415">
        <v>4.2</v>
      </c>
      <c r="R11" s="415">
        <f t="shared" si="0"/>
        <v>0.55999999999999994</v>
      </c>
    </row>
    <row r="12" spans="1:25" ht="13.5" customHeight="1">
      <c r="A12" s="410" t="s">
        <v>5</v>
      </c>
      <c r="B12" s="410" t="s">
        <v>743</v>
      </c>
      <c r="C12" s="410" t="s">
        <v>6</v>
      </c>
      <c r="D12" s="410" t="s">
        <v>10</v>
      </c>
      <c r="E12" s="411">
        <v>42479</v>
      </c>
      <c r="F12" s="412" t="s">
        <v>744</v>
      </c>
      <c r="G12" s="410">
        <v>1</v>
      </c>
      <c r="H12" s="410" t="s">
        <v>19</v>
      </c>
      <c r="I12" s="410" t="s">
        <v>30</v>
      </c>
      <c r="J12" s="413" t="s">
        <v>20</v>
      </c>
      <c r="K12" s="410" t="s">
        <v>626</v>
      </c>
      <c r="L12" s="414" t="s">
        <v>265</v>
      </c>
      <c r="M12" s="410">
        <v>700</v>
      </c>
      <c r="N12" s="410" t="s">
        <v>33</v>
      </c>
      <c r="O12" s="410" t="s">
        <v>8</v>
      </c>
      <c r="P12" s="410" t="s">
        <v>12</v>
      </c>
      <c r="Q12" s="415">
        <v>2.2000000000000002</v>
      </c>
      <c r="R12" s="415">
        <f t="shared" si="0"/>
        <v>0.31428571428571428</v>
      </c>
    </row>
    <row r="13" spans="1:25" ht="13.5" customHeight="1">
      <c r="A13" s="410" t="s">
        <v>5</v>
      </c>
      <c r="B13" s="410" t="s">
        <v>743</v>
      </c>
      <c r="C13" s="410" t="s">
        <v>6</v>
      </c>
      <c r="D13" s="410" t="s">
        <v>10</v>
      </c>
      <c r="E13" s="411">
        <v>42481</v>
      </c>
      <c r="F13" s="412" t="s">
        <v>744</v>
      </c>
      <c r="G13" s="410">
        <v>1</v>
      </c>
      <c r="H13" s="410" t="s">
        <v>19</v>
      </c>
      <c r="I13" s="410" t="s">
        <v>34</v>
      </c>
      <c r="J13" s="413" t="s">
        <v>20</v>
      </c>
      <c r="K13" s="410" t="s">
        <v>24</v>
      </c>
      <c r="L13" s="414" t="s">
        <v>264</v>
      </c>
      <c r="M13" s="410">
        <v>700</v>
      </c>
      <c r="N13" s="410" t="s">
        <v>31</v>
      </c>
      <c r="O13" s="410" t="s">
        <v>11</v>
      </c>
      <c r="P13" s="410" t="s">
        <v>12</v>
      </c>
      <c r="Q13" s="415">
        <v>3.6</v>
      </c>
      <c r="R13" s="415">
        <f t="shared" si="0"/>
        <v>0.51428571428571423</v>
      </c>
    </row>
    <row r="14" spans="1:25" ht="13.5" customHeight="1">
      <c r="A14" s="410" t="s">
        <v>5</v>
      </c>
      <c r="B14" s="410" t="s">
        <v>743</v>
      </c>
      <c r="C14" s="410" t="s">
        <v>6</v>
      </c>
      <c r="D14" s="410" t="s">
        <v>10</v>
      </c>
      <c r="E14" s="411">
        <v>42481</v>
      </c>
      <c r="F14" s="412" t="s">
        <v>744</v>
      </c>
      <c r="G14" s="410">
        <v>1</v>
      </c>
      <c r="H14" s="410" t="s">
        <v>19</v>
      </c>
      <c r="I14" s="410" t="s">
        <v>34</v>
      </c>
      <c r="J14" s="413" t="s">
        <v>20</v>
      </c>
      <c r="K14" s="410" t="s">
        <v>626</v>
      </c>
      <c r="L14" s="414" t="s">
        <v>265</v>
      </c>
      <c r="M14" s="410">
        <v>750</v>
      </c>
      <c r="N14" s="410" t="s">
        <v>32</v>
      </c>
      <c r="O14" s="410" t="s">
        <v>11</v>
      </c>
      <c r="P14" s="410" t="s">
        <v>10</v>
      </c>
      <c r="Q14" s="415">
        <v>4</v>
      </c>
      <c r="R14" s="415">
        <f t="shared" si="0"/>
        <v>0.53333333333333333</v>
      </c>
    </row>
    <row r="15" spans="1:25" ht="13.5" customHeight="1">
      <c r="A15" s="410" t="s">
        <v>5</v>
      </c>
      <c r="B15" s="410" t="s">
        <v>743</v>
      </c>
      <c r="C15" s="410" t="s">
        <v>6</v>
      </c>
      <c r="D15" s="410" t="s">
        <v>10</v>
      </c>
      <c r="E15" s="411">
        <v>42481</v>
      </c>
      <c r="F15" s="412" t="s">
        <v>744</v>
      </c>
      <c r="G15" s="410">
        <v>1</v>
      </c>
      <c r="H15" s="410" t="s">
        <v>19</v>
      </c>
      <c r="I15" s="410" t="s">
        <v>34</v>
      </c>
      <c r="J15" s="413" t="s">
        <v>20</v>
      </c>
      <c r="K15" s="410" t="s">
        <v>626</v>
      </c>
      <c r="L15" s="414" t="s">
        <v>265</v>
      </c>
      <c r="M15" s="410">
        <v>750</v>
      </c>
      <c r="N15" s="410" t="s">
        <v>32</v>
      </c>
      <c r="O15" s="410" t="s">
        <v>11</v>
      </c>
      <c r="P15" s="410" t="s">
        <v>12</v>
      </c>
      <c r="Q15" s="415">
        <v>4.3</v>
      </c>
      <c r="R15" s="415">
        <f t="shared" si="0"/>
        <v>0.57333333333333336</v>
      </c>
    </row>
    <row r="16" spans="1:25" ht="13.5" customHeight="1">
      <c r="A16" s="410" t="s">
        <v>5</v>
      </c>
      <c r="B16" s="410" t="s">
        <v>743</v>
      </c>
      <c r="C16" s="410" t="s">
        <v>6</v>
      </c>
      <c r="D16" s="410" t="s">
        <v>10</v>
      </c>
      <c r="E16" s="411">
        <v>42478</v>
      </c>
      <c r="F16" s="412" t="s">
        <v>744</v>
      </c>
      <c r="G16" s="410">
        <v>1</v>
      </c>
      <c r="H16" s="410" t="s">
        <v>19</v>
      </c>
      <c r="I16" s="410" t="s">
        <v>7</v>
      </c>
      <c r="J16" s="413" t="s">
        <v>26</v>
      </c>
      <c r="K16" s="410" t="s">
        <v>27</v>
      </c>
      <c r="L16" s="416" t="s">
        <v>229</v>
      </c>
      <c r="M16" s="410">
        <v>1000</v>
      </c>
      <c r="N16" s="410" t="s">
        <v>35</v>
      </c>
      <c r="O16" s="410" t="s">
        <v>35</v>
      </c>
      <c r="P16" s="410" t="s">
        <v>12</v>
      </c>
      <c r="Q16" s="415">
        <v>3</v>
      </c>
      <c r="R16" s="415">
        <f t="shared" si="0"/>
        <v>0.3</v>
      </c>
    </row>
    <row r="17" spans="1:18" ht="13.5" customHeight="1">
      <c r="A17" s="410" t="s">
        <v>5</v>
      </c>
      <c r="B17" s="410" t="s">
        <v>743</v>
      </c>
      <c r="C17" s="410" t="s">
        <v>6</v>
      </c>
      <c r="D17" s="410" t="s">
        <v>10</v>
      </c>
      <c r="E17" s="411">
        <v>42478</v>
      </c>
      <c r="F17" s="412" t="s">
        <v>744</v>
      </c>
      <c r="G17" s="410">
        <v>1</v>
      </c>
      <c r="H17" s="410" t="s">
        <v>19</v>
      </c>
      <c r="I17" s="410" t="s">
        <v>7</v>
      </c>
      <c r="J17" s="413" t="s">
        <v>26</v>
      </c>
      <c r="K17" s="410" t="s">
        <v>27</v>
      </c>
      <c r="L17" s="416" t="s">
        <v>229</v>
      </c>
      <c r="M17" s="410">
        <v>1000</v>
      </c>
      <c r="N17" s="410" t="s">
        <v>35</v>
      </c>
      <c r="O17" s="410" t="s">
        <v>35</v>
      </c>
      <c r="P17" s="410" t="s">
        <v>12</v>
      </c>
      <c r="Q17" s="415">
        <v>2.8</v>
      </c>
      <c r="R17" s="415">
        <f t="shared" si="0"/>
        <v>0.27999999999999997</v>
      </c>
    </row>
    <row r="18" spans="1:18" ht="13.5" customHeight="1">
      <c r="A18" s="410" t="s">
        <v>5</v>
      </c>
      <c r="B18" s="410" t="s">
        <v>743</v>
      </c>
      <c r="C18" s="410" t="s">
        <v>6</v>
      </c>
      <c r="D18" s="410" t="s">
        <v>10</v>
      </c>
      <c r="E18" s="411">
        <v>42478</v>
      </c>
      <c r="F18" s="412" t="s">
        <v>744</v>
      </c>
      <c r="G18" s="410">
        <v>1</v>
      </c>
      <c r="H18" s="410" t="s">
        <v>19</v>
      </c>
      <c r="I18" s="410" t="s">
        <v>7</v>
      </c>
      <c r="J18" s="413" t="s">
        <v>26</v>
      </c>
      <c r="K18" s="410" t="s">
        <v>27</v>
      </c>
      <c r="L18" s="416" t="s">
        <v>229</v>
      </c>
      <c r="M18" s="410">
        <v>1000</v>
      </c>
      <c r="N18" s="410" t="s">
        <v>35</v>
      </c>
      <c r="O18" s="410" t="s">
        <v>35</v>
      </c>
      <c r="P18" s="410" t="s">
        <v>12</v>
      </c>
      <c r="Q18" s="415">
        <v>2.9</v>
      </c>
      <c r="R18" s="415">
        <f t="shared" si="0"/>
        <v>0.28999999999999998</v>
      </c>
    </row>
    <row r="19" spans="1:18" ht="13.5" customHeight="1">
      <c r="A19" s="410" t="s">
        <v>5</v>
      </c>
      <c r="B19" s="410" t="s">
        <v>743</v>
      </c>
      <c r="C19" s="410" t="s">
        <v>6</v>
      </c>
      <c r="D19" s="410" t="s">
        <v>10</v>
      </c>
      <c r="E19" s="411">
        <v>42478</v>
      </c>
      <c r="F19" s="412" t="s">
        <v>744</v>
      </c>
      <c r="G19" s="410">
        <v>1</v>
      </c>
      <c r="H19" s="410" t="s">
        <v>19</v>
      </c>
      <c r="I19" s="410" t="s">
        <v>7</v>
      </c>
      <c r="J19" s="413" t="s">
        <v>28</v>
      </c>
      <c r="K19" s="410" t="s">
        <v>29</v>
      </c>
      <c r="L19" s="416" t="s">
        <v>243</v>
      </c>
      <c r="M19" s="410">
        <v>1000</v>
      </c>
      <c r="N19" s="410" t="s">
        <v>35</v>
      </c>
      <c r="O19" s="410" t="s">
        <v>35</v>
      </c>
      <c r="P19" s="410" t="s">
        <v>12</v>
      </c>
      <c r="Q19" s="415">
        <v>1.5</v>
      </c>
      <c r="R19" s="415">
        <f t="shared" si="0"/>
        <v>0.15</v>
      </c>
    </row>
    <row r="20" spans="1:18" ht="13.5" customHeight="1">
      <c r="A20" s="410" t="s">
        <v>5</v>
      </c>
      <c r="B20" s="410" t="s">
        <v>743</v>
      </c>
      <c r="C20" s="410" t="s">
        <v>6</v>
      </c>
      <c r="D20" s="410" t="s">
        <v>10</v>
      </c>
      <c r="E20" s="411">
        <v>42478</v>
      </c>
      <c r="F20" s="412" t="s">
        <v>744</v>
      </c>
      <c r="G20" s="410">
        <v>1</v>
      </c>
      <c r="H20" s="410" t="s">
        <v>19</v>
      </c>
      <c r="I20" s="410" t="s">
        <v>7</v>
      </c>
      <c r="J20" s="413" t="s">
        <v>28</v>
      </c>
      <c r="K20" s="410" t="s">
        <v>29</v>
      </c>
      <c r="L20" s="416" t="s">
        <v>243</v>
      </c>
      <c r="M20" s="410">
        <v>1000</v>
      </c>
      <c r="N20" s="410" t="s">
        <v>35</v>
      </c>
      <c r="O20" s="410" t="s">
        <v>35</v>
      </c>
      <c r="P20" s="410" t="s">
        <v>12</v>
      </c>
      <c r="Q20" s="415">
        <v>1.5</v>
      </c>
      <c r="R20" s="415">
        <f t="shared" si="0"/>
        <v>0.15</v>
      </c>
    </row>
    <row r="21" spans="1:18" ht="13.5" customHeight="1">
      <c r="A21" s="410" t="s">
        <v>5</v>
      </c>
      <c r="B21" s="410" t="s">
        <v>743</v>
      </c>
      <c r="C21" s="410" t="s">
        <v>6</v>
      </c>
      <c r="D21" s="410" t="s">
        <v>10</v>
      </c>
      <c r="E21" s="411">
        <v>42478</v>
      </c>
      <c r="F21" s="412" t="s">
        <v>744</v>
      </c>
      <c r="G21" s="410">
        <v>1</v>
      </c>
      <c r="H21" s="410" t="s">
        <v>19</v>
      </c>
      <c r="I21" s="410" t="s">
        <v>7</v>
      </c>
      <c r="J21" s="413" t="s">
        <v>28</v>
      </c>
      <c r="K21" s="410" t="s">
        <v>29</v>
      </c>
      <c r="L21" s="416" t="s">
        <v>243</v>
      </c>
      <c r="M21" s="410">
        <v>1000</v>
      </c>
      <c r="N21" s="410" t="s">
        <v>35</v>
      </c>
      <c r="O21" s="410" t="s">
        <v>35</v>
      </c>
      <c r="P21" s="410" t="s">
        <v>12</v>
      </c>
      <c r="Q21" s="415">
        <v>1.49</v>
      </c>
      <c r="R21" s="415">
        <f t="shared" si="0"/>
        <v>0.14899999999999999</v>
      </c>
    </row>
    <row r="22" spans="1:18" ht="13.5" customHeight="1">
      <c r="A22" s="410" t="s">
        <v>5</v>
      </c>
      <c r="B22" s="410" t="s">
        <v>743</v>
      </c>
      <c r="C22" s="410" t="s">
        <v>6</v>
      </c>
      <c r="D22" s="410" t="s">
        <v>10</v>
      </c>
      <c r="E22" s="411">
        <v>42478</v>
      </c>
      <c r="F22" s="412" t="s">
        <v>744</v>
      </c>
      <c r="G22" s="410">
        <v>1</v>
      </c>
      <c r="H22" s="410" t="s">
        <v>36</v>
      </c>
      <c r="I22" s="410" t="s">
        <v>37</v>
      </c>
      <c r="J22" s="413" t="s">
        <v>26</v>
      </c>
      <c r="K22" s="410" t="s">
        <v>27</v>
      </c>
      <c r="L22" s="416" t="s">
        <v>229</v>
      </c>
      <c r="M22" s="410">
        <v>1000</v>
      </c>
      <c r="N22" s="410" t="s">
        <v>35</v>
      </c>
      <c r="O22" s="410" t="s">
        <v>35</v>
      </c>
      <c r="P22" s="410" t="s">
        <v>12</v>
      </c>
      <c r="Q22" s="415">
        <v>2.5</v>
      </c>
      <c r="R22" s="415">
        <f t="shared" si="0"/>
        <v>0.25</v>
      </c>
    </row>
    <row r="23" spans="1:18" ht="13.5" customHeight="1">
      <c r="A23" s="410" t="s">
        <v>5</v>
      </c>
      <c r="B23" s="410" t="s">
        <v>743</v>
      </c>
      <c r="C23" s="410" t="s">
        <v>6</v>
      </c>
      <c r="D23" s="410" t="s">
        <v>10</v>
      </c>
      <c r="E23" s="411">
        <v>42479</v>
      </c>
      <c r="F23" s="412" t="s">
        <v>744</v>
      </c>
      <c r="G23" s="410">
        <v>1</v>
      </c>
      <c r="H23" s="410" t="s">
        <v>36</v>
      </c>
      <c r="I23" s="410" t="s">
        <v>38</v>
      </c>
      <c r="J23" s="413" t="s">
        <v>26</v>
      </c>
      <c r="K23" s="410" t="s">
        <v>27</v>
      </c>
      <c r="L23" s="416" t="s">
        <v>229</v>
      </c>
      <c r="M23" s="410">
        <v>1000</v>
      </c>
      <c r="N23" s="410" t="s">
        <v>35</v>
      </c>
      <c r="O23" s="410" t="s">
        <v>35</v>
      </c>
      <c r="P23" s="410" t="s">
        <v>12</v>
      </c>
      <c r="Q23" s="415">
        <v>2.8</v>
      </c>
      <c r="R23" s="415">
        <f t="shared" si="0"/>
        <v>0.27999999999999997</v>
      </c>
    </row>
    <row r="24" spans="1:18" ht="13.5" customHeight="1">
      <c r="A24" s="410" t="s">
        <v>5</v>
      </c>
      <c r="B24" s="410" t="s">
        <v>743</v>
      </c>
      <c r="C24" s="410" t="s">
        <v>6</v>
      </c>
      <c r="D24" s="410" t="s">
        <v>10</v>
      </c>
      <c r="E24" s="411">
        <v>42481</v>
      </c>
      <c r="F24" s="412" t="s">
        <v>744</v>
      </c>
      <c r="G24" s="410">
        <v>1</v>
      </c>
      <c r="H24" s="410" t="s">
        <v>36</v>
      </c>
      <c r="I24" s="410" t="s">
        <v>39</v>
      </c>
      <c r="J24" s="413" t="s">
        <v>26</v>
      </c>
      <c r="K24" s="410" t="s">
        <v>27</v>
      </c>
      <c r="L24" s="416" t="s">
        <v>229</v>
      </c>
      <c r="M24" s="410">
        <v>1000</v>
      </c>
      <c r="N24" s="410" t="s">
        <v>35</v>
      </c>
      <c r="O24" s="410" t="s">
        <v>35</v>
      </c>
      <c r="P24" s="410" t="s">
        <v>12</v>
      </c>
      <c r="Q24" s="415">
        <v>2.6</v>
      </c>
      <c r="R24" s="415">
        <f t="shared" si="0"/>
        <v>0.26</v>
      </c>
    </row>
    <row r="25" spans="1:18" ht="13.5" customHeight="1">
      <c r="A25" s="410" t="s">
        <v>5</v>
      </c>
      <c r="B25" s="410" t="s">
        <v>743</v>
      </c>
      <c r="C25" s="410" t="s">
        <v>6</v>
      </c>
      <c r="D25" s="410" t="s">
        <v>10</v>
      </c>
      <c r="E25" s="411">
        <v>42478</v>
      </c>
      <c r="F25" s="412" t="s">
        <v>744</v>
      </c>
      <c r="G25" s="410">
        <v>1</v>
      </c>
      <c r="H25" s="410" t="s">
        <v>36</v>
      </c>
      <c r="I25" s="410" t="s">
        <v>37</v>
      </c>
      <c r="J25" s="413" t="s">
        <v>28</v>
      </c>
      <c r="K25" s="410" t="s">
        <v>29</v>
      </c>
      <c r="L25" s="416" t="s">
        <v>243</v>
      </c>
      <c r="M25" s="410">
        <v>1000</v>
      </c>
      <c r="N25" s="410" t="s">
        <v>35</v>
      </c>
      <c r="O25" s="410" t="s">
        <v>35</v>
      </c>
      <c r="P25" s="410" t="s">
        <v>12</v>
      </c>
      <c r="Q25" s="415">
        <v>1.3</v>
      </c>
      <c r="R25" s="415">
        <f t="shared" si="0"/>
        <v>0.13</v>
      </c>
    </row>
    <row r="26" spans="1:18" ht="13.5" customHeight="1">
      <c r="A26" s="410" t="s">
        <v>5</v>
      </c>
      <c r="B26" s="410" t="s">
        <v>743</v>
      </c>
      <c r="C26" s="410" t="s">
        <v>6</v>
      </c>
      <c r="D26" s="410" t="s">
        <v>10</v>
      </c>
      <c r="E26" s="411">
        <v>42479</v>
      </c>
      <c r="F26" s="412" t="s">
        <v>744</v>
      </c>
      <c r="G26" s="410">
        <v>1</v>
      </c>
      <c r="H26" s="410" t="s">
        <v>36</v>
      </c>
      <c r="I26" s="410" t="s">
        <v>38</v>
      </c>
      <c r="J26" s="413" t="s">
        <v>28</v>
      </c>
      <c r="K26" s="410" t="s">
        <v>29</v>
      </c>
      <c r="L26" s="416" t="s">
        <v>243</v>
      </c>
      <c r="M26" s="410">
        <v>1000</v>
      </c>
      <c r="N26" s="410" t="s">
        <v>35</v>
      </c>
      <c r="O26" s="410" t="s">
        <v>35</v>
      </c>
      <c r="P26" s="410" t="s">
        <v>12</v>
      </c>
      <c r="Q26" s="415">
        <v>1.5</v>
      </c>
      <c r="R26" s="415">
        <f t="shared" si="0"/>
        <v>0.15</v>
      </c>
    </row>
    <row r="27" spans="1:18" ht="13.5" customHeight="1">
      <c r="A27" s="410" t="s">
        <v>5</v>
      </c>
      <c r="B27" s="410" t="s">
        <v>743</v>
      </c>
      <c r="C27" s="410" t="s">
        <v>6</v>
      </c>
      <c r="D27" s="410" t="s">
        <v>10</v>
      </c>
      <c r="E27" s="411">
        <v>42478</v>
      </c>
      <c r="F27" s="412" t="s">
        <v>744</v>
      </c>
      <c r="G27" s="410">
        <v>1</v>
      </c>
      <c r="H27" s="410" t="s">
        <v>36</v>
      </c>
      <c r="I27" s="410" t="s">
        <v>39</v>
      </c>
      <c r="J27" s="413" t="s">
        <v>28</v>
      </c>
      <c r="K27" s="410" t="s">
        <v>29</v>
      </c>
      <c r="L27" s="416" t="s">
        <v>243</v>
      </c>
      <c r="M27" s="410">
        <v>1000</v>
      </c>
      <c r="N27" s="410" t="s">
        <v>35</v>
      </c>
      <c r="O27" s="410" t="s">
        <v>35</v>
      </c>
      <c r="P27" s="410" t="s">
        <v>12</v>
      </c>
      <c r="Q27" s="415">
        <v>1.49</v>
      </c>
      <c r="R27" s="415">
        <f t="shared" si="0"/>
        <v>0.14899999999999999</v>
      </c>
    </row>
    <row r="28" spans="1:18" ht="13.5" customHeight="1">
      <c r="A28" s="410" t="s">
        <v>5</v>
      </c>
      <c r="B28" s="410" t="s">
        <v>743</v>
      </c>
      <c r="C28" s="410" t="s">
        <v>6</v>
      </c>
      <c r="D28" s="410" t="s">
        <v>10</v>
      </c>
      <c r="E28" s="411">
        <v>42478</v>
      </c>
      <c r="F28" s="412" t="s">
        <v>744</v>
      </c>
      <c r="G28" s="410">
        <v>1</v>
      </c>
      <c r="H28" s="410" t="s">
        <v>19</v>
      </c>
      <c r="I28" s="410" t="s">
        <v>7</v>
      </c>
      <c r="J28" s="413" t="s">
        <v>41</v>
      </c>
      <c r="K28" s="410" t="s">
        <v>42</v>
      </c>
      <c r="L28" s="414" t="s">
        <v>649</v>
      </c>
      <c r="M28" s="410">
        <v>2000</v>
      </c>
      <c r="N28" s="410" t="s">
        <v>25</v>
      </c>
      <c r="O28" s="410" t="s">
        <v>8</v>
      </c>
      <c r="P28" s="410" t="s">
        <v>12</v>
      </c>
      <c r="Q28" s="415">
        <v>2.5</v>
      </c>
      <c r="R28" s="415">
        <f t="shared" si="0"/>
        <v>0.125</v>
      </c>
    </row>
    <row r="29" spans="1:18" ht="13.5" customHeight="1">
      <c r="A29" s="410" t="s">
        <v>5</v>
      </c>
      <c r="B29" s="410" t="s">
        <v>743</v>
      </c>
      <c r="C29" s="410" t="s">
        <v>6</v>
      </c>
      <c r="D29" s="410" t="s">
        <v>10</v>
      </c>
      <c r="E29" s="411">
        <v>42478</v>
      </c>
      <c r="F29" s="412" t="s">
        <v>744</v>
      </c>
      <c r="G29" s="410">
        <v>1</v>
      </c>
      <c r="H29" s="410" t="s">
        <v>19</v>
      </c>
      <c r="I29" s="410" t="s">
        <v>7</v>
      </c>
      <c r="J29" s="413" t="s">
        <v>41</v>
      </c>
      <c r="K29" s="410" t="s">
        <v>42</v>
      </c>
      <c r="L29" s="414" t="s">
        <v>649</v>
      </c>
      <c r="M29" s="410">
        <v>2000</v>
      </c>
      <c r="N29" s="410" t="s">
        <v>43</v>
      </c>
      <c r="O29" s="410" t="s">
        <v>11</v>
      </c>
      <c r="P29" s="410" t="s">
        <v>10</v>
      </c>
      <c r="Q29" s="415">
        <v>3.5</v>
      </c>
      <c r="R29" s="415">
        <f t="shared" si="0"/>
        <v>0.17500000000000002</v>
      </c>
    </row>
    <row r="30" spans="1:18" ht="13.5" customHeight="1">
      <c r="A30" s="410" t="s">
        <v>5</v>
      </c>
      <c r="B30" s="410" t="s">
        <v>743</v>
      </c>
      <c r="C30" s="410" t="s">
        <v>6</v>
      </c>
      <c r="D30" s="410" t="s">
        <v>10</v>
      </c>
      <c r="E30" s="411">
        <v>42481</v>
      </c>
      <c r="F30" s="412" t="s">
        <v>744</v>
      </c>
      <c r="G30" s="410">
        <v>1</v>
      </c>
      <c r="H30" s="410" t="s">
        <v>19</v>
      </c>
      <c r="I30" s="410" t="s">
        <v>7</v>
      </c>
      <c r="J30" s="413" t="s">
        <v>41</v>
      </c>
      <c r="K30" s="410" t="s">
        <v>42</v>
      </c>
      <c r="L30" s="414" t="s">
        <v>649</v>
      </c>
      <c r="M30" s="410">
        <v>2000</v>
      </c>
      <c r="N30" s="410" t="s">
        <v>43</v>
      </c>
      <c r="O30" s="410" t="s">
        <v>11</v>
      </c>
      <c r="P30" s="410" t="s">
        <v>12</v>
      </c>
      <c r="Q30" s="415">
        <v>3.2</v>
      </c>
      <c r="R30" s="415">
        <f t="shared" si="0"/>
        <v>0.16</v>
      </c>
    </row>
    <row r="31" spans="1:18" ht="13.5" customHeight="1">
      <c r="A31" s="410" t="s">
        <v>5</v>
      </c>
      <c r="B31" s="410" t="s">
        <v>743</v>
      </c>
      <c r="C31" s="410" t="s">
        <v>6</v>
      </c>
      <c r="D31" s="410" t="s">
        <v>10</v>
      </c>
      <c r="E31" s="411">
        <v>42479</v>
      </c>
      <c r="F31" s="412" t="s">
        <v>744</v>
      </c>
      <c r="G31" s="410">
        <v>2</v>
      </c>
      <c r="H31" s="410" t="s">
        <v>19</v>
      </c>
      <c r="I31" s="410" t="s">
        <v>30</v>
      </c>
      <c r="J31" s="413" t="s">
        <v>41</v>
      </c>
      <c r="K31" s="410" t="s">
        <v>40</v>
      </c>
      <c r="L31" s="414" t="s">
        <v>649</v>
      </c>
      <c r="M31" s="410">
        <v>2000</v>
      </c>
      <c r="N31" s="410" t="s">
        <v>25</v>
      </c>
      <c r="O31" s="410" t="s">
        <v>8</v>
      </c>
      <c r="P31" s="410" t="s">
        <v>12</v>
      </c>
      <c r="Q31" s="415">
        <v>2.99</v>
      </c>
      <c r="R31" s="415">
        <f t="shared" si="0"/>
        <v>0.14949999999999999</v>
      </c>
    </row>
    <row r="32" spans="1:18" ht="13.5" customHeight="1">
      <c r="A32" s="410" t="s">
        <v>5</v>
      </c>
      <c r="B32" s="410" t="s">
        <v>743</v>
      </c>
      <c r="C32" s="410" t="s">
        <v>6</v>
      </c>
      <c r="D32" s="410" t="s">
        <v>10</v>
      </c>
      <c r="E32" s="411">
        <v>42479</v>
      </c>
      <c r="F32" s="412" t="s">
        <v>744</v>
      </c>
      <c r="G32" s="410">
        <v>2</v>
      </c>
      <c r="H32" s="410" t="s">
        <v>19</v>
      </c>
      <c r="I32" s="410" t="s">
        <v>30</v>
      </c>
      <c r="J32" s="413" t="s">
        <v>41</v>
      </c>
      <c r="K32" s="410" t="s">
        <v>42</v>
      </c>
      <c r="L32" s="414" t="s">
        <v>649</v>
      </c>
      <c r="M32" s="410">
        <v>2000</v>
      </c>
      <c r="N32" s="410" t="s">
        <v>44</v>
      </c>
      <c r="O32" s="410" t="s">
        <v>11</v>
      </c>
      <c r="P32" s="410" t="s">
        <v>10</v>
      </c>
      <c r="Q32" s="415">
        <v>3.99</v>
      </c>
      <c r="R32" s="415">
        <f t="shared" si="0"/>
        <v>0.19950000000000001</v>
      </c>
    </row>
    <row r="33" spans="1:18" ht="13.5" customHeight="1">
      <c r="A33" s="410" t="s">
        <v>5</v>
      </c>
      <c r="B33" s="410" t="s">
        <v>743</v>
      </c>
      <c r="C33" s="410" t="s">
        <v>6</v>
      </c>
      <c r="D33" s="410" t="s">
        <v>10</v>
      </c>
      <c r="E33" s="411">
        <v>42479</v>
      </c>
      <c r="F33" s="412" t="s">
        <v>744</v>
      </c>
      <c r="G33" s="410">
        <v>2</v>
      </c>
      <c r="H33" s="410" t="s">
        <v>19</v>
      </c>
      <c r="I33" s="410" t="s">
        <v>30</v>
      </c>
      <c r="J33" s="413" t="s">
        <v>41</v>
      </c>
      <c r="K33" s="410" t="s">
        <v>42</v>
      </c>
      <c r="L33" s="414" t="s">
        <v>649</v>
      </c>
      <c r="M33" s="410">
        <v>2000</v>
      </c>
      <c r="N33" s="410" t="s">
        <v>44</v>
      </c>
      <c r="O33" s="410" t="s">
        <v>11</v>
      </c>
      <c r="P33" s="410" t="s">
        <v>12</v>
      </c>
      <c r="Q33" s="415">
        <v>3.5</v>
      </c>
      <c r="R33" s="415">
        <f t="shared" si="0"/>
        <v>0.17500000000000002</v>
      </c>
    </row>
    <row r="34" spans="1:18" ht="13.5" customHeight="1">
      <c r="A34" s="410" t="s">
        <v>5</v>
      </c>
      <c r="B34" s="410" t="s">
        <v>743</v>
      </c>
      <c r="C34" s="410" t="s">
        <v>6</v>
      </c>
      <c r="D34" s="410" t="s">
        <v>10</v>
      </c>
      <c r="E34" s="411">
        <v>42481</v>
      </c>
      <c r="F34" s="412" t="s">
        <v>744</v>
      </c>
      <c r="G34" s="410">
        <v>2</v>
      </c>
      <c r="H34" s="410" t="s">
        <v>19</v>
      </c>
      <c r="I34" s="410" t="s">
        <v>34</v>
      </c>
      <c r="J34" s="413" t="s">
        <v>41</v>
      </c>
      <c r="K34" s="410" t="s">
        <v>42</v>
      </c>
      <c r="L34" s="414" t="s">
        <v>649</v>
      </c>
      <c r="M34" s="410">
        <v>2000</v>
      </c>
      <c r="N34" s="410" t="s">
        <v>25</v>
      </c>
      <c r="O34" s="410" t="s">
        <v>8</v>
      </c>
      <c r="P34" s="410" t="s">
        <v>12</v>
      </c>
      <c r="Q34" s="415">
        <v>3.99</v>
      </c>
      <c r="R34" s="415">
        <f t="shared" si="0"/>
        <v>0.19950000000000001</v>
      </c>
    </row>
    <row r="35" spans="1:18" ht="13.5" customHeight="1">
      <c r="A35" s="410" t="s">
        <v>5</v>
      </c>
      <c r="B35" s="410" t="s">
        <v>743</v>
      </c>
      <c r="C35" s="410" t="s">
        <v>6</v>
      </c>
      <c r="D35" s="410" t="s">
        <v>10</v>
      </c>
      <c r="E35" s="411">
        <v>42481</v>
      </c>
      <c r="F35" s="412" t="s">
        <v>744</v>
      </c>
      <c r="G35" s="410">
        <v>2</v>
      </c>
      <c r="H35" s="410" t="s">
        <v>19</v>
      </c>
      <c r="I35" s="410" t="s">
        <v>34</v>
      </c>
      <c r="J35" s="413" t="s">
        <v>41</v>
      </c>
      <c r="K35" s="410" t="s">
        <v>42</v>
      </c>
      <c r="L35" s="414" t="s">
        <v>649</v>
      </c>
      <c r="M35" s="410">
        <v>2000</v>
      </c>
      <c r="N35" s="410" t="s">
        <v>44</v>
      </c>
      <c r="O35" s="410" t="s">
        <v>11</v>
      </c>
      <c r="P35" s="410" t="s">
        <v>12</v>
      </c>
      <c r="Q35" s="415">
        <v>4.5</v>
      </c>
      <c r="R35" s="415">
        <f t="shared" si="0"/>
        <v>0.22499999999999998</v>
      </c>
    </row>
    <row r="36" spans="1:18" ht="13.5" customHeight="1">
      <c r="A36" s="410" t="s">
        <v>5</v>
      </c>
      <c r="B36" s="410" t="s">
        <v>743</v>
      </c>
      <c r="C36" s="410" t="s">
        <v>6</v>
      </c>
      <c r="D36" s="410" t="s">
        <v>10</v>
      </c>
      <c r="E36" s="411">
        <v>42478</v>
      </c>
      <c r="F36" s="412" t="s">
        <v>744</v>
      </c>
      <c r="G36" s="410">
        <v>2</v>
      </c>
      <c r="H36" s="410" t="s">
        <v>19</v>
      </c>
      <c r="I36" s="410" t="s">
        <v>7</v>
      </c>
      <c r="J36" s="413" t="s">
        <v>41</v>
      </c>
      <c r="K36" s="410" t="s">
        <v>627</v>
      </c>
      <c r="L36" s="414" t="s">
        <v>650</v>
      </c>
      <c r="M36" s="410">
        <v>2000</v>
      </c>
      <c r="N36" s="410" t="s">
        <v>25</v>
      </c>
      <c r="O36" s="410" t="s">
        <v>8</v>
      </c>
      <c r="P36" s="410" t="s">
        <v>12</v>
      </c>
      <c r="Q36" s="415">
        <v>2.5</v>
      </c>
      <c r="R36" s="415">
        <f t="shared" si="0"/>
        <v>0.125</v>
      </c>
    </row>
    <row r="37" spans="1:18" ht="13.5" customHeight="1">
      <c r="A37" s="410" t="s">
        <v>5</v>
      </c>
      <c r="B37" s="410" t="s">
        <v>743</v>
      </c>
      <c r="C37" s="410" t="s">
        <v>6</v>
      </c>
      <c r="D37" s="410" t="s">
        <v>10</v>
      </c>
      <c r="E37" s="411">
        <v>42478</v>
      </c>
      <c r="F37" s="412" t="s">
        <v>744</v>
      </c>
      <c r="G37" s="410">
        <v>2</v>
      </c>
      <c r="H37" s="410" t="s">
        <v>19</v>
      </c>
      <c r="I37" s="410" t="s">
        <v>7</v>
      </c>
      <c r="J37" s="413" t="s">
        <v>41</v>
      </c>
      <c r="K37" s="410" t="s">
        <v>627</v>
      </c>
      <c r="L37" s="414" t="s">
        <v>650</v>
      </c>
      <c r="M37" s="410">
        <v>2000</v>
      </c>
      <c r="N37" s="410" t="s">
        <v>43</v>
      </c>
      <c r="O37" s="410" t="s">
        <v>11</v>
      </c>
      <c r="P37" s="410" t="s">
        <v>10</v>
      </c>
      <c r="Q37" s="415">
        <v>3.5</v>
      </c>
      <c r="R37" s="415">
        <f t="shared" si="0"/>
        <v>0.17500000000000002</v>
      </c>
    </row>
    <row r="38" spans="1:18" ht="13.5" customHeight="1">
      <c r="A38" s="410" t="s">
        <v>5</v>
      </c>
      <c r="B38" s="410" t="s">
        <v>743</v>
      </c>
      <c r="C38" s="410" t="s">
        <v>6</v>
      </c>
      <c r="D38" s="410" t="s">
        <v>10</v>
      </c>
      <c r="E38" s="411">
        <v>42478</v>
      </c>
      <c r="F38" s="412" t="s">
        <v>744</v>
      </c>
      <c r="G38" s="410">
        <v>2</v>
      </c>
      <c r="H38" s="410" t="s">
        <v>19</v>
      </c>
      <c r="I38" s="410" t="s">
        <v>7</v>
      </c>
      <c r="J38" s="413" t="s">
        <v>41</v>
      </c>
      <c r="K38" s="410" t="s">
        <v>627</v>
      </c>
      <c r="L38" s="414" t="s">
        <v>650</v>
      </c>
      <c r="M38" s="410">
        <v>2000</v>
      </c>
      <c r="N38" s="410" t="s">
        <v>43</v>
      </c>
      <c r="O38" s="410" t="s">
        <v>11</v>
      </c>
      <c r="P38" s="410" t="s">
        <v>12</v>
      </c>
      <c r="Q38" s="415">
        <v>3.2</v>
      </c>
      <c r="R38" s="415">
        <f t="shared" si="0"/>
        <v>0.16</v>
      </c>
    </row>
    <row r="39" spans="1:18" ht="13.5" customHeight="1">
      <c r="A39" s="410" t="s">
        <v>5</v>
      </c>
      <c r="B39" s="410" t="s">
        <v>743</v>
      </c>
      <c r="C39" s="410" t="s">
        <v>6</v>
      </c>
      <c r="D39" s="410" t="s">
        <v>10</v>
      </c>
      <c r="E39" s="411">
        <v>42481</v>
      </c>
      <c r="F39" s="412" t="s">
        <v>744</v>
      </c>
      <c r="G39" s="410">
        <v>2</v>
      </c>
      <c r="H39" s="410" t="s">
        <v>19</v>
      </c>
      <c r="I39" s="410" t="s">
        <v>30</v>
      </c>
      <c r="J39" s="413" t="s">
        <v>41</v>
      </c>
      <c r="K39" s="410" t="s">
        <v>627</v>
      </c>
      <c r="L39" s="414" t="s">
        <v>650</v>
      </c>
      <c r="M39" s="410">
        <v>2000</v>
      </c>
      <c r="N39" s="410" t="s">
        <v>25</v>
      </c>
      <c r="O39" s="410" t="s">
        <v>8</v>
      </c>
      <c r="P39" s="410" t="s">
        <v>12</v>
      </c>
      <c r="Q39" s="415">
        <v>2.99</v>
      </c>
      <c r="R39" s="415">
        <f t="shared" si="0"/>
        <v>0.14949999999999999</v>
      </c>
    </row>
    <row r="40" spans="1:18" ht="13.5" customHeight="1">
      <c r="A40" s="410" t="s">
        <v>5</v>
      </c>
      <c r="B40" s="410" t="s">
        <v>743</v>
      </c>
      <c r="C40" s="410" t="s">
        <v>6</v>
      </c>
      <c r="D40" s="410" t="s">
        <v>10</v>
      </c>
      <c r="E40" s="411">
        <v>42481</v>
      </c>
      <c r="F40" s="412" t="s">
        <v>744</v>
      </c>
      <c r="G40" s="410">
        <v>2</v>
      </c>
      <c r="H40" s="410" t="s">
        <v>19</v>
      </c>
      <c r="I40" s="410" t="s">
        <v>30</v>
      </c>
      <c r="J40" s="413" t="s">
        <v>41</v>
      </c>
      <c r="K40" s="410" t="s">
        <v>627</v>
      </c>
      <c r="L40" s="414" t="s">
        <v>650</v>
      </c>
      <c r="M40" s="410">
        <v>2000</v>
      </c>
      <c r="N40" s="410" t="s">
        <v>44</v>
      </c>
      <c r="O40" s="410" t="s">
        <v>11</v>
      </c>
      <c r="P40" s="410" t="s">
        <v>10</v>
      </c>
      <c r="Q40" s="415">
        <v>3.99</v>
      </c>
      <c r="R40" s="415">
        <f t="shared" si="0"/>
        <v>0.19950000000000001</v>
      </c>
    </row>
    <row r="41" spans="1:18" ht="13.5" customHeight="1">
      <c r="A41" s="410" t="s">
        <v>5</v>
      </c>
      <c r="B41" s="410" t="s">
        <v>743</v>
      </c>
      <c r="C41" s="410" t="s">
        <v>6</v>
      </c>
      <c r="D41" s="410" t="s">
        <v>10</v>
      </c>
      <c r="E41" s="411">
        <v>42481</v>
      </c>
      <c r="F41" s="412" t="s">
        <v>744</v>
      </c>
      <c r="G41" s="410">
        <v>2</v>
      </c>
      <c r="H41" s="410" t="s">
        <v>19</v>
      </c>
      <c r="I41" s="410" t="s">
        <v>30</v>
      </c>
      <c r="J41" s="413" t="s">
        <v>41</v>
      </c>
      <c r="K41" s="410" t="s">
        <v>627</v>
      </c>
      <c r="L41" s="414" t="s">
        <v>650</v>
      </c>
      <c r="M41" s="410">
        <v>2000</v>
      </c>
      <c r="N41" s="410" t="s">
        <v>44</v>
      </c>
      <c r="O41" s="410" t="s">
        <v>11</v>
      </c>
      <c r="P41" s="410" t="s">
        <v>12</v>
      </c>
      <c r="Q41" s="415">
        <v>3.5</v>
      </c>
      <c r="R41" s="415">
        <f t="shared" si="0"/>
        <v>0.17500000000000002</v>
      </c>
    </row>
    <row r="42" spans="1:18" ht="13.5" customHeight="1">
      <c r="A42" s="410" t="s">
        <v>5</v>
      </c>
      <c r="B42" s="410" t="s">
        <v>743</v>
      </c>
      <c r="C42" s="410" t="s">
        <v>6</v>
      </c>
      <c r="D42" s="410" t="s">
        <v>10</v>
      </c>
      <c r="E42" s="411">
        <v>42481</v>
      </c>
      <c r="F42" s="412" t="s">
        <v>744</v>
      </c>
      <c r="G42" s="410">
        <v>2</v>
      </c>
      <c r="H42" s="410" t="s">
        <v>19</v>
      </c>
      <c r="I42" s="410" t="s">
        <v>34</v>
      </c>
      <c r="J42" s="413" t="s">
        <v>41</v>
      </c>
      <c r="K42" s="410" t="s">
        <v>627</v>
      </c>
      <c r="L42" s="414" t="s">
        <v>650</v>
      </c>
      <c r="M42" s="410">
        <v>2000</v>
      </c>
      <c r="N42" s="410" t="s">
        <v>25</v>
      </c>
      <c r="O42" s="410" t="s">
        <v>8</v>
      </c>
      <c r="P42" s="410" t="s">
        <v>12</v>
      </c>
      <c r="Q42" s="415">
        <v>3.99</v>
      </c>
      <c r="R42" s="415">
        <f t="shared" si="0"/>
        <v>0.19950000000000001</v>
      </c>
    </row>
    <row r="43" spans="1:18" ht="13.5" customHeight="1">
      <c r="A43" s="410" t="s">
        <v>5</v>
      </c>
      <c r="B43" s="410" t="s">
        <v>743</v>
      </c>
      <c r="C43" s="410" t="s">
        <v>6</v>
      </c>
      <c r="D43" s="410" t="s">
        <v>10</v>
      </c>
      <c r="E43" s="411">
        <v>42481</v>
      </c>
      <c r="F43" s="412" t="s">
        <v>744</v>
      </c>
      <c r="G43" s="410">
        <v>2</v>
      </c>
      <c r="H43" s="410" t="s">
        <v>19</v>
      </c>
      <c r="I43" s="410" t="s">
        <v>34</v>
      </c>
      <c r="J43" s="413" t="s">
        <v>41</v>
      </c>
      <c r="K43" s="410" t="s">
        <v>627</v>
      </c>
      <c r="L43" s="414" t="s">
        <v>650</v>
      </c>
      <c r="M43" s="410">
        <v>2000</v>
      </c>
      <c r="N43" s="410" t="s">
        <v>44</v>
      </c>
      <c r="O43" s="410" t="s">
        <v>11</v>
      </c>
      <c r="P43" s="410" t="s">
        <v>12</v>
      </c>
      <c r="Q43" s="415">
        <v>4.5</v>
      </c>
      <c r="R43" s="415">
        <f t="shared" si="0"/>
        <v>0.22499999999999998</v>
      </c>
    </row>
    <row r="44" spans="1:18" ht="13.5" customHeight="1">
      <c r="A44" s="410" t="s">
        <v>5</v>
      </c>
      <c r="B44" s="410" t="s">
        <v>743</v>
      </c>
      <c r="C44" s="410" t="s">
        <v>745</v>
      </c>
      <c r="D44" s="410" t="s">
        <v>12</v>
      </c>
      <c r="E44" s="417">
        <v>42576</v>
      </c>
      <c r="F44" s="412" t="s">
        <v>746</v>
      </c>
      <c r="G44" s="410">
        <v>3</v>
      </c>
      <c r="H44" s="410" t="s">
        <v>19</v>
      </c>
      <c r="I44" s="410" t="s">
        <v>34</v>
      </c>
      <c r="J44" s="413" t="s">
        <v>56</v>
      </c>
      <c r="K44" s="413" t="s">
        <v>57</v>
      </c>
      <c r="L44" s="416" t="s">
        <v>229</v>
      </c>
      <c r="N44" s="410"/>
      <c r="O44" s="410" t="s">
        <v>35</v>
      </c>
      <c r="P44" s="410" t="s">
        <v>10</v>
      </c>
      <c r="Q44" s="415"/>
      <c r="R44" s="415">
        <v>0.36600000000000005</v>
      </c>
    </row>
    <row r="45" spans="1:18" ht="13.5" customHeight="1">
      <c r="A45" s="410" t="s">
        <v>5</v>
      </c>
      <c r="B45" s="410" t="s">
        <v>743</v>
      </c>
      <c r="C45" s="410" t="s">
        <v>745</v>
      </c>
      <c r="D45" s="410" t="s">
        <v>12</v>
      </c>
      <c r="E45" s="417">
        <v>42577</v>
      </c>
      <c r="F45" s="412" t="s">
        <v>746</v>
      </c>
      <c r="G45" s="410">
        <v>3</v>
      </c>
      <c r="H45" s="410" t="s">
        <v>19</v>
      </c>
      <c r="I45" s="410" t="s">
        <v>34</v>
      </c>
      <c r="J45" s="413" t="s">
        <v>56</v>
      </c>
      <c r="K45" s="413" t="s">
        <v>58</v>
      </c>
      <c r="L45" s="414" t="s">
        <v>230</v>
      </c>
      <c r="N45" s="410"/>
      <c r="O45" s="410" t="s">
        <v>35</v>
      </c>
      <c r="P45" s="410" t="s">
        <v>10</v>
      </c>
      <c r="Q45" s="415"/>
      <c r="R45" s="415">
        <v>0.32566666666666672</v>
      </c>
    </row>
    <row r="46" spans="1:18" ht="13.5" customHeight="1">
      <c r="A46" s="410" t="s">
        <v>5</v>
      </c>
      <c r="B46" s="410" t="s">
        <v>743</v>
      </c>
      <c r="C46" s="410" t="s">
        <v>745</v>
      </c>
      <c r="D46" s="410" t="s">
        <v>12</v>
      </c>
      <c r="E46" s="417">
        <v>42578</v>
      </c>
      <c r="F46" s="412" t="s">
        <v>746</v>
      </c>
      <c r="G46" s="410">
        <v>3</v>
      </c>
      <c r="H46" s="410" t="s">
        <v>19</v>
      </c>
      <c r="I46" s="410" t="s">
        <v>34</v>
      </c>
      <c r="J46" s="413" t="s">
        <v>56</v>
      </c>
      <c r="K46" s="413" t="s">
        <v>59</v>
      </c>
      <c r="L46" s="416" t="s">
        <v>231</v>
      </c>
      <c r="N46" s="410"/>
      <c r="O46" s="410" t="s">
        <v>35</v>
      </c>
      <c r="P46" s="410" t="s">
        <v>747</v>
      </c>
      <c r="Q46" s="415"/>
      <c r="R46" s="415">
        <v>0.7326666666666668</v>
      </c>
    </row>
    <row r="47" spans="1:18" ht="13.5" customHeight="1">
      <c r="A47" s="410" t="s">
        <v>5</v>
      </c>
      <c r="B47" s="410" t="s">
        <v>743</v>
      </c>
      <c r="C47" s="410" t="s">
        <v>745</v>
      </c>
      <c r="D47" s="410" t="s">
        <v>12</v>
      </c>
      <c r="E47" s="417">
        <v>42579</v>
      </c>
      <c r="F47" s="412" t="s">
        <v>746</v>
      </c>
      <c r="G47" s="410">
        <v>3</v>
      </c>
      <c r="H47" s="410" t="s">
        <v>19</v>
      </c>
      <c r="I47" s="410" t="s">
        <v>30</v>
      </c>
      <c r="J47" s="413" t="s">
        <v>56</v>
      </c>
      <c r="K47" s="413" t="s">
        <v>60</v>
      </c>
      <c r="L47" s="416" t="s">
        <v>232</v>
      </c>
      <c r="N47" s="410"/>
      <c r="O47" s="410" t="s">
        <v>35</v>
      </c>
      <c r="P47" s="410" t="s">
        <v>10</v>
      </c>
      <c r="Q47" s="415"/>
      <c r="R47" s="415">
        <v>0.59933333333333338</v>
      </c>
    </row>
    <row r="48" spans="1:18" ht="13.5" customHeight="1">
      <c r="A48" s="410" t="s">
        <v>5</v>
      </c>
      <c r="B48" s="410" t="s">
        <v>743</v>
      </c>
      <c r="C48" s="410" t="s">
        <v>745</v>
      </c>
      <c r="D48" s="410" t="s">
        <v>12</v>
      </c>
      <c r="E48" s="417">
        <v>42576</v>
      </c>
      <c r="F48" s="412" t="s">
        <v>746</v>
      </c>
      <c r="G48" s="410">
        <v>3</v>
      </c>
      <c r="H48" s="410" t="s">
        <v>19</v>
      </c>
      <c r="I48" s="410" t="s">
        <v>30</v>
      </c>
      <c r="J48" s="413" t="s">
        <v>56</v>
      </c>
      <c r="K48" s="413" t="s">
        <v>61</v>
      </c>
      <c r="L48" s="416" t="s">
        <v>233</v>
      </c>
      <c r="N48" s="410"/>
      <c r="O48" s="410" t="s">
        <v>35</v>
      </c>
      <c r="P48" s="410" t="s">
        <v>12</v>
      </c>
      <c r="Q48" s="415"/>
      <c r="R48" s="415">
        <v>0.57900000000000007</v>
      </c>
    </row>
    <row r="49" spans="1:18" ht="13.5" customHeight="1">
      <c r="A49" s="410" t="s">
        <v>5</v>
      </c>
      <c r="B49" s="410" t="s">
        <v>743</v>
      </c>
      <c r="C49" s="410" t="s">
        <v>745</v>
      </c>
      <c r="D49" s="410" t="s">
        <v>12</v>
      </c>
      <c r="E49" s="417">
        <v>42577</v>
      </c>
      <c r="F49" s="412" t="s">
        <v>746</v>
      </c>
      <c r="G49" s="410">
        <v>3</v>
      </c>
      <c r="H49" s="410" t="s">
        <v>19</v>
      </c>
      <c r="I49" s="410" t="s">
        <v>30</v>
      </c>
      <c r="J49" s="413" t="s">
        <v>56</v>
      </c>
      <c r="K49" s="413" t="s">
        <v>62</v>
      </c>
      <c r="L49" s="416" t="s">
        <v>234</v>
      </c>
      <c r="N49" s="410"/>
      <c r="O49" s="410" t="s">
        <v>35</v>
      </c>
      <c r="P49" s="410" t="s">
        <v>10</v>
      </c>
      <c r="Q49" s="415"/>
      <c r="R49" s="415">
        <v>0.61599999999999999</v>
      </c>
    </row>
    <row r="50" spans="1:18" ht="13.5" customHeight="1">
      <c r="A50" s="410" t="s">
        <v>5</v>
      </c>
      <c r="B50" s="410" t="s">
        <v>743</v>
      </c>
      <c r="C50" s="410" t="s">
        <v>745</v>
      </c>
      <c r="D50" s="410" t="s">
        <v>12</v>
      </c>
      <c r="E50" s="417">
        <v>42578</v>
      </c>
      <c r="F50" s="412" t="s">
        <v>746</v>
      </c>
      <c r="G50" s="410">
        <v>3</v>
      </c>
      <c r="H50" s="410" t="s">
        <v>19</v>
      </c>
      <c r="I50" s="410" t="s">
        <v>7</v>
      </c>
      <c r="J50" s="413" t="s">
        <v>56</v>
      </c>
      <c r="K50" s="413" t="s">
        <v>63</v>
      </c>
      <c r="L50" s="416" t="s">
        <v>235</v>
      </c>
      <c r="N50" s="410"/>
      <c r="O50" s="410" t="s">
        <v>35</v>
      </c>
      <c r="P50" s="410" t="s">
        <v>12</v>
      </c>
      <c r="Q50" s="415"/>
      <c r="R50" s="415">
        <v>0.34933333333333333</v>
      </c>
    </row>
    <row r="51" spans="1:18" ht="13.5" customHeight="1">
      <c r="A51" s="410" t="s">
        <v>5</v>
      </c>
      <c r="B51" s="410" t="s">
        <v>743</v>
      </c>
      <c r="C51" s="410" t="s">
        <v>745</v>
      </c>
      <c r="D51" s="410" t="s">
        <v>12</v>
      </c>
      <c r="E51" s="417">
        <v>42579</v>
      </c>
      <c r="F51" s="412" t="s">
        <v>746</v>
      </c>
      <c r="G51" s="410">
        <v>3</v>
      </c>
      <c r="H51" s="410" t="s">
        <v>19</v>
      </c>
      <c r="I51" s="410" t="s">
        <v>7</v>
      </c>
      <c r="J51" s="413" t="s">
        <v>56</v>
      </c>
      <c r="K51" s="413" t="s">
        <v>64</v>
      </c>
      <c r="L51" s="416" t="s">
        <v>236</v>
      </c>
      <c r="N51" s="410"/>
      <c r="O51" s="410" t="s">
        <v>8</v>
      </c>
      <c r="P51" s="410" t="s">
        <v>12</v>
      </c>
      <c r="Q51" s="415"/>
      <c r="R51" s="415">
        <v>0.39900000000000002</v>
      </c>
    </row>
    <row r="52" spans="1:18" ht="13.5" customHeight="1">
      <c r="A52" s="410" t="s">
        <v>5</v>
      </c>
      <c r="B52" s="410" t="s">
        <v>743</v>
      </c>
      <c r="C52" s="410" t="s">
        <v>745</v>
      </c>
      <c r="D52" s="410" t="s">
        <v>12</v>
      </c>
      <c r="E52" s="417">
        <v>42576</v>
      </c>
      <c r="F52" s="412" t="s">
        <v>746</v>
      </c>
      <c r="G52" s="410">
        <v>3</v>
      </c>
      <c r="H52" s="410" t="s">
        <v>19</v>
      </c>
      <c r="I52" s="410" t="s">
        <v>7</v>
      </c>
      <c r="J52" s="413" t="s">
        <v>56</v>
      </c>
      <c r="K52" s="413" t="s">
        <v>65</v>
      </c>
      <c r="L52" s="416" t="s">
        <v>237</v>
      </c>
      <c r="N52" s="410"/>
      <c r="O52" s="410" t="s">
        <v>35</v>
      </c>
      <c r="P52" s="410" t="s">
        <v>10</v>
      </c>
      <c r="Q52" s="415"/>
      <c r="R52" s="415">
        <v>0.32276422764227641</v>
      </c>
    </row>
    <row r="53" spans="1:18" ht="13.5" customHeight="1">
      <c r="A53" s="410" t="s">
        <v>5</v>
      </c>
      <c r="B53" s="410" t="s">
        <v>743</v>
      </c>
      <c r="C53" s="410" t="s">
        <v>745</v>
      </c>
      <c r="D53" s="410" t="s">
        <v>12</v>
      </c>
      <c r="E53" s="417">
        <v>42577</v>
      </c>
      <c r="F53" s="412" t="s">
        <v>746</v>
      </c>
      <c r="G53" s="410">
        <v>3</v>
      </c>
      <c r="H53" s="410" t="s">
        <v>19</v>
      </c>
      <c r="I53" s="410" t="s">
        <v>34</v>
      </c>
      <c r="J53" s="413" t="s">
        <v>56</v>
      </c>
      <c r="K53" s="413" t="s">
        <v>66</v>
      </c>
      <c r="L53" s="416" t="s">
        <v>238</v>
      </c>
      <c r="N53" s="410"/>
      <c r="O53" s="410" t="s">
        <v>11</v>
      </c>
      <c r="P53" s="410" t="s">
        <v>10</v>
      </c>
      <c r="Q53" s="415"/>
      <c r="R53" s="415">
        <v>0.5808333333333332</v>
      </c>
    </row>
    <row r="54" spans="1:18" ht="13.5" customHeight="1">
      <c r="A54" s="410" t="s">
        <v>5</v>
      </c>
      <c r="B54" s="410" t="s">
        <v>743</v>
      </c>
      <c r="C54" s="410" t="s">
        <v>745</v>
      </c>
      <c r="D54" s="410" t="s">
        <v>12</v>
      </c>
      <c r="E54" s="417">
        <v>42576</v>
      </c>
      <c r="F54" s="412" t="s">
        <v>746</v>
      </c>
      <c r="G54" s="410">
        <v>3</v>
      </c>
      <c r="H54" s="410" t="s">
        <v>36</v>
      </c>
      <c r="I54" s="410"/>
      <c r="J54" s="413" t="s">
        <v>56</v>
      </c>
      <c r="K54" s="413" t="s">
        <v>57</v>
      </c>
      <c r="L54" s="416" t="s">
        <v>229</v>
      </c>
      <c r="N54" s="410"/>
      <c r="O54" s="410" t="s">
        <v>35</v>
      </c>
      <c r="P54" s="410" t="s">
        <v>10</v>
      </c>
      <c r="Q54" s="415"/>
      <c r="R54" s="415">
        <v>0.36</v>
      </c>
    </row>
    <row r="55" spans="1:18" ht="13.5" customHeight="1">
      <c r="A55" s="410" t="s">
        <v>5</v>
      </c>
      <c r="B55" s="410" t="s">
        <v>743</v>
      </c>
      <c r="C55" s="410" t="s">
        <v>745</v>
      </c>
      <c r="D55" s="410" t="s">
        <v>12</v>
      </c>
      <c r="E55" s="417">
        <v>42577</v>
      </c>
      <c r="F55" s="412" t="s">
        <v>746</v>
      </c>
      <c r="G55" s="410">
        <v>3</v>
      </c>
      <c r="H55" s="410" t="s">
        <v>36</v>
      </c>
      <c r="I55" s="410"/>
      <c r="J55" s="413" t="s">
        <v>56</v>
      </c>
      <c r="K55" s="413" t="s">
        <v>58</v>
      </c>
      <c r="L55" s="414" t="s">
        <v>230</v>
      </c>
      <c r="N55" s="410"/>
      <c r="O55" s="410" t="s">
        <v>35</v>
      </c>
      <c r="P55" s="410" t="s">
        <v>10</v>
      </c>
      <c r="Q55" s="415"/>
      <c r="R55" s="415">
        <v>0.32</v>
      </c>
    </row>
    <row r="56" spans="1:18" ht="13.5" customHeight="1">
      <c r="A56" s="410" t="s">
        <v>5</v>
      </c>
      <c r="B56" s="410" t="s">
        <v>743</v>
      </c>
      <c r="C56" s="410" t="s">
        <v>745</v>
      </c>
      <c r="D56" s="410" t="s">
        <v>12</v>
      </c>
      <c r="E56" s="417">
        <v>42578</v>
      </c>
      <c r="F56" s="412" t="s">
        <v>746</v>
      </c>
      <c r="G56" s="410">
        <v>3</v>
      </c>
      <c r="H56" s="410" t="s">
        <v>36</v>
      </c>
      <c r="I56" s="410"/>
      <c r="J56" s="413" t="s">
        <v>56</v>
      </c>
      <c r="K56" s="413" t="s">
        <v>59</v>
      </c>
      <c r="L56" s="416" t="s">
        <v>231</v>
      </c>
      <c r="N56" s="410"/>
      <c r="O56" s="410" t="s">
        <v>35</v>
      </c>
      <c r="P56" s="410" t="s">
        <v>747</v>
      </c>
      <c r="Q56" s="415"/>
      <c r="R56" s="415">
        <v>0.7</v>
      </c>
    </row>
    <row r="57" spans="1:18" ht="13.5" customHeight="1">
      <c r="A57" s="410" t="s">
        <v>5</v>
      </c>
      <c r="B57" s="410" t="s">
        <v>743</v>
      </c>
      <c r="C57" s="410" t="s">
        <v>745</v>
      </c>
      <c r="D57" s="410" t="s">
        <v>12</v>
      </c>
      <c r="E57" s="417">
        <v>42579</v>
      </c>
      <c r="F57" s="412" t="s">
        <v>746</v>
      </c>
      <c r="G57" s="410">
        <v>3</v>
      </c>
      <c r="H57" s="410" t="s">
        <v>36</v>
      </c>
      <c r="I57" s="410"/>
      <c r="J57" s="413" t="s">
        <v>56</v>
      </c>
      <c r="K57" s="413" t="s">
        <v>60</v>
      </c>
      <c r="L57" s="416" t="s">
        <v>232</v>
      </c>
      <c r="N57" s="410"/>
      <c r="O57" s="410" t="s">
        <v>35</v>
      </c>
      <c r="P57" s="410" t="s">
        <v>10</v>
      </c>
      <c r="Q57" s="415"/>
      <c r="R57" s="415">
        <v>0.57999999999999996</v>
      </c>
    </row>
    <row r="58" spans="1:18" ht="13.5" customHeight="1">
      <c r="A58" s="410" t="s">
        <v>5</v>
      </c>
      <c r="B58" s="410" t="s">
        <v>743</v>
      </c>
      <c r="C58" s="410" t="s">
        <v>745</v>
      </c>
      <c r="D58" s="410" t="s">
        <v>12</v>
      </c>
      <c r="E58" s="417">
        <v>42576</v>
      </c>
      <c r="F58" s="412" t="s">
        <v>746</v>
      </c>
      <c r="G58" s="410">
        <v>3</v>
      </c>
      <c r="H58" s="410" t="s">
        <v>36</v>
      </c>
      <c r="I58" s="410"/>
      <c r="J58" s="413" t="s">
        <v>56</v>
      </c>
      <c r="K58" s="413" t="s">
        <v>61</v>
      </c>
      <c r="L58" s="416" t="s">
        <v>233</v>
      </c>
      <c r="N58" s="410"/>
      <c r="O58" s="410" t="s">
        <v>35</v>
      </c>
      <c r="P58" s="410" t="s">
        <v>12</v>
      </c>
      <c r="Q58" s="415"/>
      <c r="R58" s="415">
        <v>0.55000000000000004</v>
      </c>
    </row>
    <row r="59" spans="1:18" ht="13.5" customHeight="1">
      <c r="A59" s="410" t="s">
        <v>5</v>
      </c>
      <c r="B59" s="410" t="s">
        <v>743</v>
      </c>
      <c r="C59" s="410" t="s">
        <v>745</v>
      </c>
      <c r="D59" s="410" t="s">
        <v>12</v>
      </c>
      <c r="E59" s="417">
        <v>42577</v>
      </c>
      <c r="F59" s="412" t="s">
        <v>746</v>
      </c>
      <c r="G59" s="410">
        <v>3</v>
      </c>
      <c r="H59" s="410" t="s">
        <v>36</v>
      </c>
      <c r="I59" s="410"/>
      <c r="J59" s="413" t="s">
        <v>56</v>
      </c>
      <c r="K59" s="413" t="s">
        <v>62</v>
      </c>
      <c r="L59" s="416" t="s">
        <v>234</v>
      </c>
      <c r="N59" s="410"/>
      <c r="O59" s="410" t="s">
        <v>35</v>
      </c>
      <c r="P59" s="410" t="s">
        <v>10</v>
      </c>
      <c r="Q59" s="415"/>
      <c r="R59" s="415">
        <v>0.6</v>
      </c>
    </row>
    <row r="60" spans="1:18" ht="13.5" customHeight="1">
      <c r="A60" s="410" t="s">
        <v>5</v>
      </c>
      <c r="B60" s="410" t="s">
        <v>743</v>
      </c>
      <c r="C60" s="410" t="s">
        <v>745</v>
      </c>
      <c r="D60" s="410" t="s">
        <v>12</v>
      </c>
      <c r="E60" s="417">
        <v>42578</v>
      </c>
      <c r="F60" s="412" t="s">
        <v>746</v>
      </c>
      <c r="G60" s="410">
        <v>3</v>
      </c>
      <c r="H60" s="410" t="s">
        <v>36</v>
      </c>
      <c r="I60" s="410"/>
      <c r="J60" s="413" t="s">
        <v>56</v>
      </c>
      <c r="K60" s="413" t="s">
        <v>63</v>
      </c>
      <c r="L60" s="416" t="s">
        <v>235</v>
      </c>
      <c r="N60" s="410"/>
      <c r="O60" s="410" t="s">
        <v>35</v>
      </c>
      <c r="P60" s="410" t="s">
        <v>12</v>
      </c>
      <c r="Q60" s="415"/>
      <c r="R60" s="415">
        <v>0.31</v>
      </c>
    </row>
    <row r="61" spans="1:18" ht="13.5" customHeight="1">
      <c r="A61" s="410" t="s">
        <v>5</v>
      </c>
      <c r="B61" s="410" t="s">
        <v>743</v>
      </c>
      <c r="C61" s="410" t="s">
        <v>745</v>
      </c>
      <c r="D61" s="410" t="s">
        <v>12</v>
      </c>
      <c r="E61" s="417">
        <v>42579</v>
      </c>
      <c r="F61" s="412" t="s">
        <v>746</v>
      </c>
      <c r="G61" s="410">
        <v>3</v>
      </c>
      <c r="H61" s="410" t="s">
        <v>36</v>
      </c>
      <c r="I61" s="410"/>
      <c r="J61" s="413" t="s">
        <v>56</v>
      </c>
      <c r="K61" s="413" t="s">
        <v>64</v>
      </c>
      <c r="L61" s="416" t="s">
        <v>236</v>
      </c>
      <c r="N61" s="410"/>
      <c r="O61" s="410" t="s">
        <v>8</v>
      </c>
      <c r="P61" s="410" t="s">
        <v>12</v>
      </c>
      <c r="Q61" s="415"/>
      <c r="R61" s="415">
        <v>0.35</v>
      </c>
    </row>
    <row r="62" spans="1:18" ht="13.5" customHeight="1">
      <c r="A62" s="410" t="s">
        <v>5</v>
      </c>
      <c r="B62" s="410" t="s">
        <v>743</v>
      </c>
      <c r="C62" s="410" t="s">
        <v>745</v>
      </c>
      <c r="D62" s="410" t="s">
        <v>12</v>
      </c>
      <c r="E62" s="417">
        <v>42576</v>
      </c>
      <c r="F62" s="412" t="s">
        <v>746</v>
      </c>
      <c r="G62" s="410">
        <v>3</v>
      </c>
      <c r="H62" s="410" t="s">
        <v>36</v>
      </c>
      <c r="I62" s="410"/>
      <c r="J62" s="413" t="s">
        <v>56</v>
      </c>
      <c r="K62" s="413" t="s">
        <v>65</v>
      </c>
      <c r="L62" s="416" t="s">
        <v>237</v>
      </c>
      <c r="N62" s="410"/>
      <c r="O62" s="410" t="s">
        <v>35</v>
      </c>
      <c r="P62" s="410" t="s">
        <v>10</v>
      </c>
      <c r="Q62" s="415"/>
      <c r="R62" s="415">
        <v>0.31</v>
      </c>
    </row>
    <row r="63" spans="1:18" ht="13.5" customHeight="1">
      <c r="A63" s="410" t="s">
        <v>5</v>
      </c>
      <c r="B63" s="410" t="s">
        <v>743</v>
      </c>
      <c r="C63" s="410" t="s">
        <v>745</v>
      </c>
      <c r="D63" s="410" t="s">
        <v>12</v>
      </c>
      <c r="E63" s="417">
        <v>42577</v>
      </c>
      <c r="F63" s="412" t="s">
        <v>746</v>
      </c>
      <c r="G63" s="410">
        <v>3</v>
      </c>
      <c r="H63" s="410" t="s">
        <v>36</v>
      </c>
      <c r="I63" s="410"/>
      <c r="J63" s="413" t="s">
        <v>56</v>
      </c>
      <c r="K63" s="413" t="s">
        <v>66</v>
      </c>
      <c r="L63" s="416" t="s">
        <v>238</v>
      </c>
      <c r="N63" s="410"/>
      <c r="O63" s="410" t="s">
        <v>11</v>
      </c>
      <c r="P63" s="410" t="s">
        <v>10</v>
      </c>
      <c r="Q63" s="415"/>
      <c r="R63" s="415">
        <v>0.55000000000000004</v>
      </c>
    </row>
    <row r="64" spans="1:18" ht="13.5" customHeight="1">
      <c r="A64" s="410" t="s">
        <v>5</v>
      </c>
      <c r="B64" s="410" t="s">
        <v>743</v>
      </c>
      <c r="C64" s="410" t="s">
        <v>745</v>
      </c>
      <c r="D64" s="410" t="s">
        <v>12</v>
      </c>
      <c r="E64" s="417">
        <v>42578</v>
      </c>
      <c r="F64" s="412" t="s">
        <v>746</v>
      </c>
      <c r="G64" s="410">
        <v>3</v>
      </c>
      <c r="H64" s="410" t="s">
        <v>19</v>
      </c>
      <c r="I64" s="410" t="s">
        <v>34</v>
      </c>
      <c r="J64" s="413" t="s">
        <v>67</v>
      </c>
      <c r="K64" s="413" t="s">
        <v>68</v>
      </c>
      <c r="L64" s="416" t="s">
        <v>239</v>
      </c>
      <c r="N64" s="410"/>
      <c r="O64" s="410" t="s">
        <v>35</v>
      </c>
      <c r="P64" s="410" t="s">
        <v>747</v>
      </c>
      <c r="Q64" s="415"/>
      <c r="R64" s="415">
        <v>1.6511257124368452</v>
      </c>
    </row>
    <row r="65" spans="1:18" ht="13.5" customHeight="1">
      <c r="A65" s="410" t="s">
        <v>5</v>
      </c>
      <c r="B65" s="410" t="s">
        <v>743</v>
      </c>
      <c r="C65" s="410" t="s">
        <v>745</v>
      </c>
      <c r="D65" s="410" t="s">
        <v>12</v>
      </c>
      <c r="E65" s="417">
        <v>42579</v>
      </c>
      <c r="F65" s="412" t="s">
        <v>746</v>
      </c>
      <c r="G65" s="410">
        <v>3</v>
      </c>
      <c r="H65" s="410" t="s">
        <v>19</v>
      </c>
      <c r="I65" s="410" t="s">
        <v>34</v>
      </c>
      <c r="J65" s="413" t="s">
        <v>67</v>
      </c>
      <c r="K65" s="413" t="s">
        <v>69</v>
      </c>
      <c r="L65" s="416" t="s">
        <v>240</v>
      </c>
      <c r="N65" s="410"/>
      <c r="O65" s="410" t="s">
        <v>35</v>
      </c>
      <c r="P65" s="410" t="s">
        <v>10</v>
      </c>
      <c r="Q65" s="415"/>
      <c r="R65" s="415">
        <v>0.53329277910466721</v>
      </c>
    </row>
    <row r="66" spans="1:18" ht="13.5" customHeight="1">
      <c r="A66" s="410" t="s">
        <v>5</v>
      </c>
      <c r="B66" s="410" t="s">
        <v>743</v>
      </c>
      <c r="C66" s="410" t="s">
        <v>745</v>
      </c>
      <c r="D66" s="410" t="s">
        <v>12</v>
      </c>
      <c r="E66" s="417">
        <v>42576</v>
      </c>
      <c r="F66" s="412" t="s">
        <v>746</v>
      </c>
      <c r="G66" s="410">
        <v>3</v>
      </c>
      <c r="H66" s="410" t="s">
        <v>19</v>
      </c>
      <c r="I66" s="410" t="s">
        <v>30</v>
      </c>
      <c r="J66" s="413" t="s">
        <v>67</v>
      </c>
      <c r="K66" s="413" t="s">
        <v>70</v>
      </c>
      <c r="L66" s="416" t="s">
        <v>241</v>
      </c>
      <c r="N66" s="410"/>
      <c r="O66" s="410" t="s">
        <v>35</v>
      </c>
      <c r="P66" s="410" t="s">
        <v>12</v>
      </c>
      <c r="Q66" s="415"/>
      <c r="R66" s="415">
        <v>0.17854373771380763</v>
      </c>
    </row>
    <row r="67" spans="1:18" ht="13.5" customHeight="1">
      <c r="A67" s="410" t="s">
        <v>5</v>
      </c>
      <c r="B67" s="410" t="s">
        <v>743</v>
      </c>
      <c r="C67" s="410" t="s">
        <v>745</v>
      </c>
      <c r="D67" s="410" t="s">
        <v>12</v>
      </c>
      <c r="E67" s="417">
        <v>42577</v>
      </c>
      <c r="F67" s="412" t="s">
        <v>746</v>
      </c>
      <c r="G67" s="410">
        <v>3</v>
      </c>
      <c r="H67" s="410" t="s">
        <v>19</v>
      </c>
      <c r="I67" s="410" t="s">
        <v>30</v>
      </c>
      <c r="J67" s="413" t="s">
        <v>67</v>
      </c>
      <c r="K67" s="413" t="s">
        <v>71</v>
      </c>
      <c r="L67" s="416" t="s">
        <v>242</v>
      </c>
      <c r="N67" s="410"/>
      <c r="O67" s="410" t="s">
        <v>35</v>
      </c>
      <c r="P67" s="410" t="s">
        <v>10</v>
      </c>
      <c r="Q67" s="415"/>
      <c r="R67" s="415">
        <v>1.1928838951310861</v>
      </c>
    </row>
    <row r="68" spans="1:18" ht="13.5" customHeight="1">
      <c r="A68" s="410" t="s">
        <v>5</v>
      </c>
      <c r="B68" s="410" t="s">
        <v>743</v>
      </c>
      <c r="C68" s="410" t="s">
        <v>745</v>
      </c>
      <c r="D68" s="410" t="s">
        <v>12</v>
      </c>
      <c r="E68" s="417">
        <v>42578</v>
      </c>
      <c r="F68" s="412" t="s">
        <v>746</v>
      </c>
      <c r="G68" s="410">
        <v>3</v>
      </c>
      <c r="H68" s="410" t="s">
        <v>19</v>
      </c>
      <c r="I68" s="410" t="s">
        <v>30</v>
      </c>
      <c r="J68" s="413" t="s">
        <v>67</v>
      </c>
      <c r="K68" s="413" t="s">
        <v>72</v>
      </c>
      <c r="L68" s="416" t="s">
        <v>243</v>
      </c>
      <c r="N68" s="410"/>
      <c r="O68" s="410" t="s">
        <v>35</v>
      </c>
      <c r="P68" s="410" t="s">
        <v>12</v>
      </c>
      <c r="Q68" s="415"/>
      <c r="R68" s="415">
        <v>0.27566666666666667</v>
      </c>
    </row>
    <row r="69" spans="1:18" ht="13.5" customHeight="1">
      <c r="A69" s="410" t="s">
        <v>5</v>
      </c>
      <c r="B69" s="410" t="s">
        <v>743</v>
      </c>
      <c r="C69" s="410" t="s">
        <v>745</v>
      </c>
      <c r="D69" s="410" t="s">
        <v>12</v>
      </c>
      <c r="E69" s="417">
        <v>42579</v>
      </c>
      <c r="F69" s="412" t="s">
        <v>746</v>
      </c>
      <c r="G69" s="410">
        <v>3</v>
      </c>
      <c r="H69" s="410" t="s">
        <v>19</v>
      </c>
      <c r="I69" s="410" t="s">
        <v>7</v>
      </c>
      <c r="J69" s="413" t="s">
        <v>67</v>
      </c>
      <c r="K69" s="413" t="s">
        <v>73</v>
      </c>
      <c r="L69" s="416" t="s">
        <v>244</v>
      </c>
      <c r="N69" s="410"/>
      <c r="O69" s="410" t="s">
        <v>35</v>
      </c>
      <c r="P69" s="410" t="s">
        <v>12</v>
      </c>
      <c r="Q69" s="415"/>
      <c r="R69" s="415">
        <v>0.28423990316248532</v>
      </c>
    </row>
    <row r="70" spans="1:18" ht="13.5" customHeight="1">
      <c r="A70" s="410" t="s">
        <v>5</v>
      </c>
      <c r="B70" s="410" t="s">
        <v>743</v>
      </c>
      <c r="C70" s="410" t="s">
        <v>745</v>
      </c>
      <c r="D70" s="410" t="s">
        <v>12</v>
      </c>
      <c r="E70" s="417">
        <v>42576</v>
      </c>
      <c r="F70" s="412" t="s">
        <v>746</v>
      </c>
      <c r="G70" s="410">
        <v>3</v>
      </c>
      <c r="H70" s="410" t="s">
        <v>19</v>
      </c>
      <c r="I70" s="410" t="s">
        <v>7</v>
      </c>
      <c r="J70" s="413" t="s">
        <v>67</v>
      </c>
      <c r="K70" s="413" t="s">
        <v>635</v>
      </c>
      <c r="L70" s="416" t="s">
        <v>245</v>
      </c>
      <c r="N70" s="410"/>
      <c r="O70" s="410" t="s">
        <v>11</v>
      </c>
      <c r="P70" s="410" t="s">
        <v>10</v>
      </c>
      <c r="Q70" s="415"/>
      <c r="R70" s="415">
        <v>0.4</v>
      </c>
    </row>
    <row r="71" spans="1:18" ht="13.5" customHeight="1">
      <c r="A71" s="410" t="s">
        <v>5</v>
      </c>
      <c r="B71" s="410" t="s">
        <v>743</v>
      </c>
      <c r="C71" s="410" t="s">
        <v>745</v>
      </c>
      <c r="D71" s="410" t="s">
        <v>12</v>
      </c>
      <c r="E71" s="417">
        <v>42577</v>
      </c>
      <c r="F71" s="412" t="s">
        <v>746</v>
      </c>
      <c r="G71" s="410">
        <v>3</v>
      </c>
      <c r="H71" s="410" t="s">
        <v>19</v>
      </c>
      <c r="I71" s="410" t="s">
        <v>7</v>
      </c>
      <c r="J71" s="413" t="s">
        <v>67</v>
      </c>
      <c r="K71" s="413" t="s">
        <v>74</v>
      </c>
      <c r="L71" s="416" t="s">
        <v>246</v>
      </c>
      <c r="N71" s="410"/>
      <c r="O71" s="410" t="s">
        <v>35</v>
      </c>
      <c r="P71" s="410" t="s">
        <v>10</v>
      </c>
      <c r="Q71" s="415"/>
      <c r="R71" s="415">
        <v>0.53266666666666673</v>
      </c>
    </row>
    <row r="72" spans="1:18" ht="13.5" customHeight="1">
      <c r="A72" s="410" t="s">
        <v>5</v>
      </c>
      <c r="B72" s="410" t="s">
        <v>743</v>
      </c>
      <c r="C72" s="410" t="s">
        <v>745</v>
      </c>
      <c r="D72" s="410" t="s">
        <v>12</v>
      </c>
      <c r="E72" s="417">
        <v>42578</v>
      </c>
      <c r="F72" s="412" t="s">
        <v>746</v>
      </c>
      <c r="G72" s="410">
        <v>3</v>
      </c>
      <c r="H72" s="410" t="s">
        <v>19</v>
      </c>
      <c r="I72" s="410" t="s">
        <v>34</v>
      </c>
      <c r="J72" s="413" t="s">
        <v>67</v>
      </c>
      <c r="K72" s="413" t="s">
        <v>75</v>
      </c>
      <c r="L72" s="416" t="s">
        <v>247</v>
      </c>
      <c r="N72" s="410"/>
      <c r="O72" s="410" t="s">
        <v>35</v>
      </c>
      <c r="P72" s="410" t="s">
        <v>747</v>
      </c>
      <c r="Q72" s="415"/>
      <c r="R72" s="415">
        <v>0.61704941406799929</v>
      </c>
    </row>
    <row r="73" spans="1:18" ht="13.5" customHeight="1">
      <c r="A73" s="410" t="s">
        <v>5</v>
      </c>
      <c r="B73" s="410" t="s">
        <v>743</v>
      </c>
      <c r="C73" s="410" t="s">
        <v>745</v>
      </c>
      <c r="D73" s="410" t="s">
        <v>12</v>
      </c>
      <c r="E73" s="417">
        <v>42579</v>
      </c>
      <c r="F73" s="412" t="s">
        <v>746</v>
      </c>
      <c r="G73" s="410">
        <v>3</v>
      </c>
      <c r="H73" s="410" t="s">
        <v>19</v>
      </c>
      <c r="I73" s="410" t="s">
        <v>34</v>
      </c>
      <c r="J73" s="413" t="s">
        <v>67</v>
      </c>
      <c r="K73" s="413" t="s">
        <v>76</v>
      </c>
      <c r="L73" s="416" t="s">
        <v>249</v>
      </c>
      <c r="N73" s="410"/>
      <c r="O73" s="410" t="s">
        <v>35</v>
      </c>
      <c r="P73" s="410" t="s">
        <v>10</v>
      </c>
      <c r="Q73" s="415"/>
      <c r="R73" s="415">
        <v>0.20859524487592118</v>
      </c>
    </row>
    <row r="74" spans="1:18" ht="13.5" customHeight="1">
      <c r="A74" s="410" t="s">
        <v>5</v>
      </c>
      <c r="B74" s="410" t="s">
        <v>743</v>
      </c>
      <c r="C74" s="410" t="s">
        <v>745</v>
      </c>
      <c r="D74" s="410" t="s">
        <v>12</v>
      </c>
      <c r="E74" s="417">
        <v>42576</v>
      </c>
      <c r="F74" s="412" t="s">
        <v>746</v>
      </c>
      <c r="G74" s="410">
        <v>3</v>
      </c>
      <c r="H74" s="410" t="s">
        <v>19</v>
      </c>
      <c r="I74" s="410" t="s">
        <v>34</v>
      </c>
      <c r="J74" s="413" t="s">
        <v>67</v>
      </c>
      <c r="K74" s="413" t="s">
        <v>78</v>
      </c>
      <c r="L74" s="416" t="s">
        <v>250</v>
      </c>
      <c r="N74" s="410"/>
      <c r="O74" s="410" t="s">
        <v>11</v>
      </c>
      <c r="P74" s="410" t="s">
        <v>12</v>
      </c>
      <c r="Q74" s="415"/>
      <c r="R74" s="415">
        <v>0.22</v>
      </c>
    </row>
    <row r="75" spans="1:18" ht="13.5" customHeight="1">
      <c r="A75" s="410" t="s">
        <v>5</v>
      </c>
      <c r="B75" s="410" t="s">
        <v>743</v>
      </c>
      <c r="C75" s="410" t="s">
        <v>745</v>
      </c>
      <c r="D75" s="410" t="s">
        <v>12</v>
      </c>
      <c r="E75" s="417">
        <v>42577</v>
      </c>
      <c r="F75" s="412" t="s">
        <v>746</v>
      </c>
      <c r="G75" s="410">
        <v>3</v>
      </c>
      <c r="H75" s="410" t="s">
        <v>19</v>
      </c>
      <c r="I75" s="410" t="s">
        <v>30</v>
      </c>
      <c r="J75" s="413" t="s">
        <v>67</v>
      </c>
      <c r="K75" s="413" t="s">
        <v>79</v>
      </c>
      <c r="L75" s="416" t="s">
        <v>251</v>
      </c>
      <c r="N75" s="410"/>
      <c r="O75" s="410" t="s">
        <v>35</v>
      </c>
      <c r="P75" s="410" t="s">
        <v>10</v>
      </c>
      <c r="Q75" s="415"/>
      <c r="R75" s="415">
        <v>0.496</v>
      </c>
    </row>
    <row r="76" spans="1:18" ht="13.5" customHeight="1">
      <c r="A76" s="410" t="s">
        <v>5</v>
      </c>
      <c r="B76" s="410" t="s">
        <v>743</v>
      </c>
      <c r="C76" s="410" t="s">
        <v>745</v>
      </c>
      <c r="D76" s="410" t="s">
        <v>12</v>
      </c>
      <c r="E76" s="417">
        <v>42578</v>
      </c>
      <c r="F76" s="412" t="s">
        <v>746</v>
      </c>
      <c r="G76" s="410">
        <v>3</v>
      </c>
      <c r="H76" s="410" t="s">
        <v>19</v>
      </c>
      <c r="I76" s="410" t="s">
        <v>30</v>
      </c>
      <c r="J76" s="413" t="s">
        <v>67</v>
      </c>
      <c r="K76" s="413" t="s">
        <v>80</v>
      </c>
      <c r="L76" s="416" t="s">
        <v>252</v>
      </c>
      <c r="N76" s="410"/>
      <c r="O76" s="410" t="s">
        <v>35</v>
      </c>
      <c r="P76" s="410" t="s">
        <v>12</v>
      </c>
      <c r="Q76" s="415"/>
      <c r="R76" s="415">
        <v>1.1289999999999998</v>
      </c>
    </row>
    <row r="77" spans="1:18" ht="13.5" customHeight="1">
      <c r="A77" s="410" t="s">
        <v>5</v>
      </c>
      <c r="B77" s="410" t="s">
        <v>743</v>
      </c>
      <c r="C77" s="410" t="s">
        <v>745</v>
      </c>
      <c r="D77" s="410" t="s">
        <v>12</v>
      </c>
      <c r="E77" s="417">
        <v>42579</v>
      </c>
      <c r="F77" s="412" t="s">
        <v>746</v>
      </c>
      <c r="G77" s="410">
        <v>3</v>
      </c>
      <c r="H77" s="410" t="s">
        <v>19</v>
      </c>
      <c r="I77" s="410" t="s">
        <v>30</v>
      </c>
      <c r="J77" s="413" t="s">
        <v>67</v>
      </c>
      <c r="K77" s="413" t="s">
        <v>81</v>
      </c>
      <c r="L77" s="416" t="s">
        <v>256</v>
      </c>
      <c r="N77" s="410"/>
      <c r="O77" s="410" t="s">
        <v>8</v>
      </c>
      <c r="P77" s="410" t="s">
        <v>12</v>
      </c>
      <c r="Q77" s="415"/>
      <c r="R77" s="415">
        <v>0.25</v>
      </c>
    </row>
    <row r="78" spans="1:18" ht="13.5" customHeight="1">
      <c r="A78" s="410" t="s">
        <v>5</v>
      </c>
      <c r="B78" s="410" t="s">
        <v>743</v>
      </c>
      <c r="C78" s="410" t="s">
        <v>745</v>
      </c>
      <c r="D78" s="410" t="s">
        <v>12</v>
      </c>
      <c r="E78" s="417">
        <v>42576</v>
      </c>
      <c r="F78" s="412" t="s">
        <v>746</v>
      </c>
      <c r="G78" s="410">
        <v>3</v>
      </c>
      <c r="H78" s="410" t="s">
        <v>19</v>
      </c>
      <c r="I78" s="410" t="s">
        <v>7</v>
      </c>
      <c r="J78" s="413" t="s">
        <v>67</v>
      </c>
      <c r="K78" s="413" t="s">
        <v>85</v>
      </c>
      <c r="L78" s="416" t="s">
        <v>257</v>
      </c>
      <c r="N78" s="410"/>
      <c r="O78" s="410" t="s">
        <v>35</v>
      </c>
      <c r="P78" s="410" t="s">
        <v>10</v>
      </c>
      <c r="Q78" s="415"/>
      <c r="R78" s="415">
        <v>0.36</v>
      </c>
    </row>
    <row r="79" spans="1:18" ht="13.5" customHeight="1">
      <c r="A79" s="410" t="s">
        <v>5</v>
      </c>
      <c r="B79" s="410" t="s">
        <v>743</v>
      </c>
      <c r="C79" s="410" t="s">
        <v>745</v>
      </c>
      <c r="D79" s="410" t="s">
        <v>12</v>
      </c>
      <c r="E79" s="417">
        <v>42577</v>
      </c>
      <c r="F79" s="412" t="s">
        <v>746</v>
      </c>
      <c r="G79" s="410">
        <v>3</v>
      </c>
      <c r="H79" s="410" t="s">
        <v>19</v>
      </c>
      <c r="I79" s="410" t="s">
        <v>7</v>
      </c>
      <c r="J79" s="413" t="s">
        <v>67</v>
      </c>
      <c r="K79" s="413" t="s">
        <v>86</v>
      </c>
      <c r="L79" s="416" t="s">
        <v>258</v>
      </c>
      <c r="N79" s="410"/>
      <c r="O79" s="410" t="s">
        <v>35</v>
      </c>
      <c r="P79" s="410" t="s">
        <v>10</v>
      </c>
      <c r="Q79" s="415"/>
      <c r="R79" s="415">
        <v>0.32</v>
      </c>
    </row>
    <row r="80" spans="1:18" ht="13.5" customHeight="1">
      <c r="A80" s="410" t="s">
        <v>5</v>
      </c>
      <c r="B80" s="410" t="s">
        <v>743</v>
      </c>
      <c r="C80" s="410" t="s">
        <v>745</v>
      </c>
      <c r="D80" s="410" t="s">
        <v>12</v>
      </c>
      <c r="E80" s="417">
        <v>42578</v>
      </c>
      <c r="F80" s="412" t="s">
        <v>746</v>
      </c>
      <c r="G80" s="410">
        <v>3</v>
      </c>
      <c r="H80" s="410" t="s">
        <v>19</v>
      </c>
      <c r="I80" s="410" t="s">
        <v>7</v>
      </c>
      <c r="J80" s="413" t="s">
        <v>67</v>
      </c>
      <c r="K80" s="413" t="s">
        <v>87</v>
      </c>
      <c r="L80" s="416" t="s">
        <v>637</v>
      </c>
      <c r="N80" s="410"/>
      <c r="O80" s="410" t="s">
        <v>11</v>
      </c>
      <c r="P80" s="410" t="s">
        <v>747</v>
      </c>
      <c r="Q80" s="415"/>
      <c r="R80" s="415">
        <v>0.19</v>
      </c>
    </row>
    <row r="81" spans="1:18" ht="13.5" customHeight="1">
      <c r="A81" s="410" t="s">
        <v>5</v>
      </c>
      <c r="B81" s="410" t="s">
        <v>743</v>
      </c>
      <c r="C81" s="410" t="s">
        <v>745</v>
      </c>
      <c r="D81" s="410" t="s">
        <v>12</v>
      </c>
      <c r="E81" s="417">
        <v>42579</v>
      </c>
      <c r="F81" s="412" t="s">
        <v>746</v>
      </c>
      <c r="G81" s="410">
        <v>3</v>
      </c>
      <c r="H81" s="410" t="s">
        <v>19</v>
      </c>
      <c r="I81" s="410" t="s">
        <v>34</v>
      </c>
      <c r="J81" s="413" t="s">
        <v>67</v>
      </c>
      <c r="K81" s="413" t="s">
        <v>77</v>
      </c>
      <c r="L81" s="416" t="s">
        <v>638</v>
      </c>
      <c r="N81" s="410"/>
      <c r="O81" s="410" t="s">
        <v>35</v>
      </c>
      <c r="P81" s="410" t="s">
        <v>10</v>
      </c>
      <c r="Q81" s="415"/>
      <c r="R81" s="415">
        <v>0.5</v>
      </c>
    </row>
    <row r="82" spans="1:18" ht="13.5" customHeight="1">
      <c r="A82" s="410" t="s">
        <v>5</v>
      </c>
      <c r="B82" s="410" t="s">
        <v>743</v>
      </c>
      <c r="C82" s="410" t="s">
        <v>745</v>
      </c>
      <c r="D82" s="410" t="s">
        <v>12</v>
      </c>
      <c r="E82" s="417">
        <v>42576</v>
      </c>
      <c r="F82" s="412" t="s">
        <v>746</v>
      </c>
      <c r="G82" s="410">
        <v>3</v>
      </c>
      <c r="H82" s="410" t="s">
        <v>19</v>
      </c>
      <c r="I82" s="410" t="s">
        <v>34</v>
      </c>
      <c r="J82" s="413" t="s">
        <v>67</v>
      </c>
      <c r="K82" s="413" t="s">
        <v>82</v>
      </c>
      <c r="L82" s="416" t="s">
        <v>639</v>
      </c>
      <c r="N82" s="410"/>
      <c r="O82" s="410" t="s">
        <v>35</v>
      </c>
      <c r="P82" s="410" t="s">
        <v>12</v>
      </c>
      <c r="Q82" s="415"/>
      <c r="R82" s="415">
        <v>0.22514444444444445</v>
      </c>
    </row>
    <row r="83" spans="1:18" ht="13.5" customHeight="1">
      <c r="A83" s="410" t="s">
        <v>5</v>
      </c>
      <c r="B83" s="410" t="s">
        <v>743</v>
      </c>
      <c r="C83" s="410" t="s">
        <v>745</v>
      </c>
      <c r="D83" s="410" t="s">
        <v>12</v>
      </c>
      <c r="E83" s="417">
        <v>42577</v>
      </c>
      <c r="F83" s="412" t="s">
        <v>746</v>
      </c>
      <c r="G83" s="410">
        <v>3</v>
      </c>
      <c r="H83" s="410" t="s">
        <v>19</v>
      </c>
      <c r="I83" s="410" t="s">
        <v>34</v>
      </c>
      <c r="J83" s="413" t="s">
        <v>67</v>
      </c>
      <c r="K83" s="413" t="s">
        <v>83</v>
      </c>
      <c r="L83" s="416" t="s">
        <v>640</v>
      </c>
      <c r="N83" s="410"/>
      <c r="O83" s="410" t="s">
        <v>8</v>
      </c>
      <c r="P83" s="410" t="s">
        <v>10</v>
      </c>
      <c r="Q83" s="415"/>
      <c r="R83" s="415">
        <v>0.23</v>
      </c>
    </row>
    <row r="84" spans="1:18" ht="13.5" customHeight="1">
      <c r="A84" s="410" t="s">
        <v>5</v>
      </c>
      <c r="B84" s="410" t="s">
        <v>743</v>
      </c>
      <c r="C84" s="410" t="s">
        <v>745</v>
      </c>
      <c r="D84" s="410" t="s">
        <v>12</v>
      </c>
      <c r="E84" s="417">
        <v>42578</v>
      </c>
      <c r="F84" s="412" t="s">
        <v>746</v>
      </c>
      <c r="G84" s="410">
        <v>3</v>
      </c>
      <c r="H84" s="410" t="s">
        <v>19</v>
      </c>
      <c r="I84" s="410" t="s">
        <v>30</v>
      </c>
      <c r="J84" s="413" t="s">
        <v>67</v>
      </c>
      <c r="K84" s="413" t="s">
        <v>84</v>
      </c>
      <c r="L84" s="416" t="s">
        <v>641</v>
      </c>
      <c r="N84" s="410"/>
      <c r="O84" s="410" t="s">
        <v>35</v>
      </c>
      <c r="P84" s="410" t="s">
        <v>12</v>
      </c>
      <c r="Q84" s="415"/>
      <c r="R84" s="415">
        <v>0.26165097142430493</v>
      </c>
    </row>
    <row r="85" spans="1:18" ht="13.5" customHeight="1">
      <c r="A85" s="410" t="s">
        <v>5</v>
      </c>
      <c r="B85" s="410" t="s">
        <v>743</v>
      </c>
      <c r="C85" s="410" t="s">
        <v>745</v>
      </c>
      <c r="D85" s="410" t="s">
        <v>12</v>
      </c>
      <c r="E85" s="417">
        <v>42579</v>
      </c>
      <c r="F85" s="412" t="s">
        <v>746</v>
      </c>
      <c r="G85" s="410">
        <v>3</v>
      </c>
      <c r="H85" s="410" t="s">
        <v>19</v>
      </c>
      <c r="I85" s="410" t="s">
        <v>30</v>
      </c>
      <c r="J85" s="413" t="s">
        <v>88</v>
      </c>
      <c r="K85" s="413" t="s">
        <v>89</v>
      </c>
      <c r="L85" s="416" t="s">
        <v>264</v>
      </c>
      <c r="N85" s="410"/>
      <c r="O85" s="410" t="s">
        <v>8</v>
      </c>
      <c r="P85" s="410" t="s">
        <v>12</v>
      </c>
      <c r="Q85" s="415"/>
      <c r="R85" s="415">
        <v>0.16</v>
      </c>
    </row>
    <row r="86" spans="1:18" ht="13.5" customHeight="1">
      <c r="A86" s="410" t="s">
        <v>5</v>
      </c>
      <c r="B86" s="410" t="s">
        <v>743</v>
      </c>
      <c r="C86" s="410" t="s">
        <v>745</v>
      </c>
      <c r="D86" s="410" t="s">
        <v>12</v>
      </c>
      <c r="E86" s="417">
        <v>42576</v>
      </c>
      <c r="F86" s="412" t="s">
        <v>746</v>
      </c>
      <c r="G86" s="410">
        <v>3</v>
      </c>
      <c r="H86" s="410" t="s">
        <v>19</v>
      </c>
      <c r="I86" s="410" t="s">
        <v>30</v>
      </c>
      <c r="J86" s="413" t="s">
        <v>88</v>
      </c>
      <c r="K86" s="413" t="s">
        <v>90</v>
      </c>
      <c r="L86" s="416" t="s">
        <v>265</v>
      </c>
      <c r="N86" s="410"/>
      <c r="O86" s="410" t="s">
        <v>8</v>
      </c>
      <c r="P86" s="410" t="s">
        <v>10</v>
      </c>
      <c r="Q86" s="415"/>
      <c r="R86" s="415">
        <v>0.16</v>
      </c>
    </row>
    <row r="87" spans="1:18" ht="13.5" customHeight="1">
      <c r="A87" s="410" t="s">
        <v>5</v>
      </c>
      <c r="B87" s="410" t="s">
        <v>743</v>
      </c>
      <c r="C87" s="410" t="s">
        <v>745</v>
      </c>
      <c r="D87" s="410" t="s">
        <v>12</v>
      </c>
      <c r="E87" s="417">
        <v>42577</v>
      </c>
      <c r="F87" s="412" t="s">
        <v>746</v>
      </c>
      <c r="G87" s="410">
        <v>3</v>
      </c>
      <c r="H87" s="410" t="s">
        <v>19</v>
      </c>
      <c r="I87" s="410" t="s">
        <v>7</v>
      </c>
      <c r="J87" s="413" t="s">
        <v>88</v>
      </c>
      <c r="K87" s="413" t="s">
        <v>91</v>
      </c>
      <c r="L87" s="416" t="s">
        <v>266</v>
      </c>
      <c r="N87" s="410"/>
      <c r="O87" s="410" t="s">
        <v>11</v>
      </c>
      <c r="P87" s="410" t="s">
        <v>10</v>
      </c>
      <c r="Q87" s="415"/>
      <c r="R87" s="415">
        <v>0.33</v>
      </c>
    </row>
    <row r="88" spans="1:18" ht="13.5" customHeight="1">
      <c r="A88" s="410" t="s">
        <v>5</v>
      </c>
      <c r="B88" s="410" t="s">
        <v>743</v>
      </c>
      <c r="C88" s="410" t="s">
        <v>745</v>
      </c>
      <c r="D88" s="410" t="s">
        <v>12</v>
      </c>
      <c r="E88" s="417">
        <v>42578</v>
      </c>
      <c r="F88" s="412" t="s">
        <v>746</v>
      </c>
      <c r="G88" s="410">
        <v>3</v>
      </c>
      <c r="H88" s="410" t="s">
        <v>19</v>
      </c>
      <c r="I88" s="410" t="s">
        <v>7</v>
      </c>
      <c r="J88" s="413" t="s">
        <v>88</v>
      </c>
      <c r="K88" s="413" t="s">
        <v>92</v>
      </c>
      <c r="L88" s="416" t="s">
        <v>267</v>
      </c>
      <c r="N88" s="410"/>
      <c r="O88" s="410" t="s">
        <v>11</v>
      </c>
      <c r="P88" s="410" t="s">
        <v>747</v>
      </c>
      <c r="Q88" s="415"/>
      <c r="R88" s="415">
        <v>0.8</v>
      </c>
    </row>
    <row r="89" spans="1:18" ht="13.5" customHeight="1">
      <c r="A89" s="410" t="s">
        <v>5</v>
      </c>
      <c r="B89" s="410" t="s">
        <v>743</v>
      </c>
      <c r="C89" s="410" t="s">
        <v>745</v>
      </c>
      <c r="D89" s="410" t="s">
        <v>12</v>
      </c>
      <c r="E89" s="417">
        <v>42579</v>
      </c>
      <c r="F89" s="412" t="s">
        <v>746</v>
      </c>
      <c r="G89" s="410">
        <v>3</v>
      </c>
      <c r="H89" s="410" t="s">
        <v>19</v>
      </c>
      <c r="I89" s="410" t="s">
        <v>7</v>
      </c>
      <c r="J89" s="413" t="s">
        <v>88</v>
      </c>
      <c r="K89" s="413" t="s">
        <v>177</v>
      </c>
      <c r="L89" s="416" t="s">
        <v>268</v>
      </c>
      <c r="N89" s="410"/>
      <c r="O89" s="410" t="s">
        <v>8</v>
      </c>
      <c r="P89" s="410" t="s">
        <v>10</v>
      </c>
      <c r="Q89" s="415"/>
      <c r="R89" s="415">
        <v>1.1399999999999999</v>
      </c>
    </row>
    <row r="90" spans="1:18" ht="13.5" customHeight="1">
      <c r="A90" s="410" t="s">
        <v>5</v>
      </c>
      <c r="B90" s="410" t="s">
        <v>743</v>
      </c>
      <c r="C90" s="410" t="s">
        <v>745</v>
      </c>
      <c r="D90" s="410" t="s">
        <v>12</v>
      </c>
      <c r="E90" s="417">
        <v>42576</v>
      </c>
      <c r="F90" s="412" t="s">
        <v>746</v>
      </c>
      <c r="G90" s="410">
        <v>3</v>
      </c>
      <c r="H90" s="410" t="s">
        <v>19</v>
      </c>
      <c r="I90" s="410" t="s">
        <v>34</v>
      </c>
      <c r="J90" s="413" t="s">
        <v>88</v>
      </c>
      <c r="K90" s="413" t="s">
        <v>93</v>
      </c>
      <c r="L90" s="416" t="s">
        <v>269</v>
      </c>
      <c r="N90" s="410"/>
      <c r="O90" s="410" t="s">
        <v>8</v>
      </c>
      <c r="P90" s="410" t="s">
        <v>12</v>
      </c>
      <c r="Q90" s="415"/>
      <c r="R90" s="415">
        <v>1.26</v>
      </c>
    </row>
    <row r="91" spans="1:18" ht="13.5" customHeight="1">
      <c r="A91" s="410" t="s">
        <v>5</v>
      </c>
      <c r="B91" s="410" t="s">
        <v>743</v>
      </c>
      <c r="C91" s="410" t="s">
        <v>745</v>
      </c>
      <c r="D91" s="410" t="s">
        <v>12</v>
      </c>
      <c r="E91" s="417">
        <v>42577</v>
      </c>
      <c r="F91" s="412" t="s">
        <v>746</v>
      </c>
      <c r="G91" s="410">
        <v>3</v>
      </c>
      <c r="H91" s="410" t="s">
        <v>19</v>
      </c>
      <c r="I91" s="410" t="s">
        <v>34</v>
      </c>
      <c r="J91" s="413" t="s">
        <v>88</v>
      </c>
      <c r="K91" s="413" t="s">
        <v>94</v>
      </c>
      <c r="L91" s="416" t="s">
        <v>270</v>
      </c>
      <c r="N91" s="410"/>
      <c r="O91" s="410" t="s">
        <v>11</v>
      </c>
      <c r="P91" s="410" t="s">
        <v>10</v>
      </c>
      <c r="Q91" s="415"/>
      <c r="R91" s="415">
        <v>0.47</v>
      </c>
    </row>
    <row r="92" spans="1:18" ht="13.5" customHeight="1">
      <c r="A92" s="410" t="s">
        <v>5</v>
      </c>
      <c r="B92" s="410" t="s">
        <v>743</v>
      </c>
      <c r="C92" s="410" t="s">
        <v>745</v>
      </c>
      <c r="D92" s="410" t="s">
        <v>12</v>
      </c>
      <c r="E92" s="417">
        <v>42578</v>
      </c>
      <c r="F92" s="412" t="s">
        <v>746</v>
      </c>
      <c r="G92" s="410">
        <v>3</v>
      </c>
      <c r="H92" s="410" t="s">
        <v>19</v>
      </c>
      <c r="I92" s="410" t="s">
        <v>34</v>
      </c>
      <c r="J92" s="413" t="s">
        <v>88</v>
      </c>
      <c r="K92" s="413" t="s">
        <v>354</v>
      </c>
      <c r="L92" s="416" t="s">
        <v>271</v>
      </c>
      <c r="N92" s="410"/>
      <c r="O92" s="410" t="s">
        <v>11</v>
      </c>
      <c r="P92" s="410" t="s">
        <v>12</v>
      </c>
      <c r="Q92" s="415"/>
      <c r="R92" s="415">
        <v>1.23</v>
      </c>
    </row>
    <row r="93" spans="1:18" ht="13.5" customHeight="1">
      <c r="A93" s="410" t="s">
        <v>5</v>
      </c>
      <c r="B93" s="410" t="s">
        <v>743</v>
      </c>
      <c r="C93" s="410" t="s">
        <v>745</v>
      </c>
      <c r="D93" s="410" t="s">
        <v>12</v>
      </c>
      <c r="E93" s="417">
        <v>42579</v>
      </c>
      <c r="F93" s="412" t="s">
        <v>746</v>
      </c>
      <c r="G93" s="410">
        <v>3</v>
      </c>
      <c r="H93" s="410" t="s">
        <v>19</v>
      </c>
      <c r="I93" s="410" t="s">
        <v>30</v>
      </c>
      <c r="J93" s="413" t="s">
        <v>88</v>
      </c>
      <c r="K93" s="413" t="s">
        <v>96</v>
      </c>
      <c r="L93" s="416" t="s">
        <v>272</v>
      </c>
      <c r="N93" s="410"/>
      <c r="O93" s="410" t="s">
        <v>8</v>
      </c>
      <c r="P93" s="410" t="s">
        <v>12</v>
      </c>
      <c r="Q93" s="415"/>
      <c r="R93" s="415">
        <v>0.74</v>
      </c>
    </row>
    <row r="94" spans="1:18" ht="13.5" customHeight="1">
      <c r="A94" s="410" t="s">
        <v>5</v>
      </c>
      <c r="B94" s="410" t="s">
        <v>743</v>
      </c>
      <c r="C94" s="410" t="s">
        <v>745</v>
      </c>
      <c r="D94" s="410" t="s">
        <v>12</v>
      </c>
      <c r="E94" s="417">
        <v>42576</v>
      </c>
      <c r="F94" s="412" t="s">
        <v>746</v>
      </c>
      <c r="G94" s="410">
        <v>1</v>
      </c>
      <c r="H94" s="410" t="s">
        <v>19</v>
      </c>
      <c r="I94" s="410" t="s">
        <v>30</v>
      </c>
      <c r="J94" s="413" t="s">
        <v>88</v>
      </c>
      <c r="K94" s="413" t="s">
        <v>355</v>
      </c>
      <c r="L94" s="416" t="s">
        <v>273</v>
      </c>
      <c r="N94" s="410"/>
      <c r="O94" s="410" t="s">
        <v>8</v>
      </c>
      <c r="P94" s="410" t="s">
        <v>10</v>
      </c>
      <c r="Q94" s="415"/>
      <c r="R94" s="415">
        <v>0.86</v>
      </c>
    </row>
    <row r="95" spans="1:18" ht="13.5" customHeight="1">
      <c r="A95" s="410" t="s">
        <v>5</v>
      </c>
      <c r="B95" s="410" t="s">
        <v>743</v>
      </c>
      <c r="C95" s="410" t="s">
        <v>745</v>
      </c>
      <c r="D95" s="410" t="s">
        <v>12</v>
      </c>
      <c r="E95" s="417">
        <v>42577</v>
      </c>
      <c r="F95" s="412" t="s">
        <v>746</v>
      </c>
      <c r="G95" s="410">
        <v>1</v>
      </c>
      <c r="H95" s="410" t="s">
        <v>19</v>
      </c>
      <c r="I95" s="410" t="s">
        <v>30</v>
      </c>
      <c r="J95" s="413" t="s">
        <v>88</v>
      </c>
      <c r="K95" s="413" t="s">
        <v>98</v>
      </c>
      <c r="L95" s="416" t="s">
        <v>274</v>
      </c>
      <c r="N95" s="410"/>
      <c r="O95" s="410" t="s">
        <v>11</v>
      </c>
      <c r="P95" s="410" t="s">
        <v>10</v>
      </c>
      <c r="Q95" s="415"/>
      <c r="R95" s="415">
        <v>0.47</v>
      </c>
    </row>
    <row r="96" spans="1:18" ht="13.5" customHeight="1">
      <c r="A96" s="410" t="s">
        <v>5</v>
      </c>
      <c r="B96" s="410" t="s">
        <v>743</v>
      </c>
      <c r="C96" s="410" t="s">
        <v>745</v>
      </c>
      <c r="D96" s="410" t="s">
        <v>12</v>
      </c>
      <c r="E96" s="417">
        <v>42578</v>
      </c>
      <c r="F96" s="412" t="s">
        <v>746</v>
      </c>
      <c r="G96" s="410">
        <v>1</v>
      </c>
      <c r="H96" s="410" t="s">
        <v>19</v>
      </c>
      <c r="I96" s="410" t="s">
        <v>7</v>
      </c>
      <c r="J96" s="413" t="s">
        <v>88</v>
      </c>
      <c r="K96" s="413" t="s">
        <v>356</v>
      </c>
      <c r="L96" s="416" t="s">
        <v>275</v>
      </c>
      <c r="N96" s="410"/>
      <c r="O96" s="410" t="s">
        <v>11</v>
      </c>
      <c r="P96" s="410" t="s">
        <v>747</v>
      </c>
      <c r="Q96" s="415"/>
      <c r="R96" s="415">
        <v>0.56000000000000005</v>
      </c>
    </row>
    <row r="97" spans="1:18" ht="13.5" customHeight="1">
      <c r="A97" s="410" t="s">
        <v>5</v>
      </c>
      <c r="B97" s="410" t="s">
        <v>743</v>
      </c>
      <c r="C97" s="410" t="s">
        <v>745</v>
      </c>
      <c r="D97" s="410" t="s">
        <v>12</v>
      </c>
      <c r="E97" s="417">
        <v>42576</v>
      </c>
      <c r="F97" s="412" t="s">
        <v>746</v>
      </c>
      <c r="G97" s="410">
        <v>1</v>
      </c>
      <c r="H97" s="410" t="s">
        <v>19</v>
      </c>
      <c r="I97" s="410" t="s">
        <v>7</v>
      </c>
      <c r="J97" s="413" t="s">
        <v>88</v>
      </c>
      <c r="K97" s="413" t="s">
        <v>100</v>
      </c>
      <c r="L97" s="416" t="s">
        <v>276</v>
      </c>
      <c r="N97" s="410"/>
      <c r="O97" s="410" t="s">
        <v>8</v>
      </c>
      <c r="P97" s="410" t="s">
        <v>10</v>
      </c>
      <c r="Q97" s="415"/>
      <c r="R97" s="415">
        <v>0.5</v>
      </c>
    </row>
    <row r="98" spans="1:18" ht="13.5" customHeight="1">
      <c r="A98" s="410" t="s">
        <v>5</v>
      </c>
      <c r="B98" s="410" t="s">
        <v>743</v>
      </c>
      <c r="C98" s="410" t="s">
        <v>745</v>
      </c>
      <c r="D98" s="410" t="s">
        <v>12</v>
      </c>
      <c r="E98" s="417">
        <v>42577</v>
      </c>
      <c r="F98" s="412" t="s">
        <v>746</v>
      </c>
      <c r="G98" s="410">
        <v>1</v>
      </c>
      <c r="H98" s="410" t="s">
        <v>19</v>
      </c>
      <c r="I98" s="410" t="s">
        <v>7</v>
      </c>
      <c r="J98" s="413" t="s">
        <v>88</v>
      </c>
      <c r="K98" s="413" t="s">
        <v>101</v>
      </c>
      <c r="L98" s="416" t="s">
        <v>619</v>
      </c>
      <c r="N98" s="410"/>
      <c r="O98" s="410" t="s">
        <v>8</v>
      </c>
      <c r="P98" s="410" t="s">
        <v>12</v>
      </c>
      <c r="Q98" s="415"/>
      <c r="R98" s="415">
        <v>0.27</v>
      </c>
    </row>
    <row r="99" spans="1:18" ht="13.5" customHeight="1">
      <c r="A99" s="410" t="s">
        <v>5</v>
      </c>
      <c r="B99" s="410" t="s">
        <v>743</v>
      </c>
      <c r="C99" s="410" t="s">
        <v>745</v>
      </c>
      <c r="D99" s="410" t="s">
        <v>12</v>
      </c>
      <c r="E99" s="417">
        <v>42578</v>
      </c>
      <c r="F99" s="412" t="s">
        <v>746</v>
      </c>
      <c r="G99" s="410">
        <v>1</v>
      </c>
      <c r="H99" s="410" t="s">
        <v>19</v>
      </c>
      <c r="I99" s="410" t="s">
        <v>34</v>
      </c>
      <c r="J99" s="413" t="s">
        <v>88</v>
      </c>
      <c r="K99" s="413" t="s">
        <v>438</v>
      </c>
      <c r="L99" s="416" t="s">
        <v>620</v>
      </c>
      <c r="N99" s="410"/>
      <c r="O99" s="410" t="s">
        <v>11</v>
      </c>
      <c r="P99" s="410" t="s">
        <v>10</v>
      </c>
      <c r="Q99" s="415"/>
      <c r="R99" s="415">
        <v>0.53</v>
      </c>
    </row>
    <row r="100" spans="1:18" ht="13.5" customHeight="1">
      <c r="A100" s="410" t="s">
        <v>5</v>
      </c>
      <c r="B100" s="410" t="s">
        <v>743</v>
      </c>
      <c r="C100" s="410" t="s">
        <v>745</v>
      </c>
      <c r="D100" s="410" t="s">
        <v>12</v>
      </c>
      <c r="E100" s="417">
        <v>42579</v>
      </c>
      <c r="F100" s="412" t="s">
        <v>746</v>
      </c>
      <c r="G100" s="410">
        <v>1</v>
      </c>
      <c r="H100" s="410" t="s">
        <v>19</v>
      </c>
      <c r="I100" s="410" t="s">
        <v>34</v>
      </c>
      <c r="J100" s="413" t="s">
        <v>88</v>
      </c>
      <c r="K100" s="413" t="s">
        <v>358</v>
      </c>
      <c r="L100" s="416" t="s">
        <v>642</v>
      </c>
      <c r="N100" s="410"/>
      <c r="O100" s="410" t="s">
        <v>11</v>
      </c>
      <c r="P100" s="410" t="s">
        <v>12</v>
      </c>
      <c r="Q100" s="415"/>
      <c r="R100" s="415">
        <v>0.17</v>
      </c>
    </row>
    <row r="101" spans="1:18" ht="13.5" customHeight="1">
      <c r="A101" s="410" t="s">
        <v>5</v>
      </c>
      <c r="B101" s="410" t="s">
        <v>743</v>
      </c>
      <c r="C101" s="410" t="s">
        <v>745</v>
      </c>
      <c r="D101" s="410" t="s">
        <v>12</v>
      </c>
      <c r="E101" s="417">
        <v>42576</v>
      </c>
      <c r="F101" s="412" t="s">
        <v>746</v>
      </c>
      <c r="G101" s="410">
        <v>1</v>
      </c>
      <c r="H101" s="410" t="s">
        <v>19</v>
      </c>
      <c r="I101" s="410" t="s">
        <v>34</v>
      </c>
      <c r="J101" s="413" t="s">
        <v>88</v>
      </c>
      <c r="K101" s="413" t="s">
        <v>357</v>
      </c>
      <c r="L101" s="416" t="s">
        <v>643</v>
      </c>
      <c r="N101" s="410"/>
      <c r="O101" s="410" t="s">
        <v>8</v>
      </c>
      <c r="P101" s="410" t="s">
        <v>12</v>
      </c>
      <c r="Q101" s="415"/>
      <c r="R101" s="415">
        <v>0.47</v>
      </c>
    </row>
    <row r="102" spans="1:18" ht="13.5" customHeight="1">
      <c r="A102" s="410" t="s">
        <v>5</v>
      </c>
      <c r="B102" s="410" t="s">
        <v>743</v>
      </c>
      <c r="C102" s="410" t="s">
        <v>745</v>
      </c>
      <c r="D102" s="410" t="s">
        <v>12</v>
      </c>
      <c r="E102" s="417">
        <v>42577</v>
      </c>
      <c r="F102" s="412" t="s">
        <v>746</v>
      </c>
      <c r="G102" s="410">
        <v>1</v>
      </c>
      <c r="H102" s="410" t="s">
        <v>19</v>
      </c>
      <c r="I102" s="410" t="s">
        <v>30</v>
      </c>
      <c r="J102" s="413" t="s">
        <v>88</v>
      </c>
      <c r="K102" s="413" t="s">
        <v>103</v>
      </c>
      <c r="L102" s="416" t="s">
        <v>644</v>
      </c>
      <c r="N102" s="410"/>
      <c r="O102" s="410" t="s">
        <v>8</v>
      </c>
      <c r="P102" s="410" t="s">
        <v>10</v>
      </c>
      <c r="Q102" s="415"/>
      <c r="R102" s="415">
        <v>0.37</v>
      </c>
    </row>
    <row r="103" spans="1:18" ht="13.5" customHeight="1">
      <c r="A103" s="410" t="s">
        <v>5</v>
      </c>
      <c r="B103" s="410" t="s">
        <v>743</v>
      </c>
      <c r="C103" s="410" t="s">
        <v>745</v>
      </c>
      <c r="D103" s="410" t="s">
        <v>12</v>
      </c>
      <c r="E103" s="417">
        <v>42578</v>
      </c>
      <c r="F103" s="412" t="s">
        <v>746</v>
      </c>
      <c r="G103" s="410">
        <v>1</v>
      </c>
      <c r="H103" s="410" t="s">
        <v>19</v>
      </c>
      <c r="I103" s="410" t="s">
        <v>30</v>
      </c>
      <c r="J103" s="413" t="s">
        <v>88</v>
      </c>
      <c r="K103" s="413" t="s">
        <v>105</v>
      </c>
      <c r="L103" s="416" t="s">
        <v>645</v>
      </c>
      <c r="N103" s="410"/>
      <c r="O103" s="410" t="s">
        <v>11</v>
      </c>
      <c r="P103" s="410" t="s">
        <v>10</v>
      </c>
      <c r="Q103" s="415"/>
      <c r="R103" s="415">
        <v>0.21</v>
      </c>
    </row>
    <row r="104" spans="1:18" ht="13.5" customHeight="1">
      <c r="A104" s="410" t="s">
        <v>5</v>
      </c>
      <c r="B104" s="410" t="s">
        <v>743</v>
      </c>
      <c r="C104" s="410" t="s">
        <v>745</v>
      </c>
      <c r="D104" s="410" t="s">
        <v>12</v>
      </c>
      <c r="E104" s="417">
        <v>42579</v>
      </c>
      <c r="F104" s="412" t="s">
        <v>746</v>
      </c>
      <c r="G104" s="410">
        <v>1</v>
      </c>
      <c r="H104" s="410" t="s">
        <v>19</v>
      </c>
      <c r="I104" s="410" t="s">
        <v>30</v>
      </c>
      <c r="J104" s="413" t="s">
        <v>88</v>
      </c>
      <c r="K104" s="413" t="s">
        <v>186</v>
      </c>
      <c r="L104" s="416" t="s">
        <v>646</v>
      </c>
      <c r="N104" s="410"/>
      <c r="O104" s="410" t="s">
        <v>11</v>
      </c>
      <c r="P104" s="410" t="s">
        <v>747</v>
      </c>
      <c r="Q104" s="415"/>
      <c r="R104" s="415">
        <v>0.25</v>
      </c>
    </row>
    <row r="105" spans="1:18" ht="13.5" customHeight="1">
      <c r="A105" s="410" t="s">
        <v>5</v>
      </c>
      <c r="B105" s="410" t="s">
        <v>743</v>
      </c>
      <c r="C105" s="410" t="s">
        <v>745</v>
      </c>
      <c r="D105" s="410" t="s">
        <v>12</v>
      </c>
      <c r="E105" s="417">
        <v>42576</v>
      </c>
      <c r="F105" s="412" t="s">
        <v>746</v>
      </c>
      <c r="G105" s="410">
        <v>1</v>
      </c>
      <c r="H105" s="410" t="s">
        <v>19</v>
      </c>
      <c r="I105" s="410" t="s">
        <v>7</v>
      </c>
      <c r="J105" s="413" t="s">
        <v>88</v>
      </c>
      <c r="K105" s="413" t="s">
        <v>106</v>
      </c>
      <c r="L105" s="416" t="s">
        <v>647</v>
      </c>
      <c r="N105" s="410"/>
      <c r="O105" s="410" t="s">
        <v>8</v>
      </c>
      <c r="P105" s="410" t="s">
        <v>10</v>
      </c>
      <c r="Q105" s="415"/>
      <c r="R105" s="415">
        <v>0.18</v>
      </c>
    </row>
    <row r="106" spans="1:18" ht="13.5" customHeight="1">
      <c r="A106" s="410" t="s">
        <v>5</v>
      </c>
      <c r="B106" s="410" t="s">
        <v>743</v>
      </c>
      <c r="C106" s="410" t="s">
        <v>745</v>
      </c>
      <c r="D106" s="410" t="s">
        <v>12</v>
      </c>
      <c r="E106" s="417">
        <v>42577</v>
      </c>
      <c r="F106" s="412" t="s">
        <v>746</v>
      </c>
      <c r="G106" s="410">
        <v>1</v>
      </c>
      <c r="H106" s="410" t="s">
        <v>19</v>
      </c>
      <c r="I106" s="410" t="s">
        <v>7</v>
      </c>
      <c r="J106" s="413" t="s">
        <v>107</v>
      </c>
      <c r="K106" s="413" t="s">
        <v>108</v>
      </c>
      <c r="L106" s="416" t="s">
        <v>621</v>
      </c>
      <c r="N106" s="410"/>
      <c r="O106" s="410" t="s">
        <v>8</v>
      </c>
      <c r="P106" s="410" t="s">
        <v>12</v>
      </c>
      <c r="Q106" s="415"/>
      <c r="R106" s="415">
        <v>0.78600000000000003</v>
      </c>
    </row>
    <row r="107" spans="1:18" ht="13.5" customHeight="1">
      <c r="A107" s="410" t="s">
        <v>5</v>
      </c>
      <c r="B107" s="410" t="s">
        <v>743</v>
      </c>
      <c r="C107" s="410" t="s">
        <v>745</v>
      </c>
      <c r="D107" s="410" t="s">
        <v>12</v>
      </c>
      <c r="E107" s="417">
        <v>42578</v>
      </c>
      <c r="F107" s="412" t="s">
        <v>746</v>
      </c>
      <c r="G107" s="410">
        <v>1</v>
      </c>
      <c r="H107" s="410" t="s">
        <v>19</v>
      </c>
      <c r="I107" s="410" t="s">
        <v>7</v>
      </c>
      <c r="J107" s="413" t="s">
        <v>107</v>
      </c>
      <c r="K107" s="413" t="s">
        <v>109</v>
      </c>
      <c r="L107" s="416" t="s">
        <v>648</v>
      </c>
      <c r="N107" s="410"/>
      <c r="O107" s="410" t="s">
        <v>11</v>
      </c>
      <c r="P107" s="410" t="s">
        <v>10</v>
      </c>
      <c r="Q107" s="415"/>
      <c r="R107" s="415">
        <v>0.78600000000000003</v>
      </c>
    </row>
    <row r="108" spans="1:18" ht="13.5" customHeight="1">
      <c r="A108" s="410" t="s">
        <v>5</v>
      </c>
      <c r="B108" s="410" t="s">
        <v>743</v>
      </c>
      <c r="C108" s="410" t="s">
        <v>745</v>
      </c>
      <c r="D108" s="410" t="s">
        <v>12</v>
      </c>
      <c r="E108" s="417">
        <v>42579</v>
      </c>
      <c r="F108" s="412" t="s">
        <v>746</v>
      </c>
      <c r="G108" s="410">
        <v>1</v>
      </c>
      <c r="H108" s="410" t="s">
        <v>19</v>
      </c>
      <c r="I108" s="410" t="s">
        <v>34</v>
      </c>
      <c r="J108" s="413" t="s">
        <v>107</v>
      </c>
      <c r="K108" s="413" t="s">
        <v>110</v>
      </c>
      <c r="L108" s="416" t="s">
        <v>649</v>
      </c>
      <c r="N108" s="410"/>
      <c r="O108" s="410" t="s">
        <v>11</v>
      </c>
      <c r="P108" s="410" t="s">
        <v>12</v>
      </c>
      <c r="Q108" s="415"/>
      <c r="R108" s="415">
        <v>0.15316666666666667</v>
      </c>
    </row>
    <row r="109" spans="1:18" ht="13.5" customHeight="1">
      <c r="A109" s="410" t="s">
        <v>5</v>
      </c>
      <c r="B109" s="410" t="s">
        <v>743</v>
      </c>
      <c r="C109" s="410" t="s">
        <v>745</v>
      </c>
      <c r="D109" s="410" t="s">
        <v>12</v>
      </c>
      <c r="E109" s="417">
        <v>42576</v>
      </c>
      <c r="F109" s="412" t="s">
        <v>746</v>
      </c>
      <c r="G109" s="410">
        <v>1</v>
      </c>
      <c r="H109" s="410" t="s">
        <v>19</v>
      </c>
      <c r="I109" s="410" t="s">
        <v>34</v>
      </c>
      <c r="J109" s="413" t="s">
        <v>107</v>
      </c>
      <c r="K109" s="413" t="s">
        <v>111</v>
      </c>
      <c r="L109" s="416" t="s">
        <v>650</v>
      </c>
      <c r="N109" s="410"/>
      <c r="O109" s="410" t="s">
        <v>8</v>
      </c>
      <c r="P109" s="410" t="s">
        <v>12</v>
      </c>
      <c r="Q109" s="415"/>
      <c r="R109" s="415">
        <v>0.15316666666666667</v>
      </c>
    </row>
    <row r="110" spans="1:18" ht="13.5" customHeight="1">
      <c r="A110" s="410" t="s">
        <v>5</v>
      </c>
      <c r="B110" s="410" t="s">
        <v>743</v>
      </c>
      <c r="C110" s="410" t="s">
        <v>745</v>
      </c>
      <c r="D110" s="410" t="s">
        <v>12</v>
      </c>
      <c r="E110" s="417">
        <v>42577</v>
      </c>
      <c r="F110" s="412" t="s">
        <v>746</v>
      </c>
      <c r="G110" s="410">
        <v>1</v>
      </c>
      <c r="H110" s="410" t="s">
        <v>19</v>
      </c>
      <c r="I110" s="410" t="s">
        <v>34</v>
      </c>
      <c r="J110" s="413" t="s">
        <v>107</v>
      </c>
      <c r="K110" s="413" t="s">
        <v>112</v>
      </c>
      <c r="L110" s="416" t="s">
        <v>651</v>
      </c>
      <c r="N110" s="410"/>
      <c r="O110" s="410" t="s">
        <v>8</v>
      </c>
      <c r="P110" s="410" t="s">
        <v>10</v>
      </c>
      <c r="Q110" s="415"/>
      <c r="R110" s="415">
        <v>0.42633333333333329</v>
      </c>
    </row>
    <row r="111" spans="1:18" ht="13.5" customHeight="1">
      <c r="A111" s="410" t="s">
        <v>5</v>
      </c>
      <c r="B111" s="410" t="s">
        <v>743</v>
      </c>
      <c r="C111" s="410" t="s">
        <v>745</v>
      </c>
      <c r="D111" s="410" t="s">
        <v>12</v>
      </c>
      <c r="E111" s="417">
        <v>42578</v>
      </c>
      <c r="F111" s="412" t="s">
        <v>746</v>
      </c>
      <c r="G111" s="410">
        <v>1</v>
      </c>
      <c r="H111" s="410" t="s">
        <v>19</v>
      </c>
      <c r="I111" s="410" t="s">
        <v>30</v>
      </c>
      <c r="J111" s="413" t="s">
        <v>107</v>
      </c>
      <c r="K111" s="413" t="s">
        <v>113</v>
      </c>
      <c r="L111" s="416" t="s">
        <v>652</v>
      </c>
      <c r="N111" s="410"/>
      <c r="O111" s="410" t="s">
        <v>11</v>
      </c>
      <c r="P111" s="410" t="s">
        <v>10</v>
      </c>
      <c r="Q111" s="415"/>
      <c r="R111" s="415">
        <v>0.46600000000000003</v>
      </c>
    </row>
    <row r="112" spans="1:18" ht="13.5" customHeight="1">
      <c r="A112" s="410" t="s">
        <v>5</v>
      </c>
      <c r="B112" s="410" t="s">
        <v>743</v>
      </c>
      <c r="C112" s="410" t="s">
        <v>745</v>
      </c>
      <c r="D112" s="410" t="s">
        <v>12</v>
      </c>
      <c r="E112" s="417">
        <v>42579</v>
      </c>
      <c r="F112" s="412" t="s">
        <v>746</v>
      </c>
      <c r="G112" s="410">
        <v>1</v>
      </c>
      <c r="H112" s="410" t="s">
        <v>19</v>
      </c>
      <c r="I112" s="410" t="s">
        <v>30</v>
      </c>
      <c r="J112" s="413" t="s">
        <v>107</v>
      </c>
      <c r="K112" s="413" t="s">
        <v>178</v>
      </c>
      <c r="L112" s="416" t="s">
        <v>653</v>
      </c>
      <c r="N112" s="410"/>
      <c r="O112" s="410" t="s">
        <v>11</v>
      </c>
      <c r="P112" s="410" t="s">
        <v>747</v>
      </c>
      <c r="Q112" s="415"/>
      <c r="R112" s="415">
        <v>1.0639999999999998</v>
      </c>
    </row>
    <row r="113" spans="1:18" ht="13.5" customHeight="1">
      <c r="A113" s="410" t="s">
        <v>5</v>
      </c>
      <c r="B113" s="410" t="s">
        <v>743</v>
      </c>
      <c r="C113" s="410" t="s">
        <v>745</v>
      </c>
      <c r="D113" s="410" t="s">
        <v>12</v>
      </c>
      <c r="E113" s="417">
        <v>42576</v>
      </c>
      <c r="F113" s="412" t="s">
        <v>746</v>
      </c>
      <c r="G113" s="410">
        <v>1</v>
      </c>
      <c r="H113" s="410" t="s">
        <v>19</v>
      </c>
      <c r="I113" s="410" t="s">
        <v>30</v>
      </c>
      <c r="J113" s="413" t="s">
        <v>228</v>
      </c>
      <c r="K113" s="413" t="s">
        <v>114</v>
      </c>
      <c r="L113" s="416" t="s">
        <v>292</v>
      </c>
      <c r="N113" s="410"/>
      <c r="O113" s="410" t="s">
        <v>8</v>
      </c>
      <c r="P113" s="410" t="s">
        <v>10</v>
      </c>
      <c r="Q113" s="415"/>
      <c r="R113" s="415">
        <v>0.50656565656565655</v>
      </c>
    </row>
    <row r="114" spans="1:18" ht="13.5" customHeight="1">
      <c r="A114" s="410" t="s">
        <v>5</v>
      </c>
      <c r="B114" s="410" t="s">
        <v>743</v>
      </c>
      <c r="C114" s="410" t="s">
        <v>745</v>
      </c>
      <c r="D114" s="410" t="s">
        <v>12</v>
      </c>
      <c r="E114" s="417">
        <v>42577</v>
      </c>
      <c r="F114" s="412" t="s">
        <v>746</v>
      </c>
      <c r="G114" s="410">
        <v>1</v>
      </c>
      <c r="H114" s="410" t="s">
        <v>19</v>
      </c>
      <c r="I114" s="410" t="s">
        <v>7</v>
      </c>
      <c r="J114" s="413" t="s">
        <v>228</v>
      </c>
      <c r="K114" s="413" t="s">
        <v>115</v>
      </c>
      <c r="L114" s="416" t="s">
        <v>293</v>
      </c>
      <c r="N114" s="410"/>
      <c r="O114" s="410" t="s">
        <v>8</v>
      </c>
      <c r="P114" s="410" t="s">
        <v>12</v>
      </c>
      <c r="Q114" s="415"/>
      <c r="R114" s="415">
        <v>1.0293333333333334</v>
      </c>
    </row>
    <row r="115" spans="1:18" ht="13.5" customHeight="1">
      <c r="A115" s="410" t="s">
        <v>5</v>
      </c>
      <c r="B115" s="410" t="s">
        <v>743</v>
      </c>
      <c r="C115" s="410" t="s">
        <v>745</v>
      </c>
      <c r="D115" s="410" t="s">
        <v>12</v>
      </c>
      <c r="E115" s="417">
        <v>42578</v>
      </c>
      <c r="F115" s="412" t="s">
        <v>746</v>
      </c>
      <c r="G115" s="410">
        <v>1</v>
      </c>
      <c r="H115" s="410" t="s">
        <v>19</v>
      </c>
      <c r="I115" s="410" t="s">
        <v>7</v>
      </c>
      <c r="J115" s="413" t="s">
        <v>228</v>
      </c>
      <c r="K115" s="413" t="s">
        <v>116</v>
      </c>
      <c r="L115" s="416" t="s">
        <v>294</v>
      </c>
      <c r="N115" s="410"/>
      <c r="O115" s="410" t="s">
        <v>11</v>
      </c>
      <c r="P115" s="410" t="s">
        <v>10</v>
      </c>
      <c r="Q115" s="415"/>
      <c r="R115" s="415">
        <v>1.7156666666666667</v>
      </c>
    </row>
    <row r="116" spans="1:18" ht="13.5" customHeight="1">
      <c r="A116" s="410" t="s">
        <v>5</v>
      </c>
      <c r="B116" s="410" t="s">
        <v>743</v>
      </c>
      <c r="C116" s="410" t="s">
        <v>745</v>
      </c>
      <c r="D116" s="410" t="s">
        <v>12</v>
      </c>
      <c r="E116" s="417">
        <v>42579</v>
      </c>
      <c r="F116" s="412" t="s">
        <v>746</v>
      </c>
      <c r="G116" s="410">
        <v>1</v>
      </c>
      <c r="H116" s="410" t="s">
        <v>19</v>
      </c>
      <c r="I116" s="410" t="s">
        <v>7</v>
      </c>
      <c r="J116" s="413" t="s">
        <v>228</v>
      </c>
      <c r="K116" s="413" t="s">
        <v>117</v>
      </c>
      <c r="L116" s="416" t="s">
        <v>295</v>
      </c>
      <c r="N116" s="410"/>
      <c r="O116" s="410" t="s">
        <v>11</v>
      </c>
      <c r="P116" s="410" t="s">
        <v>12</v>
      </c>
      <c r="Q116" s="415"/>
      <c r="R116" s="415">
        <v>1.7989999999999997</v>
      </c>
    </row>
    <row r="117" spans="1:18" ht="13.5" customHeight="1">
      <c r="A117" s="410" t="s">
        <v>5</v>
      </c>
      <c r="B117" s="410" t="s">
        <v>743</v>
      </c>
      <c r="C117" s="410" t="s">
        <v>745</v>
      </c>
      <c r="D117" s="410" t="s">
        <v>12</v>
      </c>
      <c r="E117" s="417">
        <v>42576</v>
      </c>
      <c r="F117" s="412" t="s">
        <v>746</v>
      </c>
      <c r="G117" s="410">
        <v>1</v>
      </c>
      <c r="H117" s="410" t="s">
        <v>19</v>
      </c>
      <c r="I117" s="410" t="s">
        <v>34</v>
      </c>
      <c r="J117" s="413" t="s">
        <v>228</v>
      </c>
      <c r="K117" s="413" t="s">
        <v>359</v>
      </c>
      <c r="L117" s="416" t="s">
        <v>296</v>
      </c>
      <c r="N117" s="410"/>
      <c r="O117" s="410" t="s">
        <v>8</v>
      </c>
      <c r="P117" s="410" t="s">
        <v>12</v>
      </c>
      <c r="Q117" s="415"/>
      <c r="R117" s="415">
        <v>1.68</v>
      </c>
    </row>
    <row r="118" spans="1:18" ht="13.5" customHeight="1">
      <c r="A118" s="410" t="s">
        <v>5</v>
      </c>
      <c r="B118" s="410" t="s">
        <v>743</v>
      </c>
      <c r="C118" s="410" t="s">
        <v>745</v>
      </c>
      <c r="D118" s="410" t="s">
        <v>12</v>
      </c>
      <c r="E118" s="417">
        <v>42577</v>
      </c>
      <c r="F118" s="412" t="s">
        <v>746</v>
      </c>
      <c r="G118" s="410">
        <v>1</v>
      </c>
      <c r="H118" s="410" t="s">
        <v>19</v>
      </c>
      <c r="I118" s="410" t="s">
        <v>34</v>
      </c>
      <c r="J118" s="413" t="s">
        <v>228</v>
      </c>
      <c r="K118" s="413" t="s">
        <v>119</v>
      </c>
      <c r="L118" s="416" t="s">
        <v>297</v>
      </c>
      <c r="N118" s="410"/>
      <c r="O118" s="410" t="s">
        <v>8</v>
      </c>
      <c r="P118" s="410" t="s">
        <v>10</v>
      </c>
      <c r="Q118" s="415"/>
      <c r="R118" s="415">
        <v>1.27</v>
      </c>
    </row>
    <row r="119" spans="1:18" ht="13.5" customHeight="1">
      <c r="A119" s="410" t="s">
        <v>5</v>
      </c>
      <c r="B119" s="410" t="s">
        <v>743</v>
      </c>
      <c r="C119" s="410" t="s">
        <v>745</v>
      </c>
      <c r="D119" s="410" t="s">
        <v>12</v>
      </c>
      <c r="E119" s="417">
        <v>42578</v>
      </c>
      <c r="F119" s="412" t="s">
        <v>746</v>
      </c>
      <c r="G119" s="410">
        <v>1</v>
      </c>
      <c r="H119" s="410" t="s">
        <v>19</v>
      </c>
      <c r="I119" s="410" t="s">
        <v>34</v>
      </c>
      <c r="J119" s="413" t="s">
        <v>228</v>
      </c>
      <c r="K119" s="410" t="s">
        <v>120</v>
      </c>
      <c r="L119" s="416" t="s">
        <v>298</v>
      </c>
      <c r="N119" s="410"/>
      <c r="O119" s="410" t="s">
        <v>11</v>
      </c>
      <c r="P119" s="410" t="s">
        <v>10</v>
      </c>
      <c r="Q119" s="415"/>
      <c r="R119" s="415">
        <v>1.1000000000000001</v>
      </c>
    </row>
    <row r="120" spans="1:18" ht="13.5" customHeight="1">
      <c r="A120" s="410" t="s">
        <v>5</v>
      </c>
      <c r="B120" s="410" t="s">
        <v>743</v>
      </c>
      <c r="C120" s="410" t="s">
        <v>745</v>
      </c>
      <c r="D120" s="410" t="s">
        <v>12</v>
      </c>
      <c r="E120" s="417">
        <v>42579</v>
      </c>
      <c r="F120" s="412" t="s">
        <v>746</v>
      </c>
      <c r="G120" s="410">
        <v>1</v>
      </c>
      <c r="H120" s="410" t="s">
        <v>19</v>
      </c>
      <c r="I120" s="410" t="s">
        <v>30</v>
      </c>
      <c r="J120" s="413" t="s">
        <v>228</v>
      </c>
      <c r="K120" s="413" t="s">
        <v>121</v>
      </c>
      <c r="L120" s="416" t="s">
        <v>299</v>
      </c>
      <c r="N120" s="410"/>
      <c r="O120" s="410" t="s">
        <v>11</v>
      </c>
      <c r="P120" s="410" t="s">
        <v>747</v>
      </c>
      <c r="Q120" s="415"/>
      <c r="R120" s="415">
        <v>1.41</v>
      </c>
    </row>
    <row r="121" spans="1:18" ht="13.5" customHeight="1">
      <c r="A121" s="410" t="s">
        <v>5</v>
      </c>
      <c r="B121" s="410" t="s">
        <v>743</v>
      </c>
      <c r="C121" s="410" t="s">
        <v>745</v>
      </c>
      <c r="D121" s="410" t="s">
        <v>12</v>
      </c>
      <c r="E121" s="417">
        <v>42576</v>
      </c>
      <c r="F121" s="412" t="s">
        <v>746</v>
      </c>
      <c r="G121" s="410">
        <v>1</v>
      </c>
      <c r="H121" s="410" t="s">
        <v>19</v>
      </c>
      <c r="I121" s="410" t="s">
        <v>30</v>
      </c>
      <c r="J121" s="413" t="s">
        <v>228</v>
      </c>
      <c r="K121" s="413" t="s">
        <v>122</v>
      </c>
      <c r="L121" s="416" t="s">
        <v>300</v>
      </c>
      <c r="N121" s="410"/>
      <c r="O121" s="410" t="s">
        <v>8</v>
      </c>
      <c r="P121" s="410" t="s">
        <v>10</v>
      </c>
      <c r="Q121" s="415"/>
      <c r="R121" s="415">
        <v>0.88</v>
      </c>
    </row>
    <row r="122" spans="1:18" ht="13.5" customHeight="1">
      <c r="A122" s="410" t="s">
        <v>5</v>
      </c>
      <c r="B122" s="410" t="s">
        <v>743</v>
      </c>
      <c r="C122" s="410" t="s">
        <v>745</v>
      </c>
      <c r="D122" s="410" t="s">
        <v>12</v>
      </c>
      <c r="E122" s="417">
        <v>42577</v>
      </c>
      <c r="F122" s="412" t="s">
        <v>746</v>
      </c>
      <c r="G122" s="410">
        <v>1</v>
      </c>
      <c r="H122" s="410" t="s">
        <v>19</v>
      </c>
      <c r="I122" s="410" t="s">
        <v>30</v>
      </c>
      <c r="J122" s="413" t="s">
        <v>228</v>
      </c>
      <c r="K122" s="413" t="s">
        <v>123</v>
      </c>
      <c r="L122" s="416" t="s">
        <v>301</v>
      </c>
      <c r="N122" s="410"/>
      <c r="O122" s="410" t="s">
        <v>8</v>
      </c>
      <c r="P122" s="410" t="s">
        <v>12</v>
      </c>
      <c r="Q122" s="415"/>
      <c r="R122" s="415">
        <v>1.48</v>
      </c>
    </row>
    <row r="123" spans="1:18" ht="13.5" customHeight="1">
      <c r="A123" s="410" t="s">
        <v>5</v>
      </c>
      <c r="B123" s="410" t="s">
        <v>743</v>
      </c>
      <c r="C123" s="410" t="s">
        <v>745</v>
      </c>
      <c r="D123" s="410" t="s">
        <v>12</v>
      </c>
      <c r="E123" s="417">
        <v>42578</v>
      </c>
      <c r="F123" s="412" t="s">
        <v>746</v>
      </c>
      <c r="G123" s="410">
        <v>1</v>
      </c>
      <c r="H123" s="410" t="s">
        <v>19</v>
      </c>
      <c r="I123" s="410" t="s">
        <v>7</v>
      </c>
      <c r="J123" s="413" t="s">
        <v>228</v>
      </c>
      <c r="K123" s="413" t="s">
        <v>124</v>
      </c>
      <c r="L123" s="416" t="s">
        <v>302</v>
      </c>
      <c r="N123" s="410"/>
      <c r="O123" s="410" t="s">
        <v>11</v>
      </c>
      <c r="P123" s="410" t="s">
        <v>10</v>
      </c>
      <c r="Q123" s="415"/>
      <c r="R123" s="415">
        <v>1.1299999999999999</v>
      </c>
    </row>
    <row r="124" spans="1:18" ht="13.5" customHeight="1">
      <c r="A124" s="410" t="s">
        <v>5</v>
      </c>
      <c r="B124" s="410" t="s">
        <v>743</v>
      </c>
      <c r="C124" s="410" t="s">
        <v>745</v>
      </c>
      <c r="D124" s="410" t="s">
        <v>12</v>
      </c>
      <c r="E124" s="417">
        <v>42579</v>
      </c>
      <c r="F124" s="412" t="s">
        <v>746</v>
      </c>
      <c r="G124" s="410">
        <v>1</v>
      </c>
      <c r="H124" s="410" t="s">
        <v>19</v>
      </c>
      <c r="I124" s="410" t="s">
        <v>7</v>
      </c>
      <c r="J124" s="413" t="s">
        <v>228</v>
      </c>
      <c r="K124" s="413" t="s">
        <v>125</v>
      </c>
      <c r="L124" s="416" t="s">
        <v>303</v>
      </c>
      <c r="N124" s="410"/>
      <c r="O124" s="410" t="s">
        <v>11</v>
      </c>
      <c r="P124" s="410" t="s">
        <v>12</v>
      </c>
      <c r="Q124" s="415"/>
      <c r="R124" s="415">
        <v>1.33</v>
      </c>
    </row>
    <row r="125" spans="1:18" ht="13.5" customHeight="1">
      <c r="A125" s="410" t="s">
        <v>5</v>
      </c>
      <c r="B125" s="410" t="s">
        <v>743</v>
      </c>
      <c r="C125" s="410" t="s">
        <v>745</v>
      </c>
      <c r="D125" s="410" t="s">
        <v>12</v>
      </c>
      <c r="E125" s="417">
        <v>42576</v>
      </c>
      <c r="F125" s="412" t="s">
        <v>746</v>
      </c>
      <c r="G125" s="410">
        <v>1</v>
      </c>
      <c r="H125" s="410" t="s">
        <v>19</v>
      </c>
      <c r="I125" s="410" t="s">
        <v>7</v>
      </c>
      <c r="J125" s="413" t="s">
        <v>228</v>
      </c>
      <c r="K125" s="413" t="s">
        <v>126</v>
      </c>
      <c r="L125" s="416" t="s">
        <v>304</v>
      </c>
      <c r="N125" s="410"/>
      <c r="O125" s="410" t="s">
        <v>8</v>
      </c>
      <c r="P125" s="410" t="s">
        <v>12</v>
      </c>
      <c r="Q125" s="415"/>
      <c r="R125" s="415">
        <v>1.31</v>
      </c>
    </row>
    <row r="126" spans="1:18" ht="13.5" customHeight="1">
      <c r="A126" s="410" t="s">
        <v>5</v>
      </c>
      <c r="B126" s="410" t="s">
        <v>743</v>
      </c>
      <c r="C126" s="410" t="s">
        <v>745</v>
      </c>
      <c r="D126" s="410" t="s">
        <v>12</v>
      </c>
      <c r="E126" s="417">
        <v>42577</v>
      </c>
      <c r="F126" s="412" t="s">
        <v>746</v>
      </c>
      <c r="G126" s="410">
        <v>1</v>
      </c>
      <c r="H126" s="410" t="s">
        <v>19</v>
      </c>
      <c r="I126" s="410" t="s">
        <v>34</v>
      </c>
      <c r="J126" s="413" t="s">
        <v>228</v>
      </c>
      <c r="K126" s="413" t="s">
        <v>127</v>
      </c>
      <c r="L126" s="416" t="s">
        <v>622</v>
      </c>
      <c r="N126" s="410"/>
      <c r="O126" s="410" t="s">
        <v>8</v>
      </c>
      <c r="P126" s="410" t="s">
        <v>10</v>
      </c>
      <c r="Q126" s="415"/>
      <c r="R126" s="415">
        <v>0.77</v>
      </c>
    </row>
    <row r="127" spans="1:18" ht="13.5" customHeight="1">
      <c r="A127" s="410" t="s">
        <v>5</v>
      </c>
      <c r="B127" s="410" t="s">
        <v>743</v>
      </c>
      <c r="C127" s="410" t="s">
        <v>745</v>
      </c>
      <c r="D127" s="410" t="s">
        <v>12</v>
      </c>
      <c r="E127" s="417">
        <v>42578</v>
      </c>
      <c r="F127" s="412" t="s">
        <v>746</v>
      </c>
      <c r="G127" s="410">
        <v>1</v>
      </c>
      <c r="H127" s="410" t="s">
        <v>19</v>
      </c>
      <c r="I127" s="410" t="s">
        <v>34</v>
      </c>
      <c r="J127" s="413" t="s">
        <v>228</v>
      </c>
      <c r="K127" s="413" t="s">
        <v>633</v>
      </c>
      <c r="L127" s="416" t="s">
        <v>623</v>
      </c>
      <c r="N127" s="410"/>
      <c r="O127" s="410" t="s">
        <v>11</v>
      </c>
      <c r="P127" s="410" t="s">
        <v>10</v>
      </c>
      <c r="Q127" s="415"/>
      <c r="R127" s="415">
        <v>0.64</v>
      </c>
    </row>
    <row r="128" spans="1:18" ht="13.5" customHeight="1">
      <c r="A128" s="410" t="s">
        <v>5</v>
      </c>
      <c r="B128" s="410" t="s">
        <v>743</v>
      </c>
      <c r="C128" s="410" t="s">
        <v>745</v>
      </c>
      <c r="D128" s="410" t="s">
        <v>12</v>
      </c>
      <c r="E128" s="417">
        <v>42579</v>
      </c>
      <c r="F128" s="412" t="s">
        <v>746</v>
      </c>
      <c r="G128" s="410">
        <v>1</v>
      </c>
      <c r="H128" s="410" t="s">
        <v>19</v>
      </c>
      <c r="I128" s="410" t="s">
        <v>34</v>
      </c>
      <c r="J128" s="413" t="s">
        <v>228</v>
      </c>
      <c r="K128" s="413" t="s">
        <v>128</v>
      </c>
      <c r="L128" s="416" t="s">
        <v>624</v>
      </c>
      <c r="N128" s="410"/>
      <c r="O128" s="410" t="s">
        <v>11</v>
      </c>
      <c r="P128" s="410" t="s">
        <v>747</v>
      </c>
      <c r="Q128" s="415"/>
      <c r="R128" s="415">
        <v>1.97</v>
      </c>
    </row>
    <row r="129" spans="1:18" ht="13.5" customHeight="1">
      <c r="A129" s="410" t="s">
        <v>5</v>
      </c>
      <c r="B129" s="410" t="s">
        <v>743</v>
      </c>
      <c r="C129" s="410" t="s">
        <v>745</v>
      </c>
      <c r="D129" s="410" t="s">
        <v>12</v>
      </c>
      <c r="E129" s="417">
        <v>42576</v>
      </c>
      <c r="F129" s="412" t="s">
        <v>746</v>
      </c>
      <c r="G129" s="410">
        <v>2</v>
      </c>
      <c r="H129" s="410" t="s">
        <v>19</v>
      </c>
      <c r="I129" s="410" t="s">
        <v>30</v>
      </c>
      <c r="J129" s="413" t="s">
        <v>228</v>
      </c>
      <c r="K129" s="413" t="s">
        <v>129</v>
      </c>
      <c r="L129" s="416" t="s">
        <v>625</v>
      </c>
      <c r="N129" s="410"/>
      <c r="O129" s="410" t="s">
        <v>8</v>
      </c>
      <c r="P129" s="410" t="s">
        <v>10</v>
      </c>
      <c r="Q129" s="415"/>
      <c r="R129" s="415">
        <v>1.1200000000000001</v>
      </c>
    </row>
    <row r="130" spans="1:18" ht="13.5" customHeight="1">
      <c r="A130" s="410" t="s">
        <v>5</v>
      </c>
      <c r="B130" s="410" t="s">
        <v>743</v>
      </c>
      <c r="C130" s="410" t="s">
        <v>745</v>
      </c>
      <c r="D130" s="410" t="s">
        <v>12</v>
      </c>
      <c r="E130" s="417">
        <v>42577</v>
      </c>
      <c r="F130" s="412" t="s">
        <v>746</v>
      </c>
      <c r="G130" s="410">
        <v>2</v>
      </c>
      <c r="H130" s="410" t="s">
        <v>19</v>
      </c>
      <c r="I130" s="410" t="s">
        <v>30</v>
      </c>
      <c r="J130" s="413" t="s">
        <v>228</v>
      </c>
      <c r="K130" s="413" t="s">
        <v>707</v>
      </c>
      <c r="L130" s="416" t="s">
        <v>634</v>
      </c>
      <c r="N130" s="410"/>
      <c r="O130" s="410" t="s">
        <v>8</v>
      </c>
      <c r="P130" s="410" t="s">
        <v>12</v>
      </c>
      <c r="Q130" s="415"/>
      <c r="R130" s="415">
        <v>1.47</v>
      </c>
    </row>
    <row r="131" spans="1:18" ht="13.5" customHeight="1">
      <c r="A131" s="410" t="s">
        <v>5</v>
      </c>
      <c r="B131" s="410" t="s">
        <v>743</v>
      </c>
      <c r="C131" s="410" t="s">
        <v>745</v>
      </c>
      <c r="D131" s="410" t="s">
        <v>12</v>
      </c>
      <c r="E131" s="417">
        <v>42578</v>
      </c>
      <c r="F131" s="412" t="s">
        <v>746</v>
      </c>
      <c r="G131" s="410">
        <v>2</v>
      </c>
      <c r="H131" s="410" t="s">
        <v>19</v>
      </c>
      <c r="I131" s="410" t="s">
        <v>30</v>
      </c>
      <c r="J131" s="413" t="s">
        <v>228</v>
      </c>
      <c r="K131" s="413" t="s">
        <v>131</v>
      </c>
      <c r="L131" s="416" t="s">
        <v>654</v>
      </c>
      <c r="N131" s="410"/>
      <c r="O131" s="410" t="s">
        <v>11</v>
      </c>
      <c r="P131" s="410" t="s">
        <v>10</v>
      </c>
      <c r="Q131" s="415"/>
      <c r="R131" s="415">
        <v>0.25</v>
      </c>
    </row>
    <row r="132" spans="1:18" ht="13.5" customHeight="1">
      <c r="A132" s="410" t="s">
        <v>5</v>
      </c>
      <c r="B132" s="410" t="s">
        <v>743</v>
      </c>
      <c r="C132" s="410" t="s">
        <v>745</v>
      </c>
      <c r="D132" s="410" t="s">
        <v>12</v>
      </c>
      <c r="E132" s="417">
        <v>42579</v>
      </c>
      <c r="F132" s="412" t="s">
        <v>746</v>
      </c>
      <c r="G132" s="410">
        <v>2</v>
      </c>
      <c r="H132" s="410" t="s">
        <v>19</v>
      </c>
      <c r="I132" s="410" t="s">
        <v>7</v>
      </c>
      <c r="J132" s="413" t="s">
        <v>228</v>
      </c>
      <c r="K132" s="413" t="s">
        <v>132</v>
      </c>
      <c r="L132" s="416" t="s">
        <v>655</v>
      </c>
      <c r="N132" s="410"/>
      <c r="O132" s="410" t="s">
        <v>11</v>
      </c>
      <c r="P132" s="410" t="s">
        <v>12</v>
      </c>
      <c r="Q132" s="415"/>
      <c r="R132" s="415">
        <v>1.58</v>
      </c>
    </row>
    <row r="133" spans="1:18" ht="13.5" customHeight="1">
      <c r="A133" s="410" t="s">
        <v>5</v>
      </c>
      <c r="B133" s="410" t="s">
        <v>743</v>
      </c>
      <c r="C133" s="410" t="s">
        <v>745</v>
      </c>
      <c r="D133" s="410" t="s">
        <v>12</v>
      </c>
      <c r="E133" s="417">
        <v>42576</v>
      </c>
      <c r="F133" s="412" t="s">
        <v>746</v>
      </c>
      <c r="G133" s="410">
        <v>2</v>
      </c>
      <c r="H133" s="410" t="s">
        <v>19</v>
      </c>
      <c r="I133" s="410" t="s">
        <v>7</v>
      </c>
      <c r="J133" s="413" t="s">
        <v>228</v>
      </c>
      <c r="K133" s="413" t="s">
        <v>133</v>
      </c>
      <c r="L133" s="416" t="s">
        <v>656</v>
      </c>
      <c r="N133" s="410"/>
      <c r="O133" s="410" t="s">
        <v>8</v>
      </c>
      <c r="P133" s="410" t="s">
        <v>12</v>
      </c>
      <c r="Q133" s="415"/>
      <c r="R133" s="415">
        <v>0.31</v>
      </c>
    </row>
    <row r="134" spans="1:18" ht="13.5" customHeight="1">
      <c r="A134" s="410" t="s">
        <v>5</v>
      </c>
      <c r="B134" s="410" t="s">
        <v>743</v>
      </c>
      <c r="C134" s="410" t="s">
        <v>745</v>
      </c>
      <c r="D134" s="410" t="s">
        <v>12</v>
      </c>
      <c r="E134" s="417">
        <v>42577</v>
      </c>
      <c r="F134" s="412" t="s">
        <v>746</v>
      </c>
      <c r="G134" s="410">
        <v>2</v>
      </c>
      <c r="H134" s="410" t="s">
        <v>19</v>
      </c>
      <c r="I134" s="410" t="s">
        <v>7</v>
      </c>
      <c r="J134" s="413" t="s">
        <v>228</v>
      </c>
      <c r="K134" s="413" t="s">
        <v>135</v>
      </c>
      <c r="L134" s="416" t="s">
        <v>657</v>
      </c>
      <c r="N134" s="410"/>
      <c r="O134" s="410" t="s">
        <v>8</v>
      </c>
      <c r="P134" s="410" t="s">
        <v>10</v>
      </c>
      <c r="Q134" s="415"/>
      <c r="R134" s="415">
        <v>1.1299999999999999</v>
      </c>
    </row>
    <row r="135" spans="1:18" ht="13.5" customHeight="1">
      <c r="A135" s="410" t="s">
        <v>5</v>
      </c>
      <c r="B135" s="410" t="s">
        <v>743</v>
      </c>
      <c r="C135" s="410" t="s">
        <v>745</v>
      </c>
      <c r="D135" s="410" t="s">
        <v>12</v>
      </c>
      <c r="E135" s="417">
        <v>42578</v>
      </c>
      <c r="F135" s="412" t="s">
        <v>746</v>
      </c>
      <c r="G135" s="410">
        <v>2</v>
      </c>
      <c r="H135" s="410" t="s">
        <v>19</v>
      </c>
      <c r="I135" s="410" t="s">
        <v>34</v>
      </c>
      <c r="J135" s="413" t="s">
        <v>228</v>
      </c>
      <c r="K135" s="413" t="s">
        <v>136</v>
      </c>
      <c r="L135" s="416" t="s">
        <v>658</v>
      </c>
      <c r="N135" s="410"/>
      <c r="O135" s="410" t="s">
        <v>11</v>
      </c>
      <c r="P135" s="410" t="s">
        <v>10</v>
      </c>
      <c r="Q135" s="415"/>
      <c r="R135" s="415">
        <v>2.88</v>
      </c>
    </row>
    <row r="136" spans="1:18" ht="13.5" customHeight="1">
      <c r="A136" s="410" t="s">
        <v>5</v>
      </c>
      <c r="B136" s="410" t="s">
        <v>743</v>
      </c>
      <c r="C136" s="410" t="s">
        <v>745</v>
      </c>
      <c r="D136" s="410" t="s">
        <v>12</v>
      </c>
      <c r="E136" s="417">
        <v>42579</v>
      </c>
      <c r="F136" s="412" t="s">
        <v>746</v>
      </c>
      <c r="G136" s="410">
        <v>2</v>
      </c>
      <c r="H136" s="410" t="s">
        <v>19</v>
      </c>
      <c r="I136" s="410" t="s">
        <v>34</v>
      </c>
      <c r="J136" s="413" t="s">
        <v>228</v>
      </c>
      <c r="K136" s="413" t="s">
        <v>363</v>
      </c>
      <c r="L136" s="416" t="s">
        <v>659</v>
      </c>
      <c r="N136" s="410"/>
      <c r="O136" s="410" t="s">
        <v>11</v>
      </c>
      <c r="P136" s="410" t="s">
        <v>747</v>
      </c>
      <c r="Q136" s="415"/>
      <c r="R136" s="415">
        <v>0.82</v>
      </c>
    </row>
    <row r="137" spans="1:18" ht="13.5" customHeight="1">
      <c r="A137" s="410" t="s">
        <v>5</v>
      </c>
      <c r="B137" s="410" t="s">
        <v>743</v>
      </c>
      <c r="C137" s="410" t="s">
        <v>745</v>
      </c>
      <c r="D137" s="410" t="s">
        <v>12</v>
      </c>
      <c r="E137" s="417">
        <v>42576</v>
      </c>
      <c r="F137" s="412" t="s">
        <v>746</v>
      </c>
      <c r="G137" s="410">
        <v>2</v>
      </c>
      <c r="H137" s="410" t="s">
        <v>19</v>
      </c>
      <c r="I137" s="410" t="s">
        <v>34</v>
      </c>
      <c r="J137" s="413" t="s">
        <v>137</v>
      </c>
      <c r="K137" s="413" t="s">
        <v>138</v>
      </c>
      <c r="L137" s="416" t="s">
        <v>660</v>
      </c>
      <c r="N137" s="410"/>
      <c r="O137" s="410" t="s">
        <v>8</v>
      </c>
      <c r="P137" s="410" t="s">
        <v>10</v>
      </c>
      <c r="Q137" s="415"/>
      <c r="R137" s="415">
        <v>0.64533333333333331</v>
      </c>
    </row>
    <row r="138" spans="1:18" ht="13.5" customHeight="1">
      <c r="A138" s="410" t="s">
        <v>5</v>
      </c>
      <c r="B138" s="410" t="s">
        <v>743</v>
      </c>
      <c r="C138" s="410" t="s">
        <v>745</v>
      </c>
      <c r="D138" s="410" t="s">
        <v>12</v>
      </c>
      <c r="E138" s="417">
        <v>42577</v>
      </c>
      <c r="F138" s="412" t="s">
        <v>746</v>
      </c>
      <c r="G138" s="410">
        <v>2</v>
      </c>
      <c r="H138" s="410" t="s">
        <v>19</v>
      </c>
      <c r="I138" s="410" t="s">
        <v>30</v>
      </c>
      <c r="J138" s="413" t="s">
        <v>137</v>
      </c>
      <c r="K138" s="413" t="s">
        <v>139</v>
      </c>
      <c r="L138" s="416" t="s">
        <v>661</v>
      </c>
      <c r="N138" s="410"/>
      <c r="O138" s="410" t="s">
        <v>8</v>
      </c>
      <c r="P138" s="410" t="s">
        <v>12</v>
      </c>
      <c r="Q138" s="415"/>
      <c r="R138" s="415">
        <v>0.43866666666666659</v>
      </c>
    </row>
    <row r="139" spans="1:18" ht="13.5" customHeight="1">
      <c r="A139" s="410" t="s">
        <v>5</v>
      </c>
      <c r="B139" s="410" t="s">
        <v>743</v>
      </c>
      <c r="C139" s="410" t="s">
        <v>745</v>
      </c>
      <c r="D139" s="410" t="s">
        <v>12</v>
      </c>
      <c r="E139" s="417">
        <v>42578</v>
      </c>
      <c r="F139" s="412" t="s">
        <v>746</v>
      </c>
      <c r="G139" s="410">
        <v>2</v>
      </c>
      <c r="H139" s="410" t="s">
        <v>19</v>
      </c>
      <c r="I139" s="410" t="s">
        <v>30</v>
      </c>
      <c r="J139" s="413" t="s">
        <v>137</v>
      </c>
      <c r="K139" s="413" t="s">
        <v>140</v>
      </c>
      <c r="L139" s="416" t="s">
        <v>662</v>
      </c>
      <c r="N139" s="410"/>
      <c r="O139" s="410" t="s">
        <v>11</v>
      </c>
      <c r="P139" s="410" t="s">
        <v>10</v>
      </c>
      <c r="Q139" s="415"/>
      <c r="R139" s="415">
        <v>0.95933333333333337</v>
      </c>
    </row>
    <row r="140" spans="1:18" ht="13.5" customHeight="1">
      <c r="A140" s="410" t="s">
        <v>5</v>
      </c>
      <c r="B140" s="410" t="s">
        <v>743</v>
      </c>
      <c r="C140" s="410" t="s">
        <v>745</v>
      </c>
      <c r="D140" s="410" t="s">
        <v>12</v>
      </c>
      <c r="E140" s="417">
        <v>42576</v>
      </c>
      <c r="F140" s="412" t="s">
        <v>746</v>
      </c>
      <c r="G140" s="410">
        <v>2</v>
      </c>
      <c r="H140" s="410" t="s">
        <v>19</v>
      </c>
      <c r="I140" s="410" t="s">
        <v>30</v>
      </c>
      <c r="J140" s="413" t="s">
        <v>137</v>
      </c>
      <c r="K140" s="413" t="s">
        <v>141</v>
      </c>
      <c r="L140" s="416" t="s">
        <v>663</v>
      </c>
      <c r="N140" s="410"/>
      <c r="O140" s="410" t="s">
        <v>11</v>
      </c>
      <c r="P140" s="410" t="s">
        <v>12</v>
      </c>
      <c r="Q140" s="415"/>
      <c r="R140" s="415">
        <v>0.24466666666666667</v>
      </c>
    </row>
    <row r="141" spans="1:18" ht="13.5" customHeight="1">
      <c r="A141" s="410" t="s">
        <v>5</v>
      </c>
      <c r="B141" s="410" t="s">
        <v>743</v>
      </c>
      <c r="C141" s="410" t="s">
        <v>745</v>
      </c>
      <c r="D141" s="410" t="s">
        <v>12</v>
      </c>
      <c r="E141" s="417">
        <v>42577</v>
      </c>
      <c r="F141" s="412" t="s">
        <v>746</v>
      </c>
      <c r="G141" s="410">
        <v>2</v>
      </c>
      <c r="H141" s="410" t="s">
        <v>19</v>
      </c>
      <c r="I141" s="410" t="s">
        <v>7</v>
      </c>
      <c r="J141" s="413" t="s">
        <v>142</v>
      </c>
      <c r="K141" s="413" t="s">
        <v>143</v>
      </c>
      <c r="L141" s="416" t="s">
        <v>664</v>
      </c>
      <c r="N141" s="410"/>
      <c r="O141" s="410" t="s">
        <v>8</v>
      </c>
      <c r="P141" s="410" t="s">
        <v>12</v>
      </c>
      <c r="Q141" s="415"/>
      <c r="R141" s="415">
        <v>1.5149999999999999</v>
      </c>
    </row>
    <row r="142" spans="1:18" ht="13.5" customHeight="1">
      <c r="A142" s="410" t="s">
        <v>5</v>
      </c>
      <c r="B142" s="410" t="s">
        <v>743</v>
      </c>
      <c r="C142" s="410" t="s">
        <v>745</v>
      </c>
      <c r="D142" s="410" t="s">
        <v>12</v>
      </c>
      <c r="E142" s="417">
        <v>42578</v>
      </c>
      <c r="F142" s="412" t="s">
        <v>746</v>
      </c>
      <c r="G142" s="410">
        <v>2</v>
      </c>
      <c r="H142" s="410" t="s">
        <v>19</v>
      </c>
      <c r="I142" s="410" t="s">
        <v>7</v>
      </c>
      <c r="J142" s="413" t="s">
        <v>142</v>
      </c>
      <c r="K142" s="413" t="s">
        <v>144</v>
      </c>
      <c r="L142" s="416" t="s">
        <v>665</v>
      </c>
      <c r="N142" s="410"/>
      <c r="O142" s="410" t="s">
        <v>8</v>
      </c>
      <c r="P142" s="410" t="s">
        <v>10</v>
      </c>
      <c r="Q142" s="415"/>
      <c r="R142" s="415">
        <v>0.96396574440052696</v>
      </c>
    </row>
    <row r="143" spans="1:18" ht="13.5" customHeight="1">
      <c r="A143" s="410" t="s">
        <v>5</v>
      </c>
      <c r="B143" s="410" t="s">
        <v>743</v>
      </c>
      <c r="C143" s="410" t="s">
        <v>745</v>
      </c>
      <c r="D143" s="410" t="s">
        <v>12</v>
      </c>
      <c r="E143" s="417">
        <v>42579</v>
      </c>
      <c r="F143" s="412" t="s">
        <v>746</v>
      </c>
      <c r="G143" s="410">
        <v>2</v>
      </c>
      <c r="H143" s="410" t="s">
        <v>19</v>
      </c>
      <c r="I143" s="410" t="s">
        <v>7</v>
      </c>
      <c r="J143" s="413" t="s">
        <v>142</v>
      </c>
      <c r="K143" s="413" t="s">
        <v>145</v>
      </c>
      <c r="L143" s="416" t="s">
        <v>666</v>
      </c>
      <c r="N143" s="410"/>
      <c r="O143" s="410" t="s">
        <v>11</v>
      </c>
      <c r="P143" s="410" t="s">
        <v>10</v>
      </c>
      <c r="Q143" s="415"/>
      <c r="R143" s="415">
        <v>0.20466666666666666</v>
      </c>
    </row>
    <row r="144" spans="1:18" ht="13.5" customHeight="1">
      <c r="A144" s="410" t="s">
        <v>5</v>
      </c>
      <c r="B144" s="410" t="s">
        <v>743</v>
      </c>
      <c r="C144" s="410" t="s">
        <v>745</v>
      </c>
      <c r="D144" s="410" t="s">
        <v>12</v>
      </c>
      <c r="E144" s="417">
        <v>42576</v>
      </c>
      <c r="F144" s="412" t="s">
        <v>746</v>
      </c>
      <c r="G144" s="410">
        <v>2</v>
      </c>
      <c r="H144" s="410" t="s">
        <v>19</v>
      </c>
      <c r="I144" s="410" t="s">
        <v>34</v>
      </c>
      <c r="J144" s="413" t="s">
        <v>142</v>
      </c>
      <c r="K144" s="413" t="s">
        <v>146</v>
      </c>
      <c r="L144" s="416" t="s">
        <v>667</v>
      </c>
      <c r="N144" s="410"/>
      <c r="O144" s="410" t="s">
        <v>11</v>
      </c>
      <c r="P144" s="410" t="s">
        <v>747</v>
      </c>
      <c r="Q144" s="415"/>
      <c r="R144" s="415">
        <v>1.2450396825396826</v>
      </c>
    </row>
    <row r="145" spans="1:18" ht="13.5" customHeight="1">
      <c r="A145" s="410" t="s">
        <v>5</v>
      </c>
      <c r="B145" s="410" t="s">
        <v>743</v>
      </c>
      <c r="C145" s="410" t="s">
        <v>745</v>
      </c>
      <c r="D145" s="410" t="s">
        <v>12</v>
      </c>
      <c r="E145" s="417">
        <v>42577</v>
      </c>
      <c r="F145" s="412" t="s">
        <v>746</v>
      </c>
      <c r="G145" s="410">
        <v>2</v>
      </c>
      <c r="H145" s="410" t="s">
        <v>19</v>
      </c>
      <c r="I145" s="410" t="s">
        <v>34</v>
      </c>
      <c r="J145" s="413" t="s">
        <v>142</v>
      </c>
      <c r="K145" s="413" t="s">
        <v>147</v>
      </c>
      <c r="L145" s="416" t="s">
        <v>668</v>
      </c>
      <c r="N145" s="410"/>
      <c r="O145" s="410" t="s">
        <v>8</v>
      </c>
      <c r="P145" s="410" t="s">
        <v>10</v>
      </c>
      <c r="Q145" s="415"/>
      <c r="R145" s="415">
        <v>1.0377777777777777</v>
      </c>
    </row>
    <row r="146" spans="1:18" ht="13.5" customHeight="1">
      <c r="A146" s="410" t="s">
        <v>5</v>
      </c>
      <c r="B146" s="410" t="s">
        <v>743</v>
      </c>
      <c r="C146" s="410" t="s">
        <v>745</v>
      </c>
      <c r="D146" s="410" t="s">
        <v>12</v>
      </c>
      <c r="E146" s="417">
        <v>42578</v>
      </c>
      <c r="F146" s="412" t="s">
        <v>746</v>
      </c>
      <c r="G146" s="410">
        <v>2</v>
      </c>
      <c r="H146" s="410" t="s">
        <v>19</v>
      </c>
      <c r="I146" s="410" t="s">
        <v>34</v>
      </c>
      <c r="J146" s="413" t="s">
        <v>148</v>
      </c>
      <c r="K146" s="413" t="s">
        <v>149</v>
      </c>
      <c r="L146" s="416" t="s">
        <v>669</v>
      </c>
      <c r="N146" s="410"/>
      <c r="O146" s="410" t="s">
        <v>8</v>
      </c>
      <c r="P146" s="410" t="s">
        <v>12</v>
      </c>
      <c r="Q146" s="415"/>
      <c r="R146" s="415">
        <v>0.53</v>
      </c>
    </row>
    <row r="147" spans="1:18" ht="13.5" customHeight="1">
      <c r="A147" s="410" t="s">
        <v>5</v>
      </c>
      <c r="B147" s="410" t="s">
        <v>743</v>
      </c>
      <c r="C147" s="410" t="s">
        <v>745</v>
      </c>
      <c r="D147" s="410" t="s">
        <v>12</v>
      </c>
      <c r="E147" s="417">
        <v>42579</v>
      </c>
      <c r="F147" s="412" t="s">
        <v>746</v>
      </c>
      <c r="G147" s="410">
        <v>2</v>
      </c>
      <c r="H147" s="410" t="s">
        <v>19</v>
      </c>
      <c r="I147" s="410" t="s">
        <v>30</v>
      </c>
      <c r="J147" s="413" t="s">
        <v>148</v>
      </c>
      <c r="K147" s="413" t="s">
        <v>364</v>
      </c>
      <c r="L147" s="416" t="s">
        <v>670</v>
      </c>
      <c r="N147" s="410"/>
      <c r="O147" s="410" t="s">
        <v>11</v>
      </c>
      <c r="P147" s="410" t="s">
        <v>10</v>
      </c>
      <c r="Q147" s="415"/>
      <c r="R147" s="415">
        <v>0.6</v>
      </c>
    </row>
    <row r="148" spans="1:18" ht="13.5" customHeight="1">
      <c r="A148" s="410" t="s">
        <v>5</v>
      </c>
      <c r="B148" s="410" t="s">
        <v>743</v>
      </c>
      <c r="C148" s="410" t="s">
        <v>745</v>
      </c>
      <c r="D148" s="410" t="s">
        <v>12</v>
      </c>
      <c r="E148" s="417">
        <v>42576</v>
      </c>
      <c r="F148" s="412" t="s">
        <v>746</v>
      </c>
      <c r="G148" s="410">
        <v>2</v>
      </c>
      <c r="H148" s="410" t="s">
        <v>19</v>
      </c>
      <c r="I148" s="410" t="s">
        <v>30</v>
      </c>
      <c r="J148" s="413" t="s">
        <v>148</v>
      </c>
      <c r="K148" s="413" t="s">
        <v>151</v>
      </c>
      <c r="L148" s="416" t="s">
        <v>671</v>
      </c>
      <c r="N148" s="410"/>
      <c r="O148" s="410" t="s">
        <v>11</v>
      </c>
      <c r="P148" s="410" t="s">
        <v>12</v>
      </c>
      <c r="Q148" s="415"/>
      <c r="R148" s="415">
        <v>0.55000000000000004</v>
      </c>
    </row>
    <row r="149" spans="1:18" ht="13.5" customHeight="1">
      <c r="A149" s="410" t="s">
        <v>5</v>
      </c>
      <c r="B149" s="410" t="s">
        <v>743</v>
      </c>
      <c r="C149" s="410" t="s">
        <v>745</v>
      </c>
      <c r="D149" s="410" t="s">
        <v>12</v>
      </c>
      <c r="E149" s="417">
        <v>42577</v>
      </c>
      <c r="F149" s="412" t="s">
        <v>746</v>
      </c>
      <c r="G149" s="410">
        <v>2</v>
      </c>
      <c r="H149" s="410" t="s">
        <v>19</v>
      </c>
      <c r="I149" s="410" t="s">
        <v>30</v>
      </c>
      <c r="J149" s="413" t="s">
        <v>148</v>
      </c>
      <c r="K149" s="413" t="s">
        <v>152</v>
      </c>
      <c r="L149" s="416" t="s">
        <v>672</v>
      </c>
      <c r="N149" s="410"/>
      <c r="O149" s="410" t="s">
        <v>8</v>
      </c>
      <c r="P149" s="410" t="s">
        <v>12</v>
      </c>
      <c r="Q149" s="415"/>
      <c r="R149" s="415">
        <v>0.48</v>
      </c>
    </row>
    <row r="150" spans="1:18" ht="13.5" customHeight="1">
      <c r="A150" s="410" t="s">
        <v>5</v>
      </c>
      <c r="B150" s="410" t="s">
        <v>743</v>
      </c>
      <c r="C150" s="410" t="s">
        <v>745</v>
      </c>
      <c r="D150" s="410" t="s">
        <v>12</v>
      </c>
      <c r="E150" s="417">
        <v>42578</v>
      </c>
      <c r="F150" s="412" t="s">
        <v>746</v>
      </c>
      <c r="G150" s="410">
        <v>2</v>
      </c>
      <c r="H150" s="410" t="s">
        <v>19</v>
      </c>
      <c r="I150" s="410" t="s">
        <v>7</v>
      </c>
      <c r="J150" s="413" t="s">
        <v>148</v>
      </c>
      <c r="K150" s="413" t="s">
        <v>153</v>
      </c>
      <c r="L150" s="416" t="s">
        <v>673</v>
      </c>
      <c r="N150" s="410"/>
      <c r="O150" s="410" t="s">
        <v>8</v>
      </c>
      <c r="P150" s="410" t="s">
        <v>10</v>
      </c>
      <c r="Q150" s="415"/>
      <c r="R150" s="415">
        <v>0.73</v>
      </c>
    </row>
    <row r="151" spans="1:18" ht="13.5" customHeight="1">
      <c r="A151" s="410" t="s">
        <v>5</v>
      </c>
      <c r="B151" s="410" t="s">
        <v>743</v>
      </c>
      <c r="C151" s="410" t="s">
        <v>745</v>
      </c>
      <c r="D151" s="410" t="s">
        <v>12</v>
      </c>
      <c r="E151" s="417">
        <v>42579</v>
      </c>
      <c r="F151" s="412" t="s">
        <v>746</v>
      </c>
      <c r="G151" s="410">
        <v>2</v>
      </c>
      <c r="H151" s="410" t="s">
        <v>19</v>
      </c>
      <c r="I151" s="410" t="s">
        <v>7</v>
      </c>
      <c r="J151" s="413" t="s">
        <v>148</v>
      </c>
      <c r="K151" s="413" t="s">
        <v>154</v>
      </c>
      <c r="L151" s="416" t="s">
        <v>674</v>
      </c>
      <c r="N151" s="410"/>
      <c r="O151" s="410" t="s">
        <v>11</v>
      </c>
      <c r="P151" s="410" t="s">
        <v>10</v>
      </c>
      <c r="Q151" s="415"/>
      <c r="R151" s="415">
        <v>0.27</v>
      </c>
    </row>
    <row r="152" spans="1:18" ht="13.5" customHeight="1">
      <c r="A152" s="410" t="s">
        <v>5</v>
      </c>
      <c r="B152" s="410" t="s">
        <v>743</v>
      </c>
      <c r="C152" s="410" t="s">
        <v>745</v>
      </c>
      <c r="D152" s="410" t="s">
        <v>12</v>
      </c>
      <c r="E152" s="417">
        <v>42576</v>
      </c>
      <c r="F152" s="412" t="s">
        <v>746</v>
      </c>
      <c r="G152" s="410">
        <v>2</v>
      </c>
      <c r="H152" s="410" t="s">
        <v>19</v>
      </c>
      <c r="I152" s="410" t="s">
        <v>7</v>
      </c>
      <c r="J152" s="413" t="s">
        <v>148</v>
      </c>
      <c r="K152" s="413" t="s">
        <v>155</v>
      </c>
      <c r="L152" s="416" t="s">
        <v>675</v>
      </c>
      <c r="N152" s="410"/>
      <c r="O152" s="410" t="s">
        <v>11</v>
      </c>
      <c r="P152" s="410" t="s">
        <v>747</v>
      </c>
      <c r="Q152" s="415"/>
      <c r="R152" s="415">
        <v>0.16</v>
      </c>
    </row>
    <row r="153" spans="1:18" ht="13.5" customHeight="1">
      <c r="A153" s="410" t="s">
        <v>5</v>
      </c>
      <c r="B153" s="410" t="s">
        <v>743</v>
      </c>
      <c r="C153" s="410" t="s">
        <v>745</v>
      </c>
      <c r="D153" s="410" t="s">
        <v>12</v>
      </c>
      <c r="E153" s="417">
        <v>42577</v>
      </c>
      <c r="F153" s="412" t="s">
        <v>746</v>
      </c>
      <c r="G153" s="410">
        <v>2</v>
      </c>
      <c r="H153" s="410" t="s">
        <v>19</v>
      </c>
      <c r="I153" s="410" t="s">
        <v>34</v>
      </c>
      <c r="J153" s="413" t="s">
        <v>156</v>
      </c>
      <c r="K153" s="413" t="s">
        <v>157</v>
      </c>
      <c r="L153" s="416" t="s">
        <v>676</v>
      </c>
      <c r="N153" s="410"/>
      <c r="O153" s="410" t="s">
        <v>8</v>
      </c>
      <c r="P153" s="410" t="s">
        <v>10</v>
      </c>
      <c r="Q153" s="415"/>
      <c r="R153" s="415">
        <v>1.3</v>
      </c>
    </row>
    <row r="154" spans="1:18" ht="13.5" customHeight="1">
      <c r="A154" s="410" t="s">
        <v>5</v>
      </c>
      <c r="B154" s="410" t="s">
        <v>743</v>
      </c>
      <c r="C154" s="410" t="s">
        <v>745</v>
      </c>
      <c r="D154" s="410" t="s">
        <v>12</v>
      </c>
      <c r="E154" s="417">
        <v>42578</v>
      </c>
      <c r="F154" s="412" t="s">
        <v>746</v>
      </c>
      <c r="G154" s="410">
        <v>2</v>
      </c>
      <c r="H154" s="410" t="s">
        <v>19</v>
      </c>
      <c r="I154" s="410" t="s">
        <v>34</v>
      </c>
      <c r="J154" s="413" t="s">
        <v>156</v>
      </c>
      <c r="K154" s="413" t="s">
        <v>158</v>
      </c>
      <c r="L154" s="416" t="s">
        <v>677</v>
      </c>
      <c r="N154" s="410"/>
      <c r="O154" s="410" t="s">
        <v>8</v>
      </c>
      <c r="P154" s="410" t="s">
        <v>12</v>
      </c>
      <c r="Q154" s="415"/>
      <c r="R154" s="415">
        <v>7.0000000000000007E-2</v>
      </c>
    </row>
    <row r="155" spans="1:18" ht="13.5" customHeight="1">
      <c r="A155" s="410" t="s">
        <v>5</v>
      </c>
      <c r="B155" s="410" t="s">
        <v>743</v>
      </c>
      <c r="C155" s="410" t="s">
        <v>745</v>
      </c>
      <c r="D155" s="410" t="s">
        <v>12</v>
      </c>
      <c r="E155" s="417">
        <v>42579</v>
      </c>
      <c r="F155" s="412" t="s">
        <v>746</v>
      </c>
      <c r="G155" s="410">
        <v>2</v>
      </c>
      <c r="H155" s="410" t="s">
        <v>19</v>
      </c>
      <c r="I155" s="410" t="s">
        <v>34</v>
      </c>
      <c r="J155" s="413" t="s">
        <v>156</v>
      </c>
      <c r="K155" s="413" t="s">
        <v>159</v>
      </c>
      <c r="L155" s="416" t="s">
        <v>678</v>
      </c>
      <c r="N155" s="410"/>
      <c r="O155" s="410" t="s">
        <v>11</v>
      </c>
      <c r="P155" s="410" t="s">
        <v>10</v>
      </c>
      <c r="Q155" s="415"/>
      <c r="R155" s="415">
        <v>0.09</v>
      </c>
    </row>
    <row r="156" spans="1:18" ht="13.5" customHeight="1">
      <c r="A156" s="410" t="s">
        <v>5</v>
      </c>
      <c r="B156" s="410" t="s">
        <v>743</v>
      </c>
      <c r="C156" s="410" t="s">
        <v>745</v>
      </c>
      <c r="D156" s="410" t="s">
        <v>12</v>
      </c>
      <c r="E156" s="417">
        <v>42576</v>
      </c>
      <c r="F156" s="412" t="s">
        <v>746</v>
      </c>
      <c r="G156" s="410">
        <v>2</v>
      </c>
      <c r="H156" s="410" t="s">
        <v>19</v>
      </c>
      <c r="I156" s="410" t="s">
        <v>30</v>
      </c>
      <c r="J156" s="413" t="s">
        <v>156</v>
      </c>
      <c r="K156" s="413" t="s">
        <v>160</v>
      </c>
      <c r="L156" s="416" t="s">
        <v>679</v>
      </c>
      <c r="N156" s="410"/>
      <c r="O156" s="410" t="s">
        <v>11</v>
      </c>
      <c r="P156" s="410" t="s">
        <v>12</v>
      </c>
      <c r="Q156" s="415"/>
      <c r="R156" s="415">
        <v>0.16</v>
      </c>
    </row>
    <row r="157" spans="1:18" ht="13.5" customHeight="1">
      <c r="A157" s="410" t="s">
        <v>5</v>
      </c>
      <c r="B157" s="410" t="s">
        <v>743</v>
      </c>
      <c r="C157" s="410" t="s">
        <v>745</v>
      </c>
      <c r="D157" s="410" t="s">
        <v>12</v>
      </c>
      <c r="E157" s="417">
        <v>42577</v>
      </c>
      <c r="F157" s="412" t="s">
        <v>746</v>
      </c>
      <c r="G157" s="410">
        <v>2</v>
      </c>
      <c r="H157" s="410" t="s">
        <v>19</v>
      </c>
      <c r="I157" s="410" t="s">
        <v>30</v>
      </c>
      <c r="J157" s="413" t="s">
        <v>156</v>
      </c>
      <c r="K157" s="413" t="s">
        <v>161</v>
      </c>
      <c r="L157" s="416" t="s">
        <v>680</v>
      </c>
      <c r="N157" s="410"/>
      <c r="O157" s="410" t="s">
        <v>8</v>
      </c>
      <c r="P157" s="410" t="s">
        <v>12</v>
      </c>
      <c r="Q157" s="415"/>
      <c r="R157" s="415">
        <v>0.13</v>
      </c>
    </row>
    <row r="158" spans="1:18" ht="13.5" customHeight="1">
      <c r="A158" s="410" t="s">
        <v>5</v>
      </c>
      <c r="B158" s="410" t="s">
        <v>743</v>
      </c>
      <c r="C158" s="410" t="s">
        <v>745</v>
      </c>
      <c r="D158" s="410" t="s">
        <v>12</v>
      </c>
      <c r="E158" s="417">
        <v>42578</v>
      </c>
      <c r="F158" s="412" t="s">
        <v>746</v>
      </c>
      <c r="G158" s="410">
        <v>2</v>
      </c>
      <c r="H158" s="410" t="s">
        <v>19</v>
      </c>
      <c r="I158" s="410" t="s">
        <v>30</v>
      </c>
      <c r="J158" s="413" t="s">
        <v>156</v>
      </c>
      <c r="K158" s="413" t="s">
        <v>162</v>
      </c>
      <c r="L158" s="416" t="s">
        <v>681</v>
      </c>
      <c r="N158" s="410"/>
      <c r="O158" s="410" t="s">
        <v>8</v>
      </c>
      <c r="P158" s="410" t="s">
        <v>10</v>
      </c>
      <c r="Q158" s="415"/>
      <c r="R158" s="415">
        <v>0.47</v>
      </c>
    </row>
    <row r="159" spans="1:18" ht="13.5" customHeight="1">
      <c r="A159" s="410" t="s">
        <v>5</v>
      </c>
      <c r="B159" s="410" t="s">
        <v>743</v>
      </c>
      <c r="C159" s="410" t="s">
        <v>745</v>
      </c>
      <c r="D159" s="410" t="s">
        <v>12</v>
      </c>
      <c r="E159" s="417">
        <v>42579</v>
      </c>
      <c r="F159" s="412" t="s">
        <v>746</v>
      </c>
      <c r="G159" s="410">
        <v>2</v>
      </c>
      <c r="H159" s="410" t="s">
        <v>19</v>
      </c>
      <c r="I159" s="410" t="s">
        <v>7</v>
      </c>
      <c r="J159" s="413" t="s">
        <v>163</v>
      </c>
      <c r="K159" s="413" t="s">
        <v>164</v>
      </c>
      <c r="L159" s="416" t="s">
        <v>682</v>
      </c>
      <c r="N159" s="410"/>
      <c r="O159" s="410" t="s">
        <v>11</v>
      </c>
      <c r="P159" s="410" t="s">
        <v>10</v>
      </c>
      <c r="Q159" s="415"/>
      <c r="R159" s="415">
        <v>0.84</v>
      </c>
    </row>
    <row r="160" spans="1:18" ht="13.5" customHeight="1">
      <c r="A160" s="410" t="s">
        <v>5</v>
      </c>
      <c r="B160" s="410" t="s">
        <v>743</v>
      </c>
      <c r="C160" s="410" t="s">
        <v>745</v>
      </c>
      <c r="D160" s="410" t="s">
        <v>12</v>
      </c>
      <c r="E160" s="417">
        <v>42576</v>
      </c>
      <c r="F160" s="412" t="s">
        <v>746</v>
      </c>
      <c r="G160" s="410">
        <v>2</v>
      </c>
      <c r="H160" s="410" t="s">
        <v>19</v>
      </c>
      <c r="I160" s="410" t="s">
        <v>7</v>
      </c>
      <c r="J160" s="413" t="s">
        <v>163</v>
      </c>
      <c r="K160" s="413" t="s">
        <v>166</v>
      </c>
      <c r="L160" s="416" t="s">
        <v>683</v>
      </c>
      <c r="N160" s="410"/>
      <c r="O160" s="410" t="s">
        <v>11</v>
      </c>
      <c r="P160" s="410" t="s">
        <v>747</v>
      </c>
      <c r="Q160" s="415"/>
      <c r="R160" s="415">
        <v>1.1000000000000001</v>
      </c>
    </row>
    <row r="161" spans="1:18" ht="13.5" customHeight="1">
      <c r="A161" s="410" t="s">
        <v>5</v>
      </c>
      <c r="B161" s="410" t="s">
        <v>743</v>
      </c>
      <c r="C161" s="410" t="s">
        <v>745</v>
      </c>
      <c r="D161" s="410" t="s">
        <v>12</v>
      </c>
      <c r="E161" s="417">
        <v>42577</v>
      </c>
      <c r="F161" s="412" t="s">
        <v>746</v>
      </c>
      <c r="G161" s="410">
        <v>2</v>
      </c>
      <c r="H161" s="410" t="s">
        <v>19</v>
      </c>
      <c r="I161" s="410" t="s">
        <v>7</v>
      </c>
      <c r="J161" s="413" t="s">
        <v>163</v>
      </c>
      <c r="K161" s="413" t="s">
        <v>167</v>
      </c>
      <c r="L161" s="416" t="s">
        <v>684</v>
      </c>
      <c r="N161" s="410"/>
      <c r="O161" s="410" t="s">
        <v>8</v>
      </c>
      <c r="P161" s="410" t="s">
        <v>10</v>
      </c>
      <c r="Q161" s="415"/>
      <c r="R161" s="415">
        <v>2.91</v>
      </c>
    </row>
    <row r="162" spans="1:18" ht="13.5" customHeight="1">
      <c r="A162" s="410" t="s">
        <v>5</v>
      </c>
      <c r="B162" s="410" t="s">
        <v>743</v>
      </c>
      <c r="C162" s="410" t="s">
        <v>745</v>
      </c>
      <c r="D162" s="410" t="s">
        <v>12</v>
      </c>
      <c r="E162" s="417">
        <v>42578</v>
      </c>
      <c r="F162" s="412" t="s">
        <v>746</v>
      </c>
      <c r="G162" s="410">
        <v>2</v>
      </c>
      <c r="H162" s="410" t="s">
        <v>19</v>
      </c>
      <c r="I162" s="410" t="s">
        <v>34</v>
      </c>
      <c r="J162" s="413" t="s">
        <v>163</v>
      </c>
      <c r="K162" s="413" t="s">
        <v>168</v>
      </c>
      <c r="L162" s="416" t="s">
        <v>685</v>
      </c>
      <c r="N162" s="410"/>
      <c r="O162" s="410" t="s">
        <v>8</v>
      </c>
      <c r="P162" s="410" t="s">
        <v>12</v>
      </c>
      <c r="Q162" s="415"/>
      <c r="R162" s="415">
        <v>1.1299999999999999</v>
      </c>
    </row>
    <row r="163" spans="1:18" ht="13.5" customHeight="1">
      <c r="A163" s="410" t="s">
        <v>5</v>
      </c>
      <c r="B163" s="410" t="s">
        <v>743</v>
      </c>
      <c r="C163" s="410" t="s">
        <v>745</v>
      </c>
      <c r="D163" s="410" t="s">
        <v>12</v>
      </c>
      <c r="E163" s="417">
        <v>42579</v>
      </c>
      <c r="F163" s="412" t="s">
        <v>746</v>
      </c>
      <c r="G163" s="410">
        <v>2</v>
      </c>
      <c r="H163" s="410" t="s">
        <v>19</v>
      </c>
      <c r="I163" s="410" t="s">
        <v>34</v>
      </c>
      <c r="J163" s="413" t="s">
        <v>163</v>
      </c>
      <c r="K163" s="413" t="s">
        <v>169</v>
      </c>
      <c r="L163" s="416" t="s">
        <v>686</v>
      </c>
      <c r="N163" s="410"/>
      <c r="O163" s="410" t="s">
        <v>11</v>
      </c>
      <c r="P163" s="410" t="s">
        <v>10</v>
      </c>
      <c r="Q163" s="415"/>
      <c r="R163" s="415">
        <v>2.96</v>
      </c>
    </row>
    <row r="164" spans="1:18" ht="13.5" customHeight="1">
      <c r="A164" s="410" t="s">
        <v>5</v>
      </c>
      <c r="B164" s="410" t="s">
        <v>743</v>
      </c>
      <c r="C164" s="410" t="s">
        <v>745</v>
      </c>
      <c r="D164" s="410" t="s">
        <v>12</v>
      </c>
      <c r="E164" s="417">
        <v>42576</v>
      </c>
      <c r="F164" s="412" t="s">
        <v>746</v>
      </c>
      <c r="G164" s="410">
        <v>2</v>
      </c>
      <c r="H164" s="410" t="s">
        <v>19</v>
      </c>
      <c r="I164" s="410" t="s">
        <v>34</v>
      </c>
      <c r="J164" s="413" t="s">
        <v>170</v>
      </c>
      <c r="K164" s="413" t="s">
        <v>171</v>
      </c>
      <c r="L164" s="416" t="s">
        <v>690</v>
      </c>
      <c r="N164" s="410"/>
      <c r="O164" s="410" t="s">
        <v>11</v>
      </c>
      <c r="P164" s="410" t="s">
        <v>12</v>
      </c>
      <c r="Q164" s="415"/>
      <c r="R164" s="415">
        <v>0.94</v>
      </c>
    </row>
    <row r="165" spans="1:18" ht="13.5" customHeight="1">
      <c r="A165" s="410" t="s">
        <v>5</v>
      </c>
      <c r="B165" s="410" t="s">
        <v>743</v>
      </c>
      <c r="C165" s="410" t="s">
        <v>745</v>
      </c>
      <c r="D165" s="410" t="s">
        <v>12</v>
      </c>
      <c r="E165" s="417">
        <v>42577</v>
      </c>
      <c r="F165" s="412" t="s">
        <v>746</v>
      </c>
      <c r="G165" s="410">
        <v>2</v>
      </c>
      <c r="H165" s="410" t="s">
        <v>19</v>
      </c>
      <c r="I165" s="410" t="s">
        <v>30</v>
      </c>
      <c r="J165" s="413" t="s">
        <v>170</v>
      </c>
      <c r="K165" s="413" t="s">
        <v>172</v>
      </c>
      <c r="L165" s="416" t="s">
        <v>687</v>
      </c>
      <c r="N165" s="410"/>
      <c r="O165" s="410" t="s">
        <v>8</v>
      </c>
      <c r="P165" s="410" t="s">
        <v>12</v>
      </c>
      <c r="Q165" s="415"/>
      <c r="R165" s="415">
        <v>0.45</v>
      </c>
    </row>
    <row r="166" spans="1:18" ht="13.5" customHeight="1">
      <c r="A166" s="410" t="s">
        <v>5</v>
      </c>
      <c r="B166" s="410" t="s">
        <v>743</v>
      </c>
      <c r="C166" s="410" t="s">
        <v>748</v>
      </c>
      <c r="D166" s="410" t="s">
        <v>10</v>
      </c>
      <c r="E166" s="417">
        <v>42666</v>
      </c>
      <c r="F166" s="412" t="s">
        <v>45</v>
      </c>
      <c r="G166" s="410">
        <v>1</v>
      </c>
      <c r="H166" s="410" t="s">
        <v>19</v>
      </c>
      <c r="I166" s="410" t="s">
        <v>30</v>
      </c>
      <c r="J166" s="413" t="s">
        <v>56</v>
      </c>
      <c r="K166" s="413" t="s">
        <v>57</v>
      </c>
      <c r="L166" s="416" t="s">
        <v>229</v>
      </c>
      <c r="N166" s="410"/>
      <c r="O166" s="410" t="s">
        <v>35</v>
      </c>
      <c r="P166" s="410" t="s">
        <v>10</v>
      </c>
      <c r="Q166" s="415"/>
      <c r="R166" s="415">
        <v>0.35</v>
      </c>
    </row>
    <row r="167" spans="1:18" ht="13.5" customHeight="1">
      <c r="A167" s="410" t="s">
        <v>5</v>
      </c>
      <c r="B167" s="410" t="s">
        <v>743</v>
      </c>
      <c r="C167" s="410" t="s">
        <v>748</v>
      </c>
      <c r="D167" s="410" t="s">
        <v>10</v>
      </c>
      <c r="E167" s="417">
        <v>42667</v>
      </c>
      <c r="F167" s="412" t="s">
        <v>45</v>
      </c>
      <c r="G167" s="410">
        <v>1</v>
      </c>
      <c r="H167" s="410" t="s">
        <v>19</v>
      </c>
      <c r="I167" s="410" t="s">
        <v>30</v>
      </c>
      <c r="J167" s="413" t="s">
        <v>56</v>
      </c>
      <c r="K167" s="413" t="s">
        <v>58</v>
      </c>
      <c r="L167" s="416" t="s">
        <v>230</v>
      </c>
      <c r="N167" s="410"/>
      <c r="O167" s="410" t="s">
        <v>35</v>
      </c>
      <c r="P167" s="410" t="s">
        <v>10</v>
      </c>
      <c r="Q167" s="415"/>
      <c r="R167" s="415">
        <v>0.32</v>
      </c>
    </row>
    <row r="168" spans="1:18" ht="13.5" customHeight="1">
      <c r="A168" s="410" t="s">
        <v>5</v>
      </c>
      <c r="B168" s="410" t="s">
        <v>743</v>
      </c>
      <c r="C168" s="410" t="s">
        <v>748</v>
      </c>
      <c r="D168" s="410" t="s">
        <v>10</v>
      </c>
      <c r="E168" s="417">
        <v>42668</v>
      </c>
      <c r="F168" s="412" t="s">
        <v>45</v>
      </c>
      <c r="G168" s="410">
        <v>1</v>
      </c>
      <c r="H168" s="410" t="s">
        <v>19</v>
      </c>
      <c r="I168" s="410" t="s">
        <v>30</v>
      </c>
      <c r="J168" s="413" t="s">
        <v>56</v>
      </c>
      <c r="K168" s="413" t="s">
        <v>59</v>
      </c>
      <c r="L168" s="416" t="s">
        <v>231</v>
      </c>
      <c r="N168" s="410"/>
      <c r="O168" s="410" t="s">
        <v>35</v>
      </c>
      <c r="P168" s="410" t="s">
        <v>747</v>
      </c>
      <c r="Q168" s="415"/>
      <c r="R168" s="415">
        <v>0.71</v>
      </c>
    </row>
    <row r="169" spans="1:18" ht="13.5" customHeight="1">
      <c r="A169" s="410" t="s">
        <v>5</v>
      </c>
      <c r="B169" s="410" t="s">
        <v>743</v>
      </c>
      <c r="C169" s="410" t="s">
        <v>748</v>
      </c>
      <c r="D169" s="410" t="s">
        <v>10</v>
      </c>
      <c r="E169" s="417">
        <v>42666</v>
      </c>
      <c r="F169" s="412" t="s">
        <v>45</v>
      </c>
      <c r="G169" s="410">
        <v>1</v>
      </c>
      <c r="H169" s="410" t="s">
        <v>19</v>
      </c>
      <c r="I169" s="410" t="s">
        <v>7</v>
      </c>
      <c r="J169" s="413" t="s">
        <v>56</v>
      </c>
      <c r="K169" s="413" t="s">
        <v>60</v>
      </c>
      <c r="L169" s="416" t="s">
        <v>232</v>
      </c>
      <c r="N169" s="410"/>
      <c r="O169" s="410" t="s">
        <v>35</v>
      </c>
      <c r="P169" s="410" t="s">
        <v>10</v>
      </c>
      <c r="Q169" s="415"/>
      <c r="R169" s="415">
        <v>0.57999999999999996</v>
      </c>
    </row>
    <row r="170" spans="1:18" ht="13.5" customHeight="1">
      <c r="A170" s="410" t="s">
        <v>5</v>
      </c>
      <c r="B170" s="410" t="s">
        <v>743</v>
      </c>
      <c r="C170" s="410" t="s">
        <v>748</v>
      </c>
      <c r="D170" s="410" t="s">
        <v>10</v>
      </c>
      <c r="E170" s="417">
        <v>42667</v>
      </c>
      <c r="F170" s="412" t="s">
        <v>45</v>
      </c>
      <c r="G170" s="410">
        <v>1</v>
      </c>
      <c r="H170" s="410" t="s">
        <v>19</v>
      </c>
      <c r="I170" s="410" t="s">
        <v>7</v>
      </c>
      <c r="J170" s="413" t="s">
        <v>56</v>
      </c>
      <c r="K170" s="413" t="s">
        <v>61</v>
      </c>
      <c r="L170" s="416" t="s">
        <v>233</v>
      </c>
      <c r="N170" s="410"/>
      <c r="O170" s="410" t="s">
        <v>35</v>
      </c>
      <c r="P170" s="410" t="s">
        <v>12</v>
      </c>
      <c r="Q170" s="415"/>
      <c r="R170" s="415">
        <v>0.56000000000000005</v>
      </c>
    </row>
    <row r="171" spans="1:18" ht="13.5" customHeight="1">
      <c r="A171" s="410" t="s">
        <v>5</v>
      </c>
      <c r="B171" s="410" t="s">
        <v>743</v>
      </c>
      <c r="C171" s="410" t="s">
        <v>748</v>
      </c>
      <c r="D171" s="410" t="s">
        <v>10</v>
      </c>
      <c r="E171" s="417">
        <v>42668</v>
      </c>
      <c r="F171" s="412" t="s">
        <v>45</v>
      </c>
      <c r="G171" s="410">
        <v>1</v>
      </c>
      <c r="H171" s="410" t="s">
        <v>19</v>
      </c>
      <c r="I171" s="410" t="s">
        <v>7</v>
      </c>
      <c r="J171" s="413" t="s">
        <v>56</v>
      </c>
      <c r="K171" s="413" t="s">
        <v>62</v>
      </c>
      <c r="L171" s="416" t="s">
        <v>234</v>
      </c>
      <c r="N171" s="410"/>
      <c r="O171" s="410" t="s">
        <v>35</v>
      </c>
      <c r="P171" s="410" t="s">
        <v>10</v>
      </c>
      <c r="Q171" s="415"/>
      <c r="R171" s="415">
        <v>0.6</v>
      </c>
    </row>
    <row r="172" spans="1:18" ht="13.5" customHeight="1">
      <c r="A172" s="410" t="s">
        <v>5</v>
      </c>
      <c r="B172" s="410" t="s">
        <v>743</v>
      </c>
      <c r="C172" s="410" t="s">
        <v>748</v>
      </c>
      <c r="D172" s="410" t="s">
        <v>10</v>
      </c>
      <c r="E172" s="417">
        <v>42666</v>
      </c>
      <c r="F172" s="412" t="s">
        <v>45</v>
      </c>
      <c r="G172" s="410">
        <v>1</v>
      </c>
      <c r="H172" s="410" t="s">
        <v>19</v>
      </c>
      <c r="I172" s="410" t="s">
        <v>34</v>
      </c>
      <c r="J172" s="413" t="s">
        <v>56</v>
      </c>
      <c r="K172" s="413" t="s">
        <v>63</v>
      </c>
      <c r="L172" s="416" t="s">
        <v>235</v>
      </c>
      <c r="N172" s="410"/>
      <c r="O172" s="410" t="s">
        <v>35</v>
      </c>
      <c r="P172" s="410" t="s">
        <v>12</v>
      </c>
      <c r="Q172" s="415"/>
      <c r="R172" s="415">
        <v>0.33</v>
      </c>
    </row>
    <row r="173" spans="1:18" ht="13.5" customHeight="1">
      <c r="A173" s="410" t="s">
        <v>5</v>
      </c>
      <c r="B173" s="410" t="s">
        <v>743</v>
      </c>
      <c r="C173" s="410" t="s">
        <v>748</v>
      </c>
      <c r="D173" s="410" t="s">
        <v>10</v>
      </c>
      <c r="E173" s="417">
        <v>42667</v>
      </c>
      <c r="F173" s="412" t="s">
        <v>45</v>
      </c>
      <c r="G173" s="410">
        <v>1</v>
      </c>
      <c r="H173" s="410" t="s">
        <v>19</v>
      </c>
      <c r="I173" s="410" t="s">
        <v>34</v>
      </c>
      <c r="J173" s="413" t="s">
        <v>56</v>
      </c>
      <c r="K173" s="413" t="s">
        <v>64</v>
      </c>
      <c r="L173" s="416" t="s">
        <v>236</v>
      </c>
      <c r="N173" s="410"/>
      <c r="O173" s="410" t="s">
        <v>35</v>
      </c>
      <c r="P173" s="410" t="s">
        <v>12</v>
      </c>
      <c r="Q173" s="415"/>
      <c r="R173" s="415">
        <v>0.38</v>
      </c>
    </row>
    <row r="174" spans="1:18" ht="13.5" customHeight="1">
      <c r="A174" s="410" t="s">
        <v>5</v>
      </c>
      <c r="B174" s="410" t="s">
        <v>743</v>
      </c>
      <c r="C174" s="410" t="s">
        <v>748</v>
      </c>
      <c r="D174" s="410" t="s">
        <v>10</v>
      </c>
      <c r="E174" s="417">
        <v>42668</v>
      </c>
      <c r="F174" s="412" t="s">
        <v>45</v>
      </c>
      <c r="G174" s="410">
        <v>1</v>
      </c>
      <c r="H174" s="410" t="s">
        <v>19</v>
      </c>
      <c r="I174" s="410" t="s">
        <v>34</v>
      </c>
      <c r="J174" s="413" t="s">
        <v>56</v>
      </c>
      <c r="K174" s="413" t="s">
        <v>65</v>
      </c>
      <c r="L174" s="416" t="s">
        <v>237</v>
      </c>
      <c r="N174" s="410"/>
      <c r="O174" s="410" t="s">
        <v>35</v>
      </c>
      <c r="P174" s="410" t="s">
        <v>10</v>
      </c>
      <c r="Q174" s="415"/>
      <c r="R174" s="415">
        <v>0.3</v>
      </c>
    </row>
    <row r="175" spans="1:18" ht="13.5" customHeight="1">
      <c r="A175" s="410" t="s">
        <v>5</v>
      </c>
      <c r="B175" s="410" t="s">
        <v>743</v>
      </c>
      <c r="C175" s="410" t="s">
        <v>748</v>
      </c>
      <c r="D175" s="410" t="s">
        <v>10</v>
      </c>
      <c r="E175" s="417">
        <v>42666</v>
      </c>
      <c r="F175" s="412" t="s">
        <v>45</v>
      </c>
      <c r="G175" s="410">
        <v>1</v>
      </c>
      <c r="H175" s="410" t="s">
        <v>19</v>
      </c>
      <c r="I175" s="410" t="s">
        <v>30</v>
      </c>
      <c r="J175" s="413" t="s">
        <v>56</v>
      </c>
      <c r="K175" s="413" t="s">
        <v>66</v>
      </c>
      <c r="L175" s="416" t="s">
        <v>238</v>
      </c>
      <c r="N175" s="410"/>
      <c r="O175" s="410" t="s">
        <v>8</v>
      </c>
      <c r="P175" s="410" t="s">
        <v>10</v>
      </c>
      <c r="Q175" s="415"/>
      <c r="R175" s="415">
        <v>0.56000000000000005</v>
      </c>
    </row>
    <row r="176" spans="1:18" ht="13.5" customHeight="1">
      <c r="A176" s="410" t="s">
        <v>5</v>
      </c>
      <c r="B176" s="410" t="s">
        <v>743</v>
      </c>
      <c r="C176" s="410" t="s">
        <v>748</v>
      </c>
      <c r="D176" s="410" t="s">
        <v>10</v>
      </c>
      <c r="E176" s="417">
        <v>42667</v>
      </c>
      <c r="F176" s="412" t="s">
        <v>45</v>
      </c>
      <c r="G176" s="410">
        <v>1</v>
      </c>
      <c r="H176" s="410" t="s">
        <v>19</v>
      </c>
      <c r="I176" s="410" t="s">
        <v>30</v>
      </c>
      <c r="J176" s="413" t="s">
        <v>67</v>
      </c>
      <c r="K176" s="413" t="s">
        <v>68</v>
      </c>
      <c r="L176" s="416" t="s">
        <v>239</v>
      </c>
      <c r="N176" s="410"/>
      <c r="O176" s="410" t="s">
        <v>35</v>
      </c>
      <c r="P176" s="410" t="s">
        <v>747</v>
      </c>
      <c r="Q176" s="415"/>
      <c r="R176" s="415">
        <v>1.63</v>
      </c>
    </row>
    <row r="177" spans="1:18" ht="13.5" customHeight="1">
      <c r="A177" s="410" t="s">
        <v>5</v>
      </c>
      <c r="B177" s="410" t="s">
        <v>743</v>
      </c>
      <c r="C177" s="410" t="s">
        <v>748</v>
      </c>
      <c r="D177" s="410" t="s">
        <v>10</v>
      </c>
      <c r="E177" s="417">
        <v>42668</v>
      </c>
      <c r="F177" s="412" t="s">
        <v>45</v>
      </c>
      <c r="G177" s="410">
        <v>1</v>
      </c>
      <c r="H177" s="410" t="s">
        <v>19</v>
      </c>
      <c r="I177" s="410" t="s">
        <v>30</v>
      </c>
      <c r="J177" s="413" t="s">
        <v>67</v>
      </c>
      <c r="K177" s="413" t="s">
        <v>69</v>
      </c>
      <c r="L177" s="416" t="s">
        <v>240</v>
      </c>
      <c r="N177" s="410"/>
      <c r="O177" s="410" t="s">
        <v>35</v>
      </c>
      <c r="P177" s="410" t="s">
        <v>10</v>
      </c>
      <c r="Q177" s="415"/>
      <c r="R177" s="415">
        <v>0.51</v>
      </c>
    </row>
    <row r="178" spans="1:18" ht="13.5" customHeight="1">
      <c r="A178" s="410" t="s">
        <v>5</v>
      </c>
      <c r="B178" s="410" t="s">
        <v>743</v>
      </c>
      <c r="C178" s="410" t="s">
        <v>748</v>
      </c>
      <c r="D178" s="410" t="s">
        <v>10</v>
      </c>
      <c r="E178" s="417">
        <v>42666</v>
      </c>
      <c r="F178" s="412" t="s">
        <v>45</v>
      </c>
      <c r="G178" s="410">
        <v>1</v>
      </c>
      <c r="H178" s="410" t="s">
        <v>19</v>
      </c>
      <c r="I178" s="410" t="s">
        <v>7</v>
      </c>
      <c r="J178" s="413" t="s">
        <v>67</v>
      </c>
      <c r="K178" s="413" t="s">
        <v>70</v>
      </c>
      <c r="L178" s="416" t="s">
        <v>241</v>
      </c>
      <c r="N178" s="410"/>
      <c r="O178" s="410" t="s">
        <v>35</v>
      </c>
      <c r="P178" s="410" t="s">
        <v>12</v>
      </c>
      <c r="Q178" s="415"/>
      <c r="R178" s="415">
        <v>0.15</v>
      </c>
    </row>
    <row r="179" spans="1:18" ht="13.5" customHeight="1">
      <c r="A179" s="410" t="s">
        <v>5</v>
      </c>
      <c r="B179" s="410" t="s">
        <v>743</v>
      </c>
      <c r="C179" s="410" t="s">
        <v>748</v>
      </c>
      <c r="D179" s="410" t="s">
        <v>10</v>
      </c>
      <c r="E179" s="417">
        <v>42667</v>
      </c>
      <c r="F179" s="412" t="s">
        <v>45</v>
      </c>
      <c r="G179" s="410">
        <v>1</v>
      </c>
      <c r="H179" s="410" t="s">
        <v>19</v>
      </c>
      <c r="I179" s="410" t="s">
        <v>7</v>
      </c>
      <c r="J179" s="413" t="s">
        <v>67</v>
      </c>
      <c r="K179" s="413" t="s">
        <v>71</v>
      </c>
      <c r="L179" s="416" t="s">
        <v>242</v>
      </c>
      <c r="N179" s="410"/>
      <c r="O179" s="410" t="s">
        <v>35</v>
      </c>
      <c r="P179" s="410" t="s">
        <v>10</v>
      </c>
      <c r="Q179" s="415"/>
      <c r="R179" s="415">
        <v>1.17</v>
      </c>
    </row>
    <row r="180" spans="1:18" ht="13.5" customHeight="1">
      <c r="A180" s="410" t="s">
        <v>5</v>
      </c>
      <c r="B180" s="410" t="s">
        <v>743</v>
      </c>
      <c r="C180" s="410" t="s">
        <v>748</v>
      </c>
      <c r="D180" s="410" t="s">
        <v>10</v>
      </c>
      <c r="E180" s="417">
        <v>42668</v>
      </c>
      <c r="F180" s="412" t="s">
        <v>45</v>
      </c>
      <c r="G180" s="410">
        <v>1</v>
      </c>
      <c r="H180" s="410" t="s">
        <v>19</v>
      </c>
      <c r="I180" s="410" t="s">
        <v>7</v>
      </c>
      <c r="J180" s="413" t="s">
        <v>67</v>
      </c>
      <c r="K180" s="413" t="s">
        <v>72</v>
      </c>
      <c r="L180" s="416" t="s">
        <v>243</v>
      </c>
      <c r="N180" s="410"/>
      <c r="O180" s="410" t="s">
        <v>35</v>
      </c>
      <c r="P180" s="410" t="s">
        <v>12</v>
      </c>
      <c r="Q180" s="415"/>
      <c r="R180" s="415">
        <v>0.24</v>
      </c>
    </row>
    <row r="181" spans="1:18" ht="13.5" customHeight="1">
      <c r="A181" s="410" t="s">
        <v>5</v>
      </c>
      <c r="B181" s="410" t="s">
        <v>743</v>
      </c>
      <c r="C181" s="410" t="s">
        <v>748</v>
      </c>
      <c r="D181" s="410" t="s">
        <v>10</v>
      </c>
      <c r="E181" s="417">
        <v>42666</v>
      </c>
      <c r="F181" s="412" t="s">
        <v>45</v>
      </c>
      <c r="G181" s="410">
        <v>1</v>
      </c>
      <c r="H181" s="410" t="s">
        <v>19</v>
      </c>
      <c r="I181" s="410" t="s">
        <v>34</v>
      </c>
      <c r="J181" s="413" t="s">
        <v>67</v>
      </c>
      <c r="K181" s="413" t="s">
        <v>73</v>
      </c>
      <c r="L181" s="416" t="s">
        <v>244</v>
      </c>
      <c r="N181" s="410"/>
      <c r="O181" s="410" t="s">
        <v>35</v>
      </c>
      <c r="P181" s="410" t="s">
        <v>12</v>
      </c>
      <c r="Q181" s="415"/>
      <c r="R181" s="415">
        <v>0.3</v>
      </c>
    </row>
    <row r="182" spans="1:18" ht="13.5" customHeight="1">
      <c r="A182" s="410" t="s">
        <v>5</v>
      </c>
      <c r="B182" s="410" t="s">
        <v>743</v>
      </c>
      <c r="C182" s="410" t="s">
        <v>748</v>
      </c>
      <c r="D182" s="410" t="s">
        <v>10</v>
      </c>
      <c r="E182" s="417">
        <v>42667</v>
      </c>
      <c r="F182" s="412" t="s">
        <v>45</v>
      </c>
      <c r="G182" s="410">
        <v>1</v>
      </c>
      <c r="H182" s="410" t="s">
        <v>19</v>
      </c>
      <c r="I182" s="410" t="s">
        <v>34</v>
      </c>
      <c r="J182" s="413" t="s">
        <v>67</v>
      </c>
      <c r="K182" s="413" t="s">
        <v>635</v>
      </c>
      <c r="L182" s="416" t="s">
        <v>245</v>
      </c>
      <c r="N182" s="410"/>
      <c r="O182" s="410" t="s">
        <v>8</v>
      </c>
      <c r="P182" s="410" t="s">
        <v>10</v>
      </c>
      <c r="Q182" s="415"/>
      <c r="R182" s="415">
        <v>0.38</v>
      </c>
    </row>
    <row r="183" spans="1:18" ht="13.5" customHeight="1">
      <c r="A183" s="410" t="s">
        <v>5</v>
      </c>
      <c r="B183" s="410" t="s">
        <v>743</v>
      </c>
      <c r="C183" s="410" t="s">
        <v>748</v>
      </c>
      <c r="D183" s="410" t="s">
        <v>10</v>
      </c>
      <c r="E183" s="417">
        <v>42668</v>
      </c>
      <c r="F183" s="412" t="s">
        <v>45</v>
      </c>
      <c r="G183" s="410">
        <v>1</v>
      </c>
      <c r="H183" s="410" t="s">
        <v>19</v>
      </c>
      <c r="I183" s="410" t="s">
        <v>34</v>
      </c>
      <c r="J183" s="413" t="s">
        <v>67</v>
      </c>
      <c r="K183" s="413" t="s">
        <v>74</v>
      </c>
      <c r="L183" s="416" t="s">
        <v>246</v>
      </c>
      <c r="N183" s="410"/>
      <c r="O183" s="410" t="s">
        <v>35</v>
      </c>
      <c r="P183" s="410" t="s">
        <v>10</v>
      </c>
      <c r="Q183" s="415"/>
      <c r="R183" s="415">
        <v>0.5</v>
      </c>
    </row>
    <row r="184" spans="1:18" ht="13.5" customHeight="1">
      <c r="A184" s="410" t="s">
        <v>5</v>
      </c>
      <c r="B184" s="410" t="s">
        <v>743</v>
      </c>
      <c r="C184" s="410" t="s">
        <v>748</v>
      </c>
      <c r="D184" s="410" t="s">
        <v>10</v>
      </c>
      <c r="E184" s="417">
        <v>42666</v>
      </c>
      <c r="F184" s="412" t="s">
        <v>45</v>
      </c>
      <c r="G184" s="410">
        <v>1</v>
      </c>
      <c r="H184" s="410" t="s">
        <v>19</v>
      </c>
      <c r="I184" s="410" t="s">
        <v>30</v>
      </c>
      <c r="J184" s="413" t="s">
        <v>67</v>
      </c>
      <c r="K184" s="413" t="s">
        <v>75</v>
      </c>
      <c r="L184" s="416" t="s">
        <v>247</v>
      </c>
      <c r="N184" s="410"/>
      <c r="O184" s="410" t="s">
        <v>35</v>
      </c>
      <c r="P184" s="410" t="s">
        <v>747</v>
      </c>
      <c r="Q184" s="415"/>
      <c r="R184" s="415">
        <v>0.6</v>
      </c>
    </row>
    <row r="185" spans="1:18" ht="13.5" customHeight="1">
      <c r="A185" s="410" t="s">
        <v>5</v>
      </c>
      <c r="B185" s="410" t="s">
        <v>743</v>
      </c>
      <c r="C185" s="410" t="s">
        <v>748</v>
      </c>
      <c r="D185" s="410" t="s">
        <v>10</v>
      </c>
      <c r="E185" s="417">
        <v>42667</v>
      </c>
      <c r="F185" s="412" t="s">
        <v>45</v>
      </c>
      <c r="G185" s="410">
        <v>1</v>
      </c>
      <c r="H185" s="410" t="s">
        <v>19</v>
      </c>
      <c r="I185" s="410" t="s">
        <v>30</v>
      </c>
      <c r="J185" s="413" t="s">
        <v>67</v>
      </c>
      <c r="K185" s="413" t="s">
        <v>76</v>
      </c>
      <c r="L185" s="416" t="s">
        <v>249</v>
      </c>
      <c r="N185" s="410"/>
      <c r="O185" s="410" t="s">
        <v>35</v>
      </c>
      <c r="P185" s="410" t="s">
        <v>10</v>
      </c>
      <c r="Q185" s="415"/>
      <c r="R185" s="415">
        <v>0.19</v>
      </c>
    </row>
    <row r="186" spans="1:18" ht="13.5" customHeight="1">
      <c r="A186" s="410" t="s">
        <v>5</v>
      </c>
      <c r="B186" s="410" t="s">
        <v>743</v>
      </c>
      <c r="C186" s="410" t="s">
        <v>748</v>
      </c>
      <c r="D186" s="410" t="s">
        <v>10</v>
      </c>
      <c r="E186" s="417">
        <v>42668</v>
      </c>
      <c r="F186" s="412" t="s">
        <v>45</v>
      </c>
      <c r="G186" s="410">
        <v>1</v>
      </c>
      <c r="H186" s="410" t="s">
        <v>19</v>
      </c>
      <c r="I186" s="410" t="s">
        <v>30</v>
      </c>
      <c r="J186" s="413" t="s">
        <v>67</v>
      </c>
      <c r="K186" s="413" t="s">
        <v>78</v>
      </c>
      <c r="L186" s="416" t="s">
        <v>250</v>
      </c>
      <c r="N186" s="410"/>
      <c r="O186" s="410" t="s">
        <v>11</v>
      </c>
      <c r="P186" s="410" t="s">
        <v>12</v>
      </c>
      <c r="Q186" s="415"/>
      <c r="R186" s="415">
        <v>0.21</v>
      </c>
    </row>
    <row r="187" spans="1:18" ht="13.5" customHeight="1">
      <c r="A187" s="410" t="s">
        <v>5</v>
      </c>
      <c r="B187" s="410" t="s">
        <v>743</v>
      </c>
      <c r="C187" s="410" t="s">
        <v>748</v>
      </c>
      <c r="D187" s="410" t="s">
        <v>10</v>
      </c>
      <c r="E187" s="417">
        <v>42666</v>
      </c>
      <c r="F187" s="412" t="s">
        <v>45</v>
      </c>
      <c r="G187" s="410">
        <v>1</v>
      </c>
      <c r="H187" s="410" t="s">
        <v>19</v>
      </c>
      <c r="I187" s="410" t="s">
        <v>7</v>
      </c>
      <c r="J187" s="413" t="s">
        <v>67</v>
      </c>
      <c r="K187" s="413" t="s">
        <v>79</v>
      </c>
      <c r="L187" s="416" t="s">
        <v>251</v>
      </c>
      <c r="N187" s="410"/>
      <c r="O187" s="410" t="s">
        <v>35</v>
      </c>
      <c r="P187" s="410" t="s">
        <v>10</v>
      </c>
      <c r="Q187" s="415"/>
      <c r="R187" s="415">
        <v>0.45</v>
      </c>
    </row>
    <row r="188" spans="1:18" ht="13.5" customHeight="1">
      <c r="A188" s="410" t="s">
        <v>5</v>
      </c>
      <c r="B188" s="410" t="s">
        <v>743</v>
      </c>
      <c r="C188" s="410" t="s">
        <v>748</v>
      </c>
      <c r="D188" s="410" t="s">
        <v>10</v>
      </c>
      <c r="E188" s="417">
        <v>42667</v>
      </c>
      <c r="F188" s="412" t="s">
        <v>45</v>
      </c>
      <c r="G188" s="410">
        <v>1</v>
      </c>
      <c r="H188" s="410" t="s">
        <v>19</v>
      </c>
      <c r="I188" s="410" t="s">
        <v>7</v>
      </c>
      <c r="J188" s="413" t="s">
        <v>67</v>
      </c>
      <c r="K188" s="413" t="s">
        <v>80</v>
      </c>
      <c r="L188" s="416" t="s">
        <v>252</v>
      </c>
      <c r="N188" s="410"/>
      <c r="O188" s="410" t="s">
        <v>35</v>
      </c>
      <c r="P188" s="410" t="s">
        <v>12</v>
      </c>
      <c r="Q188" s="415"/>
      <c r="R188" s="415">
        <v>1.1599999999999999</v>
      </c>
    </row>
    <row r="189" spans="1:18" ht="13.5" customHeight="1">
      <c r="A189" s="410" t="s">
        <v>5</v>
      </c>
      <c r="B189" s="410" t="s">
        <v>743</v>
      </c>
      <c r="C189" s="410" t="s">
        <v>748</v>
      </c>
      <c r="D189" s="410" t="s">
        <v>10</v>
      </c>
      <c r="E189" s="417">
        <v>42668</v>
      </c>
      <c r="F189" s="412" t="s">
        <v>45</v>
      </c>
      <c r="G189" s="410">
        <v>1</v>
      </c>
      <c r="H189" s="410" t="s">
        <v>19</v>
      </c>
      <c r="I189" s="410" t="s">
        <v>7</v>
      </c>
      <c r="J189" s="413" t="s">
        <v>67</v>
      </c>
      <c r="K189" s="413" t="s">
        <v>81</v>
      </c>
      <c r="L189" s="416" t="s">
        <v>256</v>
      </c>
      <c r="N189" s="410"/>
      <c r="O189" s="410" t="s">
        <v>11</v>
      </c>
      <c r="P189" s="410" t="s">
        <v>12</v>
      </c>
      <c r="Q189" s="415"/>
      <c r="R189" s="415">
        <v>0.28999999999999998</v>
      </c>
    </row>
    <row r="190" spans="1:18" ht="13.5" customHeight="1">
      <c r="A190" s="410" t="s">
        <v>5</v>
      </c>
      <c r="B190" s="410" t="s">
        <v>743</v>
      </c>
      <c r="C190" s="410" t="s">
        <v>748</v>
      </c>
      <c r="D190" s="410" t="s">
        <v>10</v>
      </c>
      <c r="E190" s="417">
        <v>42666</v>
      </c>
      <c r="F190" s="412" t="s">
        <v>45</v>
      </c>
      <c r="G190" s="410">
        <v>1</v>
      </c>
      <c r="H190" s="410" t="s">
        <v>19</v>
      </c>
      <c r="I190" s="410" t="s">
        <v>34</v>
      </c>
      <c r="J190" s="413" t="s">
        <v>67</v>
      </c>
      <c r="K190" s="413" t="s">
        <v>85</v>
      </c>
      <c r="L190" s="416" t="s">
        <v>257</v>
      </c>
      <c r="N190" s="410"/>
      <c r="O190" s="410" t="s">
        <v>35</v>
      </c>
      <c r="P190" s="410" t="s">
        <v>10</v>
      </c>
      <c r="Q190" s="415"/>
      <c r="R190" s="415">
        <v>0.33</v>
      </c>
    </row>
    <row r="191" spans="1:18" ht="13.5" customHeight="1">
      <c r="A191" s="410" t="s">
        <v>5</v>
      </c>
      <c r="B191" s="410" t="s">
        <v>743</v>
      </c>
      <c r="C191" s="410" t="s">
        <v>748</v>
      </c>
      <c r="D191" s="410" t="s">
        <v>10</v>
      </c>
      <c r="E191" s="417">
        <v>42667</v>
      </c>
      <c r="F191" s="412" t="s">
        <v>45</v>
      </c>
      <c r="G191" s="410">
        <v>1</v>
      </c>
      <c r="H191" s="410" t="s">
        <v>19</v>
      </c>
      <c r="I191" s="410" t="s">
        <v>34</v>
      </c>
      <c r="J191" s="413" t="s">
        <v>67</v>
      </c>
      <c r="K191" s="413" t="s">
        <v>86</v>
      </c>
      <c r="L191" s="416" t="s">
        <v>258</v>
      </c>
      <c r="N191" s="410"/>
      <c r="O191" s="410" t="s">
        <v>35</v>
      </c>
      <c r="P191" s="410" t="s">
        <v>10</v>
      </c>
      <c r="Q191" s="415"/>
      <c r="R191" s="415">
        <v>0.28999999999999998</v>
      </c>
    </row>
    <row r="192" spans="1:18" ht="13.5" customHeight="1">
      <c r="A192" s="410" t="s">
        <v>5</v>
      </c>
      <c r="B192" s="410" t="s">
        <v>743</v>
      </c>
      <c r="C192" s="410" t="s">
        <v>748</v>
      </c>
      <c r="D192" s="410" t="s">
        <v>10</v>
      </c>
      <c r="E192" s="417">
        <v>42668</v>
      </c>
      <c r="F192" s="412" t="s">
        <v>45</v>
      </c>
      <c r="G192" s="410">
        <v>1</v>
      </c>
      <c r="H192" s="410" t="s">
        <v>19</v>
      </c>
      <c r="I192" s="410" t="s">
        <v>34</v>
      </c>
      <c r="J192" s="413" t="s">
        <v>67</v>
      </c>
      <c r="K192" s="413" t="s">
        <v>87</v>
      </c>
      <c r="L192" s="416" t="s">
        <v>637</v>
      </c>
      <c r="N192" s="410"/>
      <c r="O192" s="410" t="s">
        <v>8</v>
      </c>
      <c r="P192" s="410" t="s">
        <v>747</v>
      </c>
      <c r="Q192" s="415"/>
      <c r="R192" s="415">
        <v>0.15</v>
      </c>
    </row>
    <row r="193" spans="1:18" ht="13.5" customHeight="1">
      <c r="A193" s="410" t="s">
        <v>5</v>
      </c>
      <c r="B193" s="410" t="s">
        <v>743</v>
      </c>
      <c r="C193" s="410" t="s">
        <v>748</v>
      </c>
      <c r="D193" s="410" t="s">
        <v>10</v>
      </c>
      <c r="E193" s="417">
        <v>42666</v>
      </c>
      <c r="F193" s="412" t="s">
        <v>45</v>
      </c>
      <c r="G193" s="410">
        <v>1</v>
      </c>
      <c r="H193" s="410" t="s">
        <v>19</v>
      </c>
      <c r="I193" s="410" t="s">
        <v>30</v>
      </c>
      <c r="J193" s="413" t="s">
        <v>67</v>
      </c>
      <c r="K193" s="413" t="s">
        <v>77</v>
      </c>
      <c r="L193" s="416" t="s">
        <v>638</v>
      </c>
      <c r="N193" s="410"/>
      <c r="O193" s="410" t="s">
        <v>35</v>
      </c>
      <c r="P193" s="410" t="s">
        <v>10</v>
      </c>
      <c r="Q193" s="415"/>
      <c r="R193" s="415">
        <v>0.54</v>
      </c>
    </row>
    <row r="194" spans="1:18" ht="13.5" customHeight="1">
      <c r="A194" s="410" t="s">
        <v>5</v>
      </c>
      <c r="B194" s="410" t="s">
        <v>743</v>
      </c>
      <c r="C194" s="410" t="s">
        <v>748</v>
      </c>
      <c r="D194" s="410" t="s">
        <v>10</v>
      </c>
      <c r="E194" s="417">
        <v>42667</v>
      </c>
      <c r="F194" s="412" t="s">
        <v>45</v>
      </c>
      <c r="G194" s="410">
        <v>1</v>
      </c>
      <c r="H194" s="410" t="s">
        <v>19</v>
      </c>
      <c r="I194" s="410" t="s">
        <v>30</v>
      </c>
      <c r="J194" s="413" t="s">
        <v>67</v>
      </c>
      <c r="K194" s="413" t="s">
        <v>82</v>
      </c>
      <c r="L194" s="416" t="s">
        <v>639</v>
      </c>
      <c r="N194" s="410"/>
      <c r="O194" s="410" t="s">
        <v>35</v>
      </c>
      <c r="P194" s="410" t="s">
        <v>12</v>
      </c>
      <c r="Q194" s="415"/>
      <c r="R194" s="415">
        <v>0.27</v>
      </c>
    </row>
    <row r="195" spans="1:18" ht="13.5" customHeight="1">
      <c r="A195" s="410" t="s">
        <v>5</v>
      </c>
      <c r="B195" s="410" t="s">
        <v>743</v>
      </c>
      <c r="C195" s="410" t="s">
        <v>748</v>
      </c>
      <c r="D195" s="410" t="s">
        <v>10</v>
      </c>
      <c r="E195" s="417">
        <v>42668</v>
      </c>
      <c r="F195" s="412" t="s">
        <v>45</v>
      </c>
      <c r="G195" s="410">
        <v>1</v>
      </c>
      <c r="H195" s="410" t="s">
        <v>19</v>
      </c>
      <c r="I195" s="410" t="s">
        <v>30</v>
      </c>
      <c r="J195" s="413" t="s">
        <v>67</v>
      </c>
      <c r="K195" s="413" t="s">
        <v>83</v>
      </c>
      <c r="L195" s="416" t="s">
        <v>640</v>
      </c>
      <c r="N195" s="410"/>
      <c r="O195" s="410" t="s">
        <v>8</v>
      </c>
      <c r="P195" s="410" t="s">
        <v>10</v>
      </c>
      <c r="Q195" s="415"/>
      <c r="R195" s="415">
        <v>0.27</v>
      </c>
    </row>
    <row r="196" spans="1:18" ht="13.5" customHeight="1">
      <c r="A196" s="410" t="s">
        <v>5</v>
      </c>
      <c r="B196" s="410" t="s">
        <v>743</v>
      </c>
      <c r="C196" s="410" t="s">
        <v>748</v>
      </c>
      <c r="D196" s="410" t="s">
        <v>10</v>
      </c>
      <c r="E196" s="417">
        <v>42666</v>
      </c>
      <c r="F196" s="412" t="s">
        <v>45</v>
      </c>
      <c r="G196" s="410">
        <v>1</v>
      </c>
      <c r="H196" s="410" t="s">
        <v>19</v>
      </c>
      <c r="I196" s="410" t="s">
        <v>7</v>
      </c>
      <c r="J196" s="413" t="s">
        <v>67</v>
      </c>
      <c r="K196" s="413" t="s">
        <v>84</v>
      </c>
      <c r="L196" s="416" t="s">
        <v>641</v>
      </c>
      <c r="N196" s="410"/>
      <c r="O196" s="410" t="s">
        <v>35</v>
      </c>
      <c r="P196" s="410" t="s">
        <v>12</v>
      </c>
      <c r="Q196" s="415"/>
      <c r="R196" s="415">
        <v>0.25</v>
      </c>
    </row>
    <row r="197" spans="1:18" ht="13.5" customHeight="1">
      <c r="A197" s="410" t="s">
        <v>5</v>
      </c>
      <c r="B197" s="410" t="s">
        <v>743</v>
      </c>
      <c r="C197" s="410" t="s">
        <v>748</v>
      </c>
      <c r="D197" s="410" t="s">
        <v>10</v>
      </c>
      <c r="E197" s="417">
        <v>42667</v>
      </c>
      <c r="F197" s="412" t="s">
        <v>45</v>
      </c>
      <c r="G197" s="410">
        <v>1</v>
      </c>
      <c r="H197" s="410" t="s">
        <v>19</v>
      </c>
      <c r="I197" s="410" t="s">
        <v>7</v>
      </c>
      <c r="J197" s="413" t="s">
        <v>88</v>
      </c>
      <c r="K197" s="413" t="s">
        <v>89</v>
      </c>
      <c r="L197" s="416" t="s">
        <v>264</v>
      </c>
      <c r="N197" s="410"/>
      <c r="O197" s="410" t="s">
        <v>11</v>
      </c>
      <c r="P197" s="410" t="s">
        <v>12</v>
      </c>
      <c r="Q197" s="415"/>
      <c r="R197" s="415">
        <v>0.11</v>
      </c>
    </row>
    <row r="198" spans="1:18" ht="13.5" customHeight="1">
      <c r="A198" s="410" t="s">
        <v>5</v>
      </c>
      <c r="B198" s="410" t="s">
        <v>743</v>
      </c>
      <c r="C198" s="410" t="s">
        <v>748</v>
      </c>
      <c r="D198" s="410" t="s">
        <v>10</v>
      </c>
      <c r="E198" s="417">
        <v>42668</v>
      </c>
      <c r="F198" s="412" t="s">
        <v>45</v>
      </c>
      <c r="G198" s="410">
        <v>1</v>
      </c>
      <c r="H198" s="410" t="s">
        <v>19</v>
      </c>
      <c r="I198" s="410" t="s">
        <v>7</v>
      </c>
      <c r="J198" s="413" t="s">
        <v>88</v>
      </c>
      <c r="K198" s="413" t="s">
        <v>90</v>
      </c>
      <c r="L198" s="416" t="s">
        <v>265</v>
      </c>
      <c r="N198" s="410"/>
      <c r="O198" s="410" t="s">
        <v>8</v>
      </c>
      <c r="P198" s="410" t="s">
        <v>10</v>
      </c>
      <c r="Q198" s="415"/>
      <c r="R198" s="415">
        <v>0.21</v>
      </c>
    </row>
    <row r="199" spans="1:18" ht="13.5" customHeight="1">
      <c r="A199" s="410" t="s">
        <v>5</v>
      </c>
      <c r="B199" s="410" t="s">
        <v>743</v>
      </c>
      <c r="C199" s="410" t="s">
        <v>748</v>
      </c>
      <c r="D199" s="410" t="s">
        <v>10</v>
      </c>
      <c r="E199" s="417">
        <v>42666</v>
      </c>
      <c r="F199" s="412" t="s">
        <v>45</v>
      </c>
      <c r="G199" s="410">
        <v>1</v>
      </c>
      <c r="H199" s="410" t="s">
        <v>19</v>
      </c>
      <c r="I199" s="410" t="s">
        <v>34</v>
      </c>
      <c r="J199" s="413" t="s">
        <v>88</v>
      </c>
      <c r="K199" s="413" t="s">
        <v>91</v>
      </c>
      <c r="L199" s="416" t="s">
        <v>266</v>
      </c>
      <c r="N199" s="410"/>
      <c r="O199" s="410" t="s">
        <v>11</v>
      </c>
      <c r="P199" s="410" t="s">
        <v>10</v>
      </c>
      <c r="Q199" s="415"/>
      <c r="R199" s="415">
        <v>0.31</v>
      </c>
    </row>
    <row r="200" spans="1:18" ht="13.5" customHeight="1">
      <c r="A200" s="410" t="s">
        <v>5</v>
      </c>
      <c r="B200" s="410" t="s">
        <v>743</v>
      </c>
      <c r="C200" s="410" t="s">
        <v>748</v>
      </c>
      <c r="D200" s="410" t="s">
        <v>10</v>
      </c>
      <c r="E200" s="417">
        <v>42667</v>
      </c>
      <c r="F200" s="412" t="s">
        <v>45</v>
      </c>
      <c r="G200" s="410">
        <v>1</v>
      </c>
      <c r="H200" s="410" t="s">
        <v>19</v>
      </c>
      <c r="I200" s="410" t="s">
        <v>34</v>
      </c>
      <c r="J200" s="413" t="s">
        <v>88</v>
      </c>
      <c r="K200" s="413" t="s">
        <v>92</v>
      </c>
      <c r="L200" s="416" t="s">
        <v>267</v>
      </c>
      <c r="N200" s="410"/>
      <c r="O200" s="410" t="s">
        <v>8</v>
      </c>
      <c r="P200" s="410" t="s">
        <v>747</v>
      </c>
      <c r="Q200" s="415"/>
      <c r="R200" s="415">
        <v>0.81</v>
      </c>
    </row>
    <row r="201" spans="1:18" ht="13.5" customHeight="1">
      <c r="A201" s="410" t="s">
        <v>5</v>
      </c>
      <c r="B201" s="410" t="s">
        <v>743</v>
      </c>
      <c r="C201" s="410" t="s">
        <v>748</v>
      </c>
      <c r="D201" s="410" t="s">
        <v>10</v>
      </c>
      <c r="E201" s="417">
        <v>42668</v>
      </c>
      <c r="F201" s="412" t="s">
        <v>45</v>
      </c>
      <c r="G201" s="410">
        <v>2</v>
      </c>
      <c r="H201" s="410" t="s">
        <v>19</v>
      </c>
      <c r="I201" s="410" t="s">
        <v>34</v>
      </c>
      <c r="J201" s="413" t="s">
        <v>88</v>
      </c>
      <c r="K201" s="413" t="s">
        <v>177</v>
      </c>
      <c r="L201" s="416" t="s">
        <v>268</v>
      </c>
      <c r="N201" s="410"/>
      <c r="O201" s="410" t="s">
        <v>11</v>
      </c>
      <c r="P201" s="410" t="s">
        <v>10</v>
      </c>
      <c r="Q201" s="415"/>
      <c r="R201" s="415">
        <v>1.1200000000000001</v>
      </c>
    </row>
    <row r="202" spans="1:18" ht="13.5" customHeight="1">
      <c r="A202" s="410" t="s">
        <v>5</v>
      </c>
      <c r="B202" s="410" t="s">
        <v>743</v>
      </c>
      <c r="C202" s="410" t="s">
        <v>748</v>
      </c>
      <c r="D202" s="410" t="s">
        <v>10</v>
      </c>
      <c r="E202" s="417">
        <v>42666</v>
      </c>
      <c r="F202" s="412" t="s">
        <v>45</v>
      </c>
      <c r="G202" s="410">
        <v>2</v>
      </c>
      <c r="H202" s="410" t="s">
        <v>19</v>
      </c>
      <c r="I202" s="410" t="s">
        <v>30</v>
      </c>
      <c r="J202" s="413" t="s">
        <v>88</v>
      </c>
      <c r="K202" s="413" t="s">
        <v>93</v>
      </c>
      <c r="L202" s="416" t="s">
        <v>269</v>
      </c>
      <c r="N202" s="410"/>
      <c r="O202" s="410" t="s">
        <v>8</v>
      </c>
      <c r="P202" s="410" t="s">
        <v>12</v>
      </c>
      <c r="Q202" s="415"/>
      <c r="R202" s="415">
        <v>1.26</v>
      </c>
    </row>
    <row r="203" spans="1:18" ht="13.5" customHeight="1">
      <c r="A203" s="410" t="s">
        <v>5</v>
      </c>
      <c r="B203" s="410" t="s">
        <v>743</v>
      </c>
      <c r="C203" s="410" t="s">
        <v>748</v>
      </c>
      <c r="D203" s="410" t="s">
        <v>10</v>
      </c>
      <c r="E203" s="417">
        <v>42667</v>
      </c>
      <c r="F203" s="412" t="s">
        <v>45</v>
      </c>
      <c r="G203" s="410">
        <v>2</v>
      </c>
      <c r="H203" s="410" t="s">
        <v>19</v>
      </c>
      <c r="I203" s="410" t="s">
        <v>30</v>
      </c>
      <c r="J203" s="413" t="s">
        <v>88</v>
      </c>
      <c r="K203" s="413" t="s">
        <v>94</v>
      </c>
      <c r="L203" s="416" t="s">
        <v>270</v>
      </c>
      <c r="N203" s="410"/>
      <c r="O203" s="410" t="s">
        <v>11</v>
      </c>
      <c r="P203" s="410" t="s">
        <v>10</v>
      </c>
      <c r="Q203" s="415"/>
      <c r="R203" s="415">
        <v>0.44</v>
      </c>
    </row>
    <row r="204" spans="1:18" ht="13.5" customHeight="1">
      <c r="A204" s="410" t="s">
        <v>5</v>
      </c>
      <c r="B204" s="410" t="s">
        <v>743</v>
      </c>
      <c r="C204" s="410" t="s">
        <v>748</v>
      </c>
      <c r="D204" s="410" t="s">
        <v>10</v>
      </c>
      <c r="E204" s="417">
        <v>42668</v>
      </c>
      <c r="F204" s="412" t="s">
        <v>45</v>
      </c>
      <c r="G204" s="410">
        <v>2</v>
      </c>
      <c r="H204" s="410" t="s">
        <v>19</v>
      </c>
      <c r="I204" s="410" t="s">
        <v>30</v>
      </c>
      <c r="J204" s="413" t="s">
        <v>88</v>
      </c>
      <c r="K204" s="413" t="s">
        <v>354</v>
      </c>
      <c r="L204" s="416" t="s">
        <v>271</v>
      </c>
      <c r="N204" s="410"/>
      <c r="O204" s="410" t="s">
        <v>8</v>
      </c>
      <c r="P204" s="410" t="s">
        <v>12</v>
      </c>
      <c r="Q204" s="415"/>
      <c r="R204" s="415">
        <v>1.21</v>
      </c>
    </row>
    <row r="205" spans="1:18" ht="13.5" customHeight="1">
      <c r="A205" s="410" t="s">
        <v>5</v>
      </c>
      <c r="B205" s="410" t="s">
        <v>743</v>
      </c>
      <c r="C205" s="410" t="s">
        <v>748</v>
      </c>
      <c r="D205" s="410" t="s">
        <v>10</v>
      </c>
      <c r="E205" s="417">
        <v>42666</v>
      </c>
      <c r="F205" s="412" t="s">
        <v>45</v>
      </c>
      <c r="G205" s="410">
        <v>2</v>
      </c>
      <c r="H205" s="410" t="s">
        <v>19</v>
      </c>
      <c r="I205" s="410" t="s">
        <v>7</v>
      </c>
      <c r="J205" s="413" t="s">
        <v>88</v>
      </c>
      <c r="K205" s="413" t="s">
        <v>96</v>
      </c>
      <c r="L205" s="416" t="s">
        <v>272</v>
      </c>
      <c r="N205" s="410"/>
      <c r="O205" s="410" t="s">
        <v>11</v>
      </c>
      <c r="P205" s="410" t="s">
        <v>12</v>
      </c>
      <c r="Q205" s="415"/>
      <c r="R205" s="415">
        <v>0.71</v>
      </c>
    </row>
    <row r="206" spans="1:18" ht="13.5" customHeight="1">
      <c r="A206" s="410" t="s">
        <v>5</v>
      </c>
      <c r="B206" s="410" t="s">
        <v>743</v>
      </c>
      <c r="C206" s="410" t="s">
        <v>748</v>
      </c>
      <c r="D206" s="410" t="s">
        <v>10</v>
      </c>
      <c r="E206" s="417">
        <v>42667</v>
      </c>
      <c r="F206" s="412" t="s">
        <v>45</v>
      </c>
      <c r="G206" s="410">
        <v>2</v>
      </c>
      <c r="H206" s="410" t="s">
        <v>19</v>
      </c>
      <c r="I206" s="410" t="s">
        <v>7</v>
      </c>
      <c r="J206" s="413" t="s">
        <v>88</v>
      </c>
      <c r="K206" s="413" t="s">
        <v>355</v>
      </c>
      <c r="L206" s="416" t="s">
        <v>273</v>
      </c>
      <c r="N206" s="410"/>
      <c r="O206" s="410" t="s">
        <v>8</v>
      </c>
      <c r="P206" s="410" t="s">
        <v>10</v>
      </c>
      <c r="Q206" s="415"/>
      <c r="R206" s="415">
        <v>0.85</v>
      </c>
    </row>
    <row r="207" spans="1:18" ht="13.5" customHeight="1">
      <c r="A207" s="410" t="s">
        <v>5</v>
      </c>
      <c r="B207" s="410" t="s">
        <v>743</v>
      </c>
      <c r="C207" s="410" t="s">
        <v>748</v>
      </c>
      <c r="D207" s="410" t="s">
        <v>10</v>
      </c>
      <c r="E207" s="417">
        <v>42668</v>
      </c>
      <c r="F207" s="412" t="s">
        <v>45</v>
      </c>
      <c r="G207" s="410">
        <v>2</v>
      </c>
      <c r="H207" s="410" t="s">
        <v>19</v>
      </c>
      <c r="I207" s="410" t="s">
        <v>7</v>
      </c>
      <c r="J207" s="413" t="s">
        <v>88</v>
      </c>
      <c r="K207" s="413" t="s">
        <v>98</v>
      </c>
      <c r="L207" s="416" t="s">
        <v>274</v>
      </c>
      <c r="N207" s="410"/>
      <c r="O207" s="410" t="s">
        <v>11</v>
      </c>
      <c r="P207" s="410" t="s">
        <v>10</v>
      </c>
      <c r="Q207" s="415"/>
      <c r="R207" s="415">
        <v>0.41</v>
      </c>
    </row>
    <row r="208" spans="1:18" ht="13.5" customHeight="1">
      <c r="A208" s="410" t="s">
        <v>5</v>
      </c>
      <c r="B208" s="410" t="s">
        <v>743</v>
      </c>
      <c r="C208" s="410" t="s">
        <v>748</v>
      </c>
      <c r="D208" s="410" t="s">
        <v>10</v>
      </c>
      <c r="E208" s="417">
        <v>42666</v>
      </c>
      <c r="F208" s="412" t="s">
        <v>45</v>
      </c>
      <c r="G208" s="410">
        <v>2</v>
      </c>
      <c r="H208" s="410" t="s">
        <v>19</v>
      </c>
      <c r="I208" s="410" t="s">
        <v>34</v>
      </c>
      <c r="J208" s="413" t="s">
        <v>88</v>
      </c>
      <c r="K208" s="413" t="s">
        <v>356</v>
      </c>
      <c r="L208" s="416" t="s">
        <v>275</v>
      </c>
      <c r="N208" s="410"/>
      <c r="O208" s="410" t="s">
        <v>8</v>
      </c>
      <c r="P208" s="410" t="s">
        <v>747</v>
      </c>
      <c r="Q208" s="415"/>
      <c r="R208" s="415">
        <v>0.55000000000000004</v>
      </c>
    </row>
    <row r="209" spans="1:18" ht="13.5" customHeight="1">
      <c r="A209" s="410" t="s">
        <v>5</v>
      </c>
      <c r="B209" s="410" t="s">
        <v>743</v>
      </c>
      <c r="C209" s="410" t="s">
        <v>748</v>
      </c>
      <c r="D209" s="410" t="s">
        <v>10</v>
      </c>
      <c r="E209" s="417">
        <v>42667</v>
      </c>
      <c r="F209" s="412" t="s">
        <v>45</v>
      </c>
      <c r="G209" s="410">
        <v>2</v>
      </c>
      <c r="H209" s="410" t="s">
        <v>19</v>
      </c>
      <c r="I209" s="410" t="s">
        <v>34</v>
      </c>
      <c r="J209" s="413" t="s">
        <v>88</v>
      </c>
      <c r="K209" s="413" t="s">
        <v>100</v>
      </c>
      <c r="L209" s="416" t="s">
        <v>276</v>
      </c>
      <c r="N209" s="410"/>
      <c r="O209" s="410" t="s">
        <v>11</v>
      </c>
      <c r="P209" s="410" t="s">
        <v>10</v>
      </c>
      <c r="Q209" s="415"/>
      <c r="R209" s="415">
        <v>0.48</v>
      </c>
    </row>
    <row r="210" spans="1:18" ht="13.5" customHeight="1">
      <c r="A210" s="410" t="s">
        <v>5</v>
      </c>
      <c r="B210" s="410" t="s">
        <v>743</v>
      </c>
      <c r="C210" s="410" t="s">
        <v>748</v>
      </c>
      <c r="D210" s="410" t="s">
        <v>10</v>
      </c>
      <c r="E210" s="417">
        <v>42668</v>
      </c>
      <c r="F210" s="412" t="s">
        <v>45</v>
      </c>
      <c r="G210" s="410">
        <v>2</v>
      </c>
      <c r="H210" s="410" t="s">
        <v>19</v>
      </c>
      <c r="I210" s="410" t="s">
        <v>34</v>
      </c>
      <c r="J210" s="413" t="s">
        <v>88</v>
      </c>
      <c r="K210" s="413" t="s">
        <v>101</v>
      </c>
      <c r="L210" s="416" t="s">
        <v>619</v>
      </c>
      <c r="N210" s="410"/>
      <c r="O210" s="410" t="s">
        <v>8</v>
      </c>
      <c r="P210" s="410" t="s">
        <v>12</v>
      </c>
      <c r="Q210" s="415"/>
      <c r="R210" s="415">
        <v>0.21</v>
      </c>
    </row>
    <row r="211" spans="1:18" ht="13.5" customHeight="1">
      <c r="A211" s="410" t="s">
        <v>5</v>
      </c>
      <c r="B211" s="410" t="s">
        <v>743</v>
      </c>
      <c r="C211" s="410" t="s">
        <v>748</v>
      </c>
      <c r="D211" s="410" t="s">
        <v>10</v>
      </c>
      <c r="E211" s="417">
        <v>42666</v>
      </c>
      <c r="F211" s="412" t="s">
        <v>45</v>
      </c>
      <c r="G211" s="410">
        <v>2</v>
      </c>
      <c r="H211" s="410" t="s">
        <v>19</v>
      </c>
      <c r="I211" s="410" t="s">
        <v>30</v>
      </c>
      <c r="J211" s="413" t="s">
        <v>88</v>
      </c>
      <c r="K211" s="413" t="s">
        <v>438</v>
      </c>
      <c r="L211" s="416" t="s">
        <v>620</v>
      </c>
      <c r="N211" s="410"/>
      <c r="O211" s="410" t="s">
        <v>11</v>
      </c>
      <c r="P211" s="410" t="s">
        <v>10</v>
      </c>
      <c r="Q211" s="415"/>
      <c r="R211" s="415">
        <v>0.51</v>
      </c>
    </row>
    <row r="212" spans="1:18" ht="13.5" customHeight="1">
      <c r="A212" s="410" t="s">
        <v>5</v>
      </c>
      <c r="B212" s="410" t="s">
        <v>743</v>
      </c>
      <c r="C212" s="410" t="s">
        <v>748</v>
      </c>
      <c r="D212" s="410" t="s">
        <v>10</v>
      </c>
      <c r="E212" s="417">
        <v>42667</v>
      </c>
      <c r="F212" s="412" t="s">
        <v>45</v>
      </c>
      <c r="G212" s="410">
        <v>2</v>
      </c>
      <c r="H212" s="410" t="s">
        <v>19</v>
      </c>
      <c r="I212" s="410" t="s">
        <v>30</v>
      </c>
      <c r="J212" s="413" t="s">
        <v>88</v>
      </c>
      <c r="K212" s="413" t="s">
        <v>358</v>
      </c>
      <c r="L212" s="416" t="s">
        <v>642</v>
      </c>
      <c r="N212" s="410"/>
      <c r="O212" s="410" t="s">
        <v>8</v>
      </c>
      <c r="P212" s="410" t="s">
        <v>12</v>
      </c>
      <c r="Q212" s="415"/>
      <c r="R212" s="415">
        <v>0.15</v>
      </c>
    </row>
    <row r="213" spans="1:18" ht="13.5" customHeight="1">
      <c r="A213" s="410" t="s">
        <v>5</v>
      </c>
      <c r="B213" s="410" t="s">
        <v>743</v>
      </c>
      <c r="C213" s="410" t="s">
        <v>748</v>
      </c>
      <c r="D213" s="410" t="s">
        <v>10</v>
      </c>
      <c r="E213" s="417">
        <v>42668</v>
      </c>
      <c r="F213" s="412" t="s">
        <v>45</v>
      </c>
      <c r="G213" s="410">
        <v>2</v>
      </c>
      <c r="H213" s="410" t="s">
        <v>19</v>
      </c>
      <c r="I213" s="410" t="s">
        <v>30</v>
      </c>
      <c r="J213" s="413" t="s">
        <v>88</v>
      </c>
      <c r="K213" s="413" t="s">
        <v>357</v>
      </c>
      <c r="L213" s="416" t="s">
        <v>643</v>
      </c>
      <c r="N213" s="410"/>
      <c r="O213" s="410" t="s">
        <v>11</v>
      </c>
      <c r="P213" s="410" t="s">
        <v>12</v>
      </c>
      <c r="Q213" s="415"/>
      <c r="R213" s="415">
        <v>0.45</v>
      </c>
    </row>
    <row r="214" spans="1:18" ht="13.5" customHeight="1">
      <c r="A214" s="410" t="s">
        <v>5</v>
      </c>
      <c r="B214" s="410" t="s">
        <v>743</v>
      </c>
      <c r="C214" s="410" t="s">
        <v>748</v>
      </c>
      <c r="D214" s="410" t="s">
        <v>10</v>
      </c>
      <c r="E214" s="417">
        <v>42666</v>
      </c>
      <c r="F214" s="412" t="s">
        <v>45</v>
      </c>
      <c r="G214" s="410">
        <v>2</v>
      </c>
      <c r="H214" s="410" t="s">
        <v>19</v>
      </c>
      <c r="I214" s="410" t="s">
        <v>7</v>
      </c>
      <c r="J214" s="413" t="s">
        <v>88</v>
      </c>
      <c r="K214" s="413" t="s">
        <v>103</v>
      </c>
      <c r="L214" s="416" t="s">
        <v>644</v>
      </c>
      <c r="N214" s="410"/>
      <c r="O214" s="410" t="s">
        <v>8</v>
      </c>
      <c r="P214" s="410" t="s">
        <v>10</v>
      </c>
      <c r="Q214" s="415"/>
      <c r="R214" s="415">
        <v>0.31</v>
      </c>
    </row>
    <row r="215" spans="1:18" ht="13.5" customHeight="1">
      <c r="A215" s="410" t="s">
        <v>5</v>
      </c>
      <c r="B215" s="410" t="s">
        <v>743</v>
      </c>
      <c r="C215" s="410" t="s">
        <v>748</v>
      </c>
      <c r="D215" s="410" t="s">
        <v>10</v>
      </c>
      <c r="E215" s="417">
        <v>42667</v>
      </c>
      <c r="F215" s="412" t="s">
        <v>45</v>
      </c>
      <c r="G215" s="410">
        <v>2</v>
      </c>
      <c r="H215" s="410" t="s">
        <v>19</v>
      </c>
      <c r="I215" s="410" t="s">
        <v>7</v>
      </c>
      <c r="J215" s="413" t="s">
        <v>88</v>
      </c>
      <c r="K215" s="413" t="s">
        <v>105</v>
      </c>
      <c r="L215" s="416" t="s">
        <v>645</v>
      </c>
      <c r="N215" s="410"/>
      <c r="O215" s="410" t="s">
        <v>11</v>
      </c>
      <c r="P215" s="410" t="s">
        <v>10</v>
      </c>
      <c r="Q215" s="415"/>
      <c r="R215" s="415">
        <v>0.19</v>
      </c>
    </row>
    <row r="216" spans="1:18" ht="13.5" customHeight="1">
      <c r="A216" s="410" t="s">
        <v>5</v>
      </c>
      <c r="B216" s="410" t="s">
        <v>743</v>
      </c>
      <c r="C216" s="410" t="s">
        <v>748</v>
      </c>
      <c r="D216" s="410" t="s">
        <v>10</v>
      </c>
      <c r="E216" s="417">
        <v>42668</v>
      </c>
      <c r="F216" s="412" t="s">
        <v>45</v>
      </c>
      <c r="G216" s="410">
        <v>2</v>
      </c>
      <c r="H216" s="410" t="s">
        <v>19</v>
      </c>
      <c r="I216" s="410" t="s">
        <v>7</v>
      </c>
      <c r="J216" s="413" t="s">
        <v>88</v>
      </c>
      <c r="K216" s="413" t="s">
        <v>186</v>
      </c>
      <c r="L216" s="416" t="s">
        <v>646</v>
      </c>
      <c r="N216" s="410"/>
      <c r="O216" s="410" t="s">
        <v>8</v>
      </c>
      <c r="P216" s="410" t="s">
        <v>747</v>
      </c>
      <c r="Q216" s="415"/>
      <c r="R216" s="415">
        <v>0.21</v>
      </c>
    </row>
    <row r="217" spans="1:18" ht="13.5" customHeight="1">
      <c r="A217" s="410" t="s">
        <v>5</v>
      </c>
      <c r="B217" s="410" t="s">
        <v>743</v>
      </c>
      <c r="C217" s="410" t="s">
        <v>748</v>
      </c>
      <c r="D217" s="410" t="s">
        <v>10</v>
      </c>
      <c r="E217" s="417">
        <v>42666</v>
      </c>
      <c r="F217" s="412" t="s">
        <v>45</v>
      </c>
      <c r="G217" s="410">
        <v>2</v>
      </c>
      <c r="H217" s="410" t="s">
        <v>19</v>
      </c>
      <c r="I217" s="410" t="s">
        <v>34</v>
      </c>
      <c r="J217" s="413" t="s">
        <v>88</v>
      </c>
      <c r="K217" s="413" t="s">
        <v>106</v>
      </c>
      <c r="L217" s="416" t="s">
        <v>647</v>
      </c>
      <c r="N217" s="410"/>
      <c r="O217" s="410" t="s">
        <v>11</v>
      </c>
      <c r="P217" s="410" t="s">
        <v>10</v>
      </c>
      <c r="Q217" s="415"/>
      <c r="R217" s="415">
        <v>0.16</v>
      </c>
    </row>
    <row r="218" spans="1:18" ht="13.5" customHeight="1">
      <c r="A218" s="410" t="s">
        <v>5</v>
      </c>
      <c r="B218" s="410" t="s">
        <v>743</v>
      </c>
      <c r="C218" s="410" t="s">
        <v>748</v>
      </c>
      <c r="D218" s="410" t="s">
        <v>10</v>
      </c>
      <c r="E218" s="417">
        <v>42667</v>
      </c>
      <c r="F218" s="412" t="s">
        <v>45</v>
      </c>
      <c r="G218" s="410">
        <v>2</v>
      </c>
      <c r="H218" s="410" t="s">
        <v>19</v>
      </c>
      <c r="I218" s="410" t="s">
        <v>34</v>
      </c>
      <c r="J218" s="413" t="s">
        <v>107</v>
      </c>
      <c r="K218" s="413" t="s">
        <v>108</v>
      </c>
      <c r="L218" s="416" t="s">
        <v>621</v>
      </c>
      <c r="N218" s="410"/>
      <c r="O218" s="410" t="s">
        <v>8</v>
      </c>
      <c r="P218" s="410" t="s">
        <v>12</v>
      </c>
      <c r="Q218" s="415"/>
      <c r="R218" s="415">
        <v>0.75</v>
      </c>
    </row>
    <row r="219" spans="1:18" ht="13.5" customHeight="1">
      <c r="A219" s="410" t="s">
        <v>5</v>
      </c>
      <c r="B219" s="410" t="s">
        <v>743</v>
      </c>
      <c r="C219" s="410" t="s">
        <v>748</v>
      </c>
      <c r="D219" s="410" t="s">
        <v>10</v>
      </c>
      <c r="E219" s="417">
        <v>42668</v>
      </c>
      <c r="F219" s="412" t="s">
        <v>45</v>
      </c>
      <c r="G219" s="410">
        <v>2</v>
      </c>
      <c r="H219" s="410" t="s">
        <v>19</v>
      </c>
      <c r="I219" s="410" t="s">
        <v>34</v>
      </c>
      <c r="J219" s="413" t="s">
        <v>107</v>
      </c>
      <c r="K219" s="413" t="s">
        <v>109</v>
      </c>
      <c r="L219" s="416" t="s">
        <v>648</v>
      </c>
      <c r="N219" s="410"/>
      <c r="O219" s="410" t="s">
        <v>11</v>
      </c>
      <c r="P219" s="410" t="s">
        <v>10</v>
      </c>
      <c r="Q219" s="415"/>
      <c r="R219" s="415">
        <v>0.73</v>
      </c>
    </row>
    <row r="220" spans="1:18" ht="13.5" customHeight="1">
      <c r="A220" s="410" t="s">
        <v>5</v>
      </c>
      <c r="B220" s="410" t="s">
        <v>743</v>
      </c>
      <c r="C220" s="410" t="s">
        <v>748</v>
      </c>
      <c r="D220" s="410" t="s">
        <v>10</v>
      </c>
      <c r="E220" s="417">
        <v>42666</v>
      </c>
      <c r="F220" s="412" t="s">
        <v>45</v>
      </c>
      <c r="G220" s="410">
        <v>2</v>
      </c>
      <c r="H220" s="410" t="s">
        <v>19</v>
      </c>
      <c r="I220" s="410" t="s">
        <v>30</v>
      </c>
      <c r="J220" s="413" t="s">
        <v>107</v>
      </c>
      <c r="K220" s="413" t="s">
        <v>110</v>
      </c>
      <c r="L220" s="416" t="s">
        <v>649</v>
      </c>
      <c r="N220" s="410"/>
      <c r="O220" s="410" t="s">
        <v>8</v>
      </c>
      <c r="P220" s="410" t="s">
        <v>12</v>
      </c>
      <c r="Q220" s="415"/>
      <c r="R220" s="415">
        <v>0.13</v>
      </c>
    </row>
    <row r="221" spans="1:18" ht="13.5" customHeight="1">
      <c r="A221" s="410" t="s">
        <v>5</v>
      </c>
      <c r="B221" s="410" t="s">
        <v>743</v>
      </c>
      <c r="C221" s="410" t="s">
        <v>748</v>
      </c>
      <c r="D221" s="410" t="s">
        <v>10</v>
      </c>
      <c r="E221" s="417">
        <v>42667</v>
      </c>
      <c r="F221" s="412" t="s">
        <v>45</v>
      </c>
      <c r="G221" s="410">
        <v>2</v>
      </c>
      <c r="H221" s="410" t="s">
        <v>19</v>
      </c>
      <c r="I221" s="410" t="s">
        <v>30</v>
      </c>
      <c r="J221" s="413" t="s">
        <v>107</v>
      </c>
      <c r="K221" s="413" t="s">
        <v>111</v>
      </c>
      <c r="L221" s="416" t="s">
        <v>650</v>
      </c>
      <c r="N221" s="410"/>
      <c r="O221" s="410" t="s">
        <v>11</v>
      </c>
      <c r="P221" s="410" t="s">
        <v>12</v>
      </c>
      <c r="Q221" s="415"/>
      <c r="R221" s="415">
        <v>0.15316666666666667</v>
      </c>
    </row>
    <row r="222" spans="1:18" ht="13.5" customHeight="1">
      <c r="A222" s="410" t="s">
        <v>5</v>
      </c>
      <c r="B222" s="410" t="s">
        <v>743</v>
      </c>
      <c r="C222" s="410" t="s">
        <v>748</v>
      </c>
      <c r="D222" s="410" t="s">
        <v>10</v>
      </c>
      <c r="E222" s="417">
        <v>42668</v>
      </c>
      <c r="F222" s="412" t="s">
        <v>45</v>
      </c>
      <c r="G222" s="410">
        <v>2</v>
      </c>
      <c r="H222" s="410" t="s">
        <v>19</v>
      </c>
      <c r="I222" s="410" t="s">
        <v>30</v>
      </c>
      <c r="J222" s="413" t="s">
        <v>107</v>
      </c>
      <c r="K222" s="413" t="s">
        <v>112</v>
      </c>
      <c r="L222" s="416" t="s">
        <v>651</v>
      </c>
      <c r="N222" s="410"/>
      <c r="O222" s="410" t="s">
        <v>8</v>
      </c>
      <c r="P222" s="410" t="s">
        <v>10</v>
      </c>
      <c r="Q222" s="415"/>
      <c r="R222" s="415">
        <v>0.42633333333333329</v>
      </c>
    </row>
    <row r="223" spans="1:18" ht="13.5" customHeight="1">
      <c r="A223" s="410" t="s">
        <v>5</v>
      </c>
      <c r="B223" s="410" t="s">
        <v>743</v>
      </c>
      <c r="C223" s="410" t="s">
        <v>748</v>
      </c>
      <c r="D223" s="410" t="s">
        <v>10</v>
      </c>
      <c r="E223" s="417">
        <v>42666</v>
      </c>
      <c r="F223" s="412" t="s">
        <v>45</v>
      </c>
      <c r="G223" s="410">
        <v>2</v>
      </c>
      <c r="H223" s="410" t="s">
        <v>19</v>
      </c>
      <c r="I223" s="410" t="s">
        <v>7</v>
      </c>
      <c r="J223" s="413" t="s">
        <v>107</v>
      </c>
      <c r="K223" s="413" t="s">
        <v>113</v>
      </c>
      <c r="L223" s="416" t="s">
        <v>652</v>
      </c>
      <c r="N223" s="410"/>
      <c r="O223" s="410" t="s">
        <v>11</v>
      </c>
      <c r="P223" s="410" t="s">
        <v>10</v>
      </c>
      <c r="Q223" s="415"/>
      <c r="R223" s="415">
        <v>0.46600000000000003</v>
      </c>
    </row>
    <row r="224" spans="1:18" ht="13.5" customHeight="1">
      <c r="A224" s="410" t="s">
        <v>5</v>
      </c>
      <c r="B224" s="410" t="s">
        <v>743</v>
      </c>
      <c r="C224" s="410" t="s">
        <v>748</v>
      </c>
      <c r="D224" s="410" t="s">
        <v>10</v>
      </c>
      <c r="E224" s="417">
        <v>42667</v>
      </c>
      <c r="F224" s="412" t="s">
        <v>45</v>
      </c>
      <c r="G224" s="410">
        <v>2</v>
      </c>
      <c r="H224" s="410" t="s">
        <v>19</v>
      </c>
      <c r="I224" s="410" t="s">
        <v>7</v>
      </c>
      <c r="J224" s="413" t="s">
        <v>107</v>
      </c>
      <c r="K224" s="413" t="s">
        <v>178</v>
      </c>
      <c r="L224" s="416" t="s">
        <v>653</v>
      </c>
      <c r="N224" s="410"/>
      <c r="O224" s="410" t="s">
        <v>8</v>
      </c>
      <c r="P224" s="410" t="s">
        <v>747</v>
      </c>
      <c r="Q224" s="415"/>
      <c r="R224" s="415">
        <v>1.0639999999999998</v>
      </c>
    </row>
    <row r="225" spans="1:18" ht="13.5" customHeight="1">
      <c r="A225" s="410" t="s">
        <v>5</v>
      </c>
      <c r="B225" s="410" t="s">
        <v>743</v>
      </c>
      <c r="C225" s="410" t="s">
        <v>748</v>
      </c>
      <c r="D225" s="410" t="s">
        <v>10</v>
      </c>
      <c r="E225" s="417">
        <v>42668</v>
      </c>
      <c r="F225" s="412" t="s">
        <v>45</v>
      </c>
      <c r="G225" s="410">
        <v>2</v>
      </c>
      <c r="H225" s="410" t="s">
        <v>19</v>
      </c>
      <c r="I225" s="410" t="s">
        <v>7</v>
      </c>
      <c r="J225" s="413" t="s">
        <v>228</v>
      </c>
      <c r="K225" s="413" t="s">
        <v>114</v>
      </c>
      <c r="L225" s="416" t="s">
        <v>292</v>
      </c>
      <c r="N225" s="410"/>
      <c r="O225" s="410" t="s">
        <v>11</v>
      </c>
      <c r="P225" s="410" t="s">
        <v>10</v>
      </c>
      <c r="Q225" s="415"/>
      <c r="R225" s="415">
        <v>0.50656565656565655</v>
      </c>
    </row>
    <row r="226" spans="1:18" ht="13.5" customHeight="1">
      <c r="A226" s="410" t="s">
        <v>5</v>
      </c>
      <c r="B226" s="410" t="s">
        <v>743</v>
      </c>
      <c r="C226" s="410" t="s">
        <v>748</v>
      </c>
      <c r="D226" s="410" t="s">
        <v>10</v>
      </c>
      <c r="E226" s="417">
        <v>42666</v>
      </c>
      <c r="F226" s="412" t="s">
        <v>45</v>
      </c>
      <c r="G226" s="410">
        <v>2</v>
      </c>
      <c r="H226" s="410" t="s">
        <v>19</v>
      </c>
      <c r="I226" s="410" t="s">
        <v>34</v>
      </c>
      <c r="J226" s="413" t="s">
        <v>228</v>
      </c>
      <c r="K226" s="413" t="s">
        <v>115</v>
      </c>
      <c r="L226" s="416" t="s">
        <v>293</v>
      </c>
      <c r="N226" s="410"/>
      <c r="O226" s="410" t="s">
        <v>8</v>
      </c>
      <c r="P226" s="410" t="s">
        <v>12</v>
      </c>
      <c r="Q226" s="415"/>
      <c r="R226" s="415">
        <v>1.0293333333333334</v>
      </c>
    </row>
    <row r="227" spans="1:18" ht="13.5" customHeight="1">
      <c r="A227" s="410" t="s">
        <v>5</v>
      </c>
      <c r="B227" s="410" t="s">
        <v>743</v>
      </c>
      <c r="C227" s="410" t="s">
        <v>748</v>
      </c>
      <c r="D227" s="410" t="s">
        <v>10</v>
      </c>
      <c r="E227" s="417">
        <v>42667</v>
      </c>
      <c r="F227" s="412" t="s">
        <v>45</v>
      </c>
      <c r="G227" s="410">
        <v>2</v>
      </c>
      <c r="H227" s="410" t="s">
        <v>19</v>
      </c>
      <c r="I227" s="410" t="s">
        <v>34</v>
      </c>
      <c r="J227" s="413" t="s">
        <v>228</v>
      </c>
      <c r="K227" s="413" t="s">
        <v>116</v>
      </c>
      <c r="L227" s="416" t="s">
        <v>294</v>
      </c>
      <c r="N227" s="410"/>
      <c r="O227" s="410" t="s">
        <v>11</v>
      </c>
      <c r="P227" s="410" t="s">
        <v>10</v>
      </c>
      <c r="Q227" s="415"/>
      <c r="R227" s="415">
        <v>1.7156666666666667</v>
      </c>
    </row>
    <row r="228" spans="1:18" ht="13.5" customHeight="1">
      <c r="A228" s="410" t="s">
        <v>5</v>
      </c>
      <c r="B228" s="410" t="s">
        <v>743</v>
      </c>
      <c r="C228" s="410" t="s">
        <v>748</v>
      </c>
      <c r="D228" s="410" t="s">
        <v>10</v>
      </c>
      <c r="E228" s="417">
        <v>42668</v>
      </c>
      <c r="F228" s="412" t="s">
        <v>45</v>
      </c>
      <c r="G228" s="410">
        <v>2</v>
      </c>
      <c r="H228" s="410" t="s">
        <v>19</v>
      </c>
      <c r="I228" s="410" t="s">
        <v>34</v>
      </c>
      <c r="J228" s="413" t="s">
        <v>228</v>
      </c>
      <c r="K228" s="413" t="s">
        <v>117</v>
      </c>
      <c r="L228" s="416" t="s">
        <v>295</v>
      </c>
      <c r="N228" s="410"/>
      <c r="O228" s="410" t="s">
        <v>8</v>
      </c>
      <c r="P228" s="410" t="s">
        <v>12</v>
      </c>
      <c r="Q228" s="415"/>
      <c r="R228" s="415">
        <v>1.7989999999999997</v>
      </c>
    </row>
    <row r="229" spans="1:18" ht="13.5" customHeight="1">
      <c r="A229" s="410" t="s">
        <v>5</v>
      </c>
      <c r="B229" s="410" t="s">
        <v>743</v>
      </c>
      <c r="C229" s="410" t="s">
        <v>748</v>
      </c>
      <c r="D229" s="410" t="s">
        <v>10</v>
      </c>
      <c r="E229" s="417">
        <v>42666</v>
      </c>
      <c r="F229" s="412" t="s">
        <v>45</v>
      </c>
      <c r="G229" s="410">
        <v>2</v>
      </c>
      <c r="H229" s="410" t="s">
        <v>19</v>
      </c>
      <c r="I229" s="410" t="s">
        <v>30</v>
      </c>
      <c r="J229" s="413" t="s">
        <v>228</v>
      </c>
      <c r="K229" s="413" t="s">
        <v>359</v>
      </c>
      <c r="L229" s="416" t="s">
        <v>296</v>
      </c>
      <c r="N229" s="410"/>
      <c r="O229" s="410" t="s">
        <v>11</v>
      </c>
      <c r="P229" s="410" t="s">
        <v>12</v>
      </c>
      <c r="Q229" s="415"/>
      <c r="R229" s="415">
        <v>1.68</v>
      </c>
    </row>
    <row r="230" spans="1:18" ht="13.5" customHeight="1">
      <c r="A230" s="410" t="s">
        <v>5</v>
      </c>
      <c r="B230" s="410" t="s">
        <v>743</v>
      </c>
      <c r="C230" s="410" t="s">
        <v>748</v>
      </c>
      <c r="D230" s="410" t="s">
        <v>10</v>
      </c>
      <c r="E230" s="417">
        <v>42667</v>
      </c>
      <c r="F230" s="412" t="s">
        <v>45</v>
      </c>
      <c r="G230" s="410">
        <v>2</v>
      </c>
      <c r="H230" s="410" t="s">
        <v>19</v>
      </c>
      <c r="I230" s="410" t="s">
        <v>30</v>
      </c>
      <c r="J230" s="413" t="s">
        <v>228</v>
      </c>
      <c r="K230" s="413" t="s">
        <v>119</v>
      </c>
      <c r="L230" s="416" t="s">
        <v>297</v>
      </c>
      <c r="N230" s="410"/>
      <c r="O230" s="410" t="s">
        <v>8</v>
      </c>
      <c r="P230" s="410" t="s">
        <v>10</v>
      </c>
      <c r="Q230" s="415"/>
      <c r="R230" s="415">
        <v>1.27</v>
      </c>
    </row>
    <row r="231" spans="1:18" ht="13.5" customHeight="1">
      <c r="A231" s="410" t="s">
        <v>5</v>
      </c>
      <c r="B231" s="410" t="s">
        <v>743</v>
      </c>
      <c r="C231" s="410" t="s">
        <v>748</v>
      </c>
      <c r="D231" s="410" t="s">
        <v>10</v>
      </c>
      <c r="E231" s="417">
        <v>42668</v>
      </c>
      <c r="F231" s="412" t="s">
        <v>45</v>
      </c>
      <c r="G231" s="410">
        <v>2</v>
      </c>
      <c r="H231" s="410" t="s">
        <v>19</v>
      </c>
      <c r="I231" s="410" t="s">
        <v>30</v>
      </c>
      <c r="J231" s="413" t="s">
        <v>228</v>
      </c>
      <c r="K231" s="410" t="s">
        <v>120</v>
      </c>
      <c r="L231" s="416" t="s">
        <v>298</v>
      </c>
      <c r="N231" s="410"/>
      <c r="O231" s="410" t="s">
        <v>11</v>
      </c>
      <c r="P231" s="410" t="s">
        <v>10</v>
      </c>
      <c r="Q231" s="415"/>
      <c r="R231" s="415">
        <v>1.1000000000000001</v>
      </c>
    </row>
    <row r="232" spans="1:18" ht="13.5" customHeight="1">
      <c r="A232" s="410" t="s">
        <v>5</v>
      </c>
      <c r="B232" s="410" t="s">
        <v>743</v>
      </c>
      <c r="C232" s="410" t="s">
        <v>748</v>
      </c>
      <c r="D232" s="410" t="s">
        <v>10</v>
      </c>
      <c r="E232" s="417">
        <v>42666</v>
      </c>
      <c r="F232" s="412" t="s">
        <v>45</v>
      </c>
      <c r="G232" s="410">
        <v>2</v>
      </c>
      <c r="H232" s="410" t="s">
        <v>19</v>
      </c>
      <c r="I232" s="410" t="s">
        <v>7</v>
      </c>
      <c r="J232" s="413" t="s">
        <v>228</v>
      </c>
      <c r="K232" s="413" t="s">
        <v>121</v>
      </c>
      <c r="L232" s="416" t="s">
        <v>299</v>
      </c>
      <c r="N232" s="410"/>
      <c r="O232" s="410" t="s">
        <v>8</v>
      </c>
      <c r="P232" s="410" t="s">
        <v>747</v>
      </c>
      <c r="Q232" s="415"/>
      <c r="R232" s="415">
        <v>1.41</v>
      </c>
    </row>
    <row r="233" spans="1:18" ht="13.5" customHeight="1">
      <c r="A233" s="410" t="s">
        <v>5</v>
      </c>
      <c r="B233" s="410" t="s">
        <v>743</v>
      </c>
      <c r="C233" s="410" t="s">
        <v>748</v>
      </c>
      <c r="D233" s="410" t="s">
        <v>10</v>
      </c>
      <c r="E233" s="417">
        <v>42667</v>
      </c>
      <c r="F233" s="412" t="s">
        <v>45</v>
      </c>
      <c r="G233" s="410">
        <v>2</v>
      </c>
      <c r="H233" s="410" t="s">
        <v>19</v>
      </c>
      <c r="I233" s="410" t="s">
        <v>7</v>
      </c>
      <c r="J233" s="413" t="s">
        <v>228</v>
      </c>
      <c r="K233" s="413" t="s">
        <v>122</v>
      </c>
      <c r="L233" s="416" t="s">
        <v>300</v>
      </c>
      <c r="N233" s="410"/>
      <c r="O233" s="410" t="s">
        <v>11</v>
      </c>
      <c r="P233" s="410" t="s">
        <v>10</v>
      </c>
      <c r="Q233" s="415"/>
      <c r="R233" s="415">
        <v>0.88</v>
      </c>
    </row>
    <row r="234" spans="1:18" ht="13.5" customHeight="1">
      <c r="A234" s="410" t="s">
        <v>5</v>
      </c>
      <c r="B234" s="410" t="s">
        <v>743</v>
      </c>
      <c r="C234" s="410" t="s">
        <v>748</v>
      </c>
      <c r="D234" s="410" t="s">
        <v>10</v>
      </c>
      <c r="E234" s="417">
        <v>42668</v>
      </c>
      <c r="F234" s="412" t="s">
        <v>45</v>
      </c>
      <c r="G234" s="410">
        <v>2</v>
      </c>
      <c r="H234" s="410" t="s">
        <v>19</v>
      </c>
      <c r="I234" s="410" t="s">
        <v>7</v>
      </c>
      <c r="J234" s="413" t="s">
        <v>228</v>
      </c>
      <c r="K234" s="413" t="s">
        <v>123</v>
      </c>
      <c r="L234" s="416" t="s">
        <v>301</v>
      </c>
      <c r="N234" s="410"/>
      <c r="O234" s="410" t="s">
        <v>8</v>
      </c>
      <c r="P234" s="410" t="s">
        <v>12</v>
      </c>
      <c r="Q234" s="415"/>
      <c r="R234" s="415">
        <v>1.48</v>
      </c>
    </row>
    <row r="235" spans="1:18" ht="13.5" customHeight="1">
      <c r="A235" s="410" t="s">
        <v>5</v>
      </c>
      <c r="B235" s="410" t="s">
        <v>743</v>
      </c>
      <c r="C235" s="410" t="s">
        <v>748</v>
      </c>
      <c r="D235" s="410" t="s">
        <v>10</v>
      </c>
      <c r="E235" s="417">
        <v>42666</v>
      </c>
      <c r="F235" s="412" t="s">
        <v>45</v>
      </c>
      <c r="G235" s="410">
        <v>2</v>
      </c>
      <c r="H235" s="410" t="s">
        <v>19</v>
      </c>
      <c r="I235" s="410" t="s">
        <v>34</v>
      </c>
      <c r="J235" s="413" t="s">
        <v>228</v>
      </c>
      <c r="K235" s="413" t="s">
        <v>124</v>
      </c>
      <c r="L235" s="416" t="s">
        <v>302</v>
      </c>
      <c r="N235" s="410"/>
      <c r="O235" s="410" t="s">
        <v>11</v>
      </c>
      <c r="P235" s="410" t="s">
        <v>10</v>
      </c>
      <c r="Q235" s="415"/>
      <c r="R235" s="415">
        <v>1.1299999999999999</v>
      </c>
    </row>
    <row r="236" spans="1:18" ht="13.5" customHeight="1">
      <c r="A236" s="410" t="s">
        <v>5</v>
      </c>
      <c r="B236" s="410" t="s">
        <v>743</v>
      </c>
      <c r="C236" s="410" t="s">
        <v>748</v>
      </c>
      <c r="D236" s="410" t="s">
        <v>10</v>
      </c>
      <c r="E236" s="417">
        <v>42667</v>
      </c>
      <c r="F236" s="412" t="s">
        <v>45</v>
      </c>
      <c r="G236" s="410">
        <v>2</v>
      </c>
      <c r="H236" s="410" t="s">
        <v>19</v>
      </c>
      <c r="I236" s="410" t="s">
        <v>34</v>
      </c>
      <c r="J236" s="413" t="s">
        <v>228</v>
      </c>
      <c r="K236" s="413" t="s">
        <v>125</v>
      </c>
      <c r="L236" s="416" t="s">
        <v>303</v>
      </c>
      <c r="N236" s="410"/>
      <c r="O236" s="410" t="s">
        <v>8</v>
      </c>
      <c r="P236" s="410" t="s">
        <v>12</v>
      </c>
      <c r="Q236" s="415"/>
      <c r="R236" s="415">
        <v>1.33</v>
      </c>
    </row>
    <row r="237" spans="1:18" ht="13.5" customHeight="1">
      <c r="A237" s="410" t="s">
        <v>5</v>
      </c>
      <c r="B237" s="410" t="s">
        <v>743</v>
      </c>
      <c r="C237" s="410" t="s">
        <v>748</v>
      </c>
      <c r="D237" s="410" t="s">
        <v>10</v>
      </c>
      <c r="E237" s="417">
        <v>42668</v>
      </c>
      <c r="F237" s="412" t="s">
        <v>45</v>
      </c>
      <c r="G237" s="410">
        <v>2</v>
      </c>
      <c r="H237" s="410" t="s">
        <v>19</v>
      </c>
      <c r="I237" s="410" t="s">
        <v>34</v>
      </c>
      <c r="J237" s="413" t="s">
        <v>228</v>
      </c>
      <c r="K237" s="413" t="s">
        <v>126</v>
      </c>
      <c r="L237" s="416" t="s">
        <v>304</v>
      </c>
      <c r="N237" s="410"/>
      <c r="O237" s="410" t="s">
        <v>11</v>
      </c>
      <c r="P237" s="410" t="s">
        <v>12</v>
      </c>
      <c r="Q237" s="415"/>
      <c r="R237" s="415">
        <v>1.31</v>
      </c>
    </row>
    <row r="238" spans="1:18" ht="13.5" customHeight="1">
      <c r="A238" s="410" t="s">
        <v>5</v>
      </c>
      <c r="B238" s="410" t="s">
        <v>743</v>
      </c>
      <c r="C238" s="410" t="s">
        <v>748</v>
      </c>
      <c r="D238" s="410" t="s">
        <v>10</v>
      </c>
      <c r="E238" s="417">
        <v>42666</v>
      </c>
      <c r="F238" s="412" t="s">
        <v>45</v>
      </c>
      <c r="G238" s="410">
        <v>2</v>
      </c>
      <c r="H238" s="410" t="s">
        <v>19</v>
      </c>
      <c r="I238" s="410" t="s">
        <v>30</v>
      </c>
      <c r="J238" s="413" t="s">
        <v>228</v>
      </c>
      <c r="K238" s="413" t="s">
        <v>127</v>
      </c>
      <c r="L238" s="416" t="s">
        <v>622</v>
      </c>
      <c r="N238" s="410"/>
      <c r="O238" s="410" t="s">
        <v>8</v>
      </c>
      <c r="P238" s="410" t="s">
        <v>10</v>
      </c>
      <c r="Q238" s="415"/>
      <c r="R238" s="415">
        <v>0.77</v>
      </c>
    </row>
    <row r="239" spans="1:18" ht="13.5" customHeight="1">
      <c r="A239" s="410" t="s">
        <v>5</v>
      </c>
      <c r="B239" s="410" t="s">
        <v>743</v>
      </c>
      <c r="C239" s="410" t="s">
        <v>748</v>
      </c>
      <c r="D239" s="410" t="s">
        <v>10</v>
      </c>
      <c r="E239" s="417">
        <v>42667</v>
      </c>
      <c r="F239" s="412" t="s">
        <v>45</v>
      </c>
      <c r="G239" s="410">
        <v>3</v>
      </c>
      <c r="H239" s="410" t="s">
        <v>19</v>
      </c>
      <c r="I239" s="410" t="s">
        <v>30</v>
      </c>
      <c r="J239" s="413" t="s">
        <v>228</v>
      </c>
      <c r="K239" s="413" t="s">
        <v>633</v>
      </c>
      <c r="L239" s="416" t="s">
        <v>623</v>
      </c>
      <c r="N239" s="410"/>
      <c r="O239" s="410" t="s">
        <v>11</v>
      </c>
      <c r="P239" s="410" t="s">
        <v>10</v>
      </c>
      <c r="Q239" s="415"/>
      <c r="R239" s="415">
        <v>0.64</v>
      </c>
    </row>
    <row r="240" spans="1:18" ht="13.5" customHeight="1">
      <c r="A240" s="410" t="s">
        <v>5</v>
      </c>
      <c r="B240" s="410" t="s">
        <v>743</v>
      </c>
      <c r="C240" s="410" t="s">
        <v>748</v>
      </c>
      <c r="D240" s="410" t="s">
        <v>10</v>
      </c>
      <c r="E240" s="417">
        <v>42668</v>
      </c>
      <c r="F240" s="412" t="s">
        <v>45</v>
      </c>
      <c r="G240" s="410">
        <v>3</v>
      </c>
      <c r="H240" s="410" t="s">
        <v>19</v>
      </c>
      <c r="I240" s="410" t="s">
        <v>30</v>
      </c>
      <c r="J240" s="413" t="s">
        <v>228</v>
      </c>
      <c r="K240" s="413" t="s">
        <v>128</v>
      </c>
      <c r="L240" s="416" t="s">
        <v>624</v>
      </c>
      <c r="N240" s="410"/>
      <c r="O240" s="410" t="s">
        <v>8</v>
      </c>
      <c r="P240" s="410" t="s">
        <v>747</v>
      </c>
      <c r="Q240" s="415"/>
      <c r="R240" s="415">
        <v>1.97</v>
      </c>
    </row>
    <row r="241" spans="1:18" ht="13.5" customHeight="1">
      <c r="A241" s="410" t="s">
        <v>5</v>
      </c>
      <c r="B241" s="410" t="s">
        <v>743</v>
      </c>
      <c r="C241" s="410" t="s">
        <v>748</v>
      </c>
      <c r="D241" s="410" t="s">
        <v>10</v>
      </c>
      <c r="E241" s="417">
        <v>42666</v>
      </c>
      <c r="F241" s="412" t="s">
        <v>45</v>
      </c>
      <c r="G241" s="410">
        <v>3</v>
      </c>
      <c r="H241" s="410" t="s">
        <v>19</v>
      </c>
      <c r="I241" s="410" t="s">
        <v>7</v>
      </c>
      <c r="J241" s="413" t="s">
        <v>228</v>
      </c>
      <c r="K241" s="413" t="s">
        <v>129</v>
      </c>
      <c r="L241" s="416" t="s">
        <v>625</v>
      </c>
      <c r="N241" s="410"/>
      <c r="O241" s="410" t="s">
        <v>11</v>
      </c>
      <c r="P241" s="410" t="s">
        <v>10</v>
      </c>
      <c r="Q241" s="415"/>
      <c r="R241" s="415">
        <v>1.1200000000000001</v>
      </c>
    </row>
    <row r="242" spans="1:18" ht="13.5" customHeight="1">
      <c r="A242" s="410" t="s">
        <v>5</v>
      </c>
      <c r="B242" s="410" t="s">
        <v>743</v>
      </c>
      <c r="C242" s="410" t="s">
        <v>748</v>
      </c>
      <c r="D242" s="410" t="s">
        <v>10</v>
      </c>
      <c r="E242" s="417">
        <v>42667</v>
      </c>
      <c r="F242" s="412" t="s">
        <v>45</v>
      </c>
      <c r="G242" s="410">
        <v>3</v>
      </c>
      <c r="H242" s="410" t="s">
        <v>19</v>
      </c>
      <c r="I242" s="410" t="s">
        <v>7</v>
      </c>
      <c r="J242" s="413" t="s">
        <v>228</v>
      </c>
      <c r="K242" s="413" t="s">
        <v>707</v>
      </c>
      <c r="L242" s="416" t="s">
        <v>634</v>
      </c>
      <c r="N242" s="410"/>
      <c r="O242" s="410" t="s">
        <v>8</v>
      </c>
      <c r="P242" s="410" t="s">
        <v>12</v>
      </c>
      <c r="Q242" s="415"/>
      <c r="R242" s="415">
        <v>1.47</v>
      </c>
    </row>
    <row r="243" spans="1:18" ht="13.5" customHeight="1">
      <c r="A243" s="410" t="s">
        <v>5</v>
      </c>
      <c r="B243" s="410" t="s">
        <v>743</v>
      </c>
      <c r="C243" s="410" t="s">
        <v>748</v>
      </c>
      <c r="D243" s="410" t="s">
        <v>10</v>
      </c>
      <c r="E243" s="417">
        <v>42668</v>
      </c>
      <c r="F243" s="412" t="s">
        <v>45</v>
      </c>
      <c r="G243" s="410">
        <v>3</v>
      </c>
      <c r="H243" s="410" t="s">
        <v>19</v>
      </c>
      <c r="I243" s="410" t="s">
        <v>7</v>
      </c>
      <c r="J243" s="413" t="s">
        <v>228</v>
      </c>
      <c r="K243" s="413" t="s">
        <v>131</v>
      </c>
      <c r="L243" s="416" t="s">
        <v>654</v>
      </c>
      <c r="N243" s="410"/>
      <c r="O243" s="410" t="s">
        <v>11</v>
      </c>
      <c r="P243" s="410" t="s">
        <v>10</v>
      </c>
      <c r="Q243" s="415"/>
      <c r="R243" s="415">
        <v>0.25</v>
      </c>
    </row>
    <row r="244" spans="1:18" ht="13.5" customHeight="1">
      <c r="A244" s="410" t="s">
        <v>5</v>
      </c>
      <c r="B244" s="410" t="s">
        <v>743</v>
      </c>
      <c r="C244" s="410" t="s">
        <v>748</v>
      </c>
      <c r="D244" s="410" t="s">
        <v>10</v>
      </c>
      <c r="E244" s="417">
        <v>42666</v>
      </c>
      <c r="F244" s="412" t="s">
        <v>45</v>
      </c>
      <c r="G244" s="410">
        <v>3</v>
      </c>
      <c r="H244" s="410" t="s">
        <v>19</v>
      </c>
      <c r="I244" s="410" t="s">
        <v>34</v>
      </c>
      <c r="J244" s="413" t="s">
        <v>228</v>
      </c>
      <c r="K244" s="413" t="s">
        <v>132</v>
      </c>
      <c r="L244" s="416" t="s">
        <v>655</v>
      </c>
      <c r="N244" s="410"/>
      <c r="O244" s="410" t="s">
        <v>8</v>
      </c>
      <c r="P244" s="410" t="s">
        <v>12</v>
      </c>
      <c r="Q244" s="415"/>
      <c r="R244" s="415">
        <v>1.58</v>
      </c>
    </row>
    <row r="245" spans="1:18" ht="13.5" customHeight="1">
      <c r="A245" s="410" t="s">
        <v>5</v>
      </c>
      <c r="B245" s="410" t="s">
        <v>743</v>
      </c>
      <c r="C245" s="410" t="s">
        <v>748</v>
      </c>
      <c r="D245" s="410" t="s">
        <v>10</v>
      </c>
      <c r="E245" s="417">
        <v>42667</v>
      </c>
      <c r="F245" s="412" t="s">
        <v>45</v>
      </c>
      <c r="G245" s="410">
        <v>3</v>
      </c>
      <c r="H245" s="410" t="s">
        <v>19</v>
      </c>
      <c r="I245" s="410" t="s">
        <v>34</v>
      </c>
      <c r="J245" s="413" t="s">
        <v>228</v>
      </c>
      <c r="K245" s="413" t="s">
        <v>133</v>
      </c>
      <c r="L245" s="416" t="s">
        <v>656</v>
      </c>
      <c r="N245" s="410"/>
      <c r="O245" s="410" t="s">
        <v>11</v>
      </c>
      <c r="P245" s="410" t="s">
        <v>12</v>
      </c>
      <c r="Q245" s="415"/>
      <c r="R245" s="415">
        <v>0.31</v>
      </c>
    </row>
    <row r="246" spans="1:18" ht="13.5" customHeight="1">
      <c r="A246" s="410" t="s">
        <v>5</v>
      </c>
      <c r="B246" s="410" t="s">
        <v>743</v>
      </c>
      <c r="C246" s="410" t="s">
        <v>748</v>
      </c>
      <c r="D246" s="410" t="s">
        <v>10</v>
      </c>
      <c r="E246" s="417">
        <v>42668</v>
      </c>
      <c r="F246" s="412" t="s">
        <v>45</v>
      </c>
      <c r="G246" s="410">
        <v>3</v>
      </c>
      <c r="H246" s="410" t="s">
        <v>19</v>
      </c>
      <c r="I246" s="410" t="s">
        <v>34</v>
      </c>
      <c r="J246" s="413" t="s">
        <v>228</v>
      </c>
      <c r="K246" s="413" t="s">
        <v>135</v>
      </c>
      <c r="L246" s="416" t="s">
        <v>657</v>
      </c>
      <c r="N246" s="410"/>
      <c r="O246" s="410" t="s">
        <v>8</v>
      </c>
      <c r="P246" s="410" t="s">
        <v>10</v>
      </c>
      <c r="Q246" s="415"/>
      <c r="R246" s="415">
        <v>1.1299999999999999</v>
      </c>
    </row>
    <row r="247" spans="1:18" ht="13.5" customHeight="1">
      <c r="A247" s="410" t="s">
        <v>5</v>
      </c>
      <c r="B247" s="410" t="s">
        <v>743</v>
      </c>
      <c r="C247" s="410" t="s">
        <v>748</v>
      </c>
      <c r="D247" s="410" t="s">
        <v>10</v>
      </c>
      <c r="E247" s="417">
        <v>42666</v>
      </c>
      <c r="F247" s="412" t="s">
        <v>45</v>
      </c>
      <c r="G247" s="410">
        <v>3</v>
      </c>
      <c r="H247" s="410" t="s">
        <v>19</v>
      </c>
      <c r="I247" s="410" t="s">
        <v>30</v>
      </c>
      <c r="J247" s="413" t="s">
        <v>228</v>
      </c>
      <c r="K247" s="413" t="s">
        <v>136</v>
      </c>
      <c r="L247" s="416" t="s">
        <v>658</v>
      </c>
      <c r="N247" s="410"/>
      <c r="O247" s="410" t="s">
        <v>11</v>
      </c>
      <c r="P247" s="410" t="s">
        <v>10</v>
      </c>
      <c r="Q247" s="415"/>
      <c r="R247" s="415">
        <v>2.88</v>
      </c>
    </row>
    <row r="248" spans="1:18" ht="13.5" customHeight="1">
      <c r="A248" s="410" t="s">
        <v>5</v>
      </c>
      <c r="B248" s="410" t="s">
        <v>743</v>
      </c>
      <c r="C248" s="410" t="s">
        <v>748</v>
      </c>
      <c r="D248" s="410" t="s">
        <v>10</v>
      </c>
      <c r="E248" s="417">
        <v>42667</v>
      </c>
      <c r="F248" s="412" t="s">
        <v>45</v>
      </c>
      <c r="G248" s="410">
        <v>3</v>
      </c>
      <c r="H248" s="410" t="s">
        <v>19</v>
      </c>
      <c r="I248" s="410" t="s">
        <v>30</v>
      </c>
      <c r="J248" s="413" t="s">
        <v>228</v>
      </c>
      <c r="K248" s="413" t="s">
        <v>363</v>
      </c>
      <c r="L248" s="416" t="s">
        <v>659</v>
      </c>
      <c r="N248" s="410"/>
      <c r="O248" s="410" t="s">
        <v>8</v>
      </c>
      <c r="P248" s="410" t="s">
        <v>747</v>
      </c>
      <c r="Q248" s="415"/>
      <c r="R248" s="415">
        <v>0.82</v>
      </c>
    </row>
    <row r="249" spans="1:18" ht="13.5" customHeight="1">
      <c r="A249" s="410" t="s">
        <v>5</v>
      </c>
      <c r="B249" s="410" t="s">
        <v>743</v>
      </c>
      <c r="C249" s="410" t="s">
        <v>748</v>
      </c>
      <c r="D249" s="410" t="s">
        <v>10</v>
      </c>
      <c r="E249" s="417">
        <v>42668</v>
      </c>
      <c r="F249" s="412" t="s">
        <v>45</v>
      </c>
      <c r="G249" s="410">
        <v>3</v>
      </c>
      <c r="H249" s="410" t="s">
        <v>19</v>
      </c>
      <c r="I249" s="410" t="s">
        <v>30</v>
      </c>
      <c r="J249" s="413" t="s">
        <v>137</v>
      </c>
      <c r="K249" s="413" t="s">
        <v>138</v>
      </c>
      <c r="L249" s="416" t="s">
        <v>660</v>
      </c>
      <c r="N249" s="410"/>
      <c r="O249" s="410" t="s">
        <v>11</v>
      </c>
      <c r="P249" s="410" t="s">
        <v>10</v>
      </c>
      <c r="Q249" s="415"/>
      <c r="R249" s="415">
        <v>0.64533333333333331</v>
      </c>
    </row>
    <row r="250" spans="1:18" ht="13.5" customHeight="1">
      <c r="A250" s="410" t="s">
        <v>5</v>
      </c>
      <c r="B250" s="410" t="s">
        <v>743</v>
      </c>
      <c r="C250" s="410" t="s">
        <v>748</v>
      </c>
      <c r="D250" s="410" t="s">
        <v>10</v>
      </c>
      <c r="E250" s="417">
        <v>42666</v>
      </c>
      <c r="F250" s="412" t="s">
        <v>45</v>
      </c>
      <c r="G250" s="410">
        <v>3</v>
      </c>
      <c r="H250" s="410" t="s">
        <v>19</v>
      </c>
      <c r="I250" s="410" t="s">
        <v>7</v>
      </c>
      <c r="J250" s="413" t="s">
        <v>137</v>
      </c>
      <c r="K250" s="413" t="s">
        <v>139</v>
      </c>
      <c r="L250" s="416" t="s">
        <v>661</v>
      </c>
      <c r="N250" s="410"/>
      <c r="O250" s="410" t="s">
        <v>8</v>
      </c>
      <c r="P250" s="410" t="s">
        <v>12</v>
      </c>
      <c r="Q250" s="415"/>
      <c r="R250" s="415">
        <v>0.43866666666666659</v>
      </c>
    </row>
    <row r="251" spans="1:18" ht="13.5" customHeight="1">
      <c r="A251" s="410" t="s">
        <v>5</v>
      </c>
      <c r="B251" s="410" t="s">
        <v>743</v>
      </c>
      <c r="C251" s="410" t="s">
        <v>748</v>
      </c>
      <c r="D251" s="410" t="s">
        <v>10</v>
      </c>
      <c r="E251" s="417">
        <v>42667</v>
      </c>
      <c r="F251" s="412" t="s">
        <v>45</v>
      </c>
      <c r="G251" s="410">
        <v>3</v>
      </c>
      <c r="H251" s="410" t="s">
        <v>19</v>
      </c>
      <c r="I251" s="410" t="s">
        <v>7</v>
      </c>
      <c r="J251" s="413" t="s">
        <v>137</v>
      </c>
      <c r="K251" s="413" t="s">
        <v>140</v>
      </c>
      <c r="L251" s="416" t="s">
        <v>662</v>
      </c>
      <c r="N251" s="410"/>
      <c r="O251" s="410" t="s">
        <v>11</v>
      </c>
      <c r="P251" s="410" t="s">
        <v>10</v>
      </c>
      <c r="Q251" s="415"/>
      <c r="R251" s="415">
        <v>0.95933333333333337</v>
      </c>
    </row>
    <row r="252" spans="1:18" ht="13.5" customHeight="1">
      <c r="A252" s="410" t="s">
        <v>5</v>
      </c>
      <c r="B252" s="410" t="s">
        <v>743</v>
      </c>
      <c r="C252" s="410" t="s">
        <v>748</v>
      </c>
      <c r="D252" s="410" t="s">
        <v>10</v>
      </c>
      <c r="E252" s="417">
        <v>42668</v>
      </c>
      <c r="F252" s="412" t="s">
        <v>45</v>
      </c>
      <c r="G252" s="410">
        <v>3</v>
      </c>
      <c r="H252" s="410" t="s">
        <v>19</v>
      </c>
      <c r="I252" s="410" t="s">
        <v>7</v>
      </c>
      <c r="J252" s="413" t="s">
        <v>137</v>
      </c>
      <c r="K252" s="413" t="s">
        <v>141</v>
      </c>
      <c r="L252" s="416" t="s">
        <v>663</v>
      </c>
      <c r="N252" s="410"/>
      <c r="O252" s="410" t="s">
        <v>8</v>
      </c>
      <c r="P252" s="410" t="s">
        <v>12</v>
      </c>
      <c r="Q252" s="415"/>
      <c r="R252" s="415">
        <v>0.24466666666666667</v>
      </c>
    </row>
    <row r="253" spans="1:18" ht="13.5" customHeight="1">
      <c r="A253" s="410" t="s">
        <v>5</v>
      </c>
      <c r="B253" s="410" t="s">
        <v>743</v>
      </c>
      <c r="C253" s="410" t="s">
        <v>748</v>
      </c>
      <c r="D253" s="410" t="s">
        <v>10</v>
      </c>
      <c r="E253" s="417">
        <v>42666</v>
      </c>
      <c r="F253" s="412" t="s">
        <v>45</v>
      </c>
      <c r="G253" s="410">
        <v>3</v>
      </c>
      <c r="H253" s="410" t="s">
        <v>19</v>
      </c>
      <c r="I253" s="410" t="s">
        <v>34</v>
      </c>
      <c r="J253" s="413" t="s">
        <v>142</v>
      </c>
      <c r="K253" s="413" t="s">
        <v>143</v>
      </c>
      <c r="L253" s="416" t="s">
        <v>664</v>
      </c>
      <c r="N253" s="410"/>
      <c r="O253" s="410" t="s">
        <v>11</v>
      </c>
      <c r="P253" s="410" t="s">
        <v>12</v>
      </c>
      <c r="Q253" s="415"/>
      <c r="R253" s="415">
        <v>1.5149999999999999</v>
      </c>
    </row>
    <row r="254" spans="1:18" ht="13.5" customHeight="1">
      <c r="A254" s="410" t="s">
        <v>5</v>
      </c>
      <c r="B254" s="410" t="s">
        <v>743</v>
      </c>
      <c r="C254" s="410" t="s">
        <v>748</v>
      </c>
      <c r="D254" s="410" t="s">
        <v>10</v>
      </c>
      <c r="E254" s="417">
        <v>42667</v>
      </c>
      <c r="F254" s="412" t="s">
        <v>45</v>
      </c>
      <c r="G254" s="410">
        <v>3</v>
      </c>
      <c r="H254" s="410" t="s">
        <v>19</v>
      </c>
      <c r="I254" s="410" t="s">
        <v>34</v>
      </c>
      <c r="J254" s="413" t="s">
        <v>142</v>
      </c>
      <c r="K254" s="413" t="s">
        <v>144</v>
      </c>
      <c r="L254" s="416" t="s">
        <v>665</v>
      </c>
      <c r="N254" s="410"/>
      <c r="O254" s="410" t="s">
        <v>8</v>
      </c>
      <c r="P254" s="410" t="s">
        <v>10</v>
      </c>
      <c r="Q254" s="415"/>
      <c r="R254" s="415">
        <v>0.96396574440052696</v>
      </c>
    </row>
    <row r="255" spans="1:18" ht="13.5" customHeight="1">
      <c r="A255" s="410" t="s">
        <v>5</v>
      </c>
      <c r="B255" s="410" t="s">
        <v>743</v>
      </c>
      <c r="C255" s="410" t="s">
        <v>748</v>
      </c>
      <c r="D255" s="410" t="s">
        <v>10</v>
      </c>
      <c r="E255" s="417">
        <v>42668</v>
      </c>
      <c r="F255" s="412" t="s">
        <v>45</v>
      </c>
      <c r="G255" s="410">
        <v>3</v>
      </c>
      <c r="H255" s="410" t="s">
        <v>19</v>
      </c>
      <c r="I255" s="410" t="s">
        <v>34</v>
      </c>
      <c r="J255" s="413" t="s">
        <v>142</v>
      </c>
      <c r="K255" s="413" t="s">
        <v>145</v>
      </c>
      <c r="L255" s="416" t="s">
        <v>666</v>
      </c>
      <c r="N255" s="410"/>
      <c r="O255" s="410" t="s">
        <v>11</v>
      </c>
      <c r="P255" s="410" t="s">
        <v>10</v>
      </c>
      <c r="Q255" s="415"/>
      <c r="R255" s="415">
        <v>0.20466666666666666</v>
      </c>
    </row>
    <row r="256" spans="1:18" ht="13.5" customHeight="1">
      <c r="A256" s="410" t="s">
        <v>5</v>
      </c>
      <c r="B256" s="410" t="s">
        <v>743</v>
      </c>
      <c r="C256" s="410" t="s">
        <v>748</v>
      </c>
      <c r="D256" s="410" t="s">
        <v>10</v>
      </c>
      <c r="E256" s="417">
        <v>42666</v>
      </c>
      <c r="F256" s="412" t="s">
        <v>45</v>
      </c>
      <c r="G256" s="410">
        <v>3</v>
      </c>
      <c r="H256" s="410" t="s">
        <v>19</v>
      </c>
      <c r="I256" s="410" t="s">
        <v>30</v>
      </c>
      <c r="J256" s="413" t="s">
        <v>142</v>
      </c>
      <c r="K256" s="413" t="s">
        <v>146</v>
      </c>
      <c r="L256" s="416" t="s">
        <v>667</v>
      </c>
      <c r="N256" s="410"/>
      <c r="O256" s="410" t="s">
        <v>8</v>
      </c>
      <c r="P256" s="410" t="s">
        <v>747</v>
      </c>
      <c r="Q256" s="415"/>
      <c r="R256" s="415">
        <v>1.2450396825396826</v>
      </c>
    </row>
    <row r="257" spans="1:18" ht="13.5" customHeight="1">
      <c r="A257" s="410" t="s">
        <v>5</v>
      </c>
      <c r="B257" s="410" t="s">
        <v>743</v>
      </c>
      <c r="C257" s="410" t="s">
        <v>748</v>
      </c>
      <c r="D257" s="410" t="s">
        <v>10</v>
      </c>
      <c r="E257" s="417">
        <v>42667</v>
      </c>
      <c r="F257" s="412" t="s">
        <v>45</v>
      </c>
      <c r="G257" s="410">
        <v>3</v>
      </c>
      <c r="H257" s="410" t="s">
        <v>19</v>
      </c>
      <c r="I257" s="410" t="s">
        <v>30</v>
      </c>
      <c r="J257" s="413" t="s">
        <v>142</v>
      </c>
      <c r="K257" s="413" t="s">
        <v>147</v>
      </c>
      <c r="L257" s="416" t="s">
        <v>668</v>
      </c>
      <c r="N257" s="410"/>
      <c r="O257" s="410" t="s">
        <v>11</v>
      </c>
      <c r="P257" s="410" t="s">
        <v>10</v>
      </c>
      <c r="Q257" s="415"/>
      <c r="R257" s="415">
        <v>1.0377777777777777</v>
      </c>
    </row>
    <row r="258" spans="1:18" ht="13.5" customHeight="1">
      <c r="A258" s="410" t="s">
        <v>5</v>
      </c>
      <c r="B258" s="410" t="s">
        <v>743</v>
      </c>
      <c r="C258" s="410" t="s">
        <v>748</v>
      </c>
      <c r="D258" s="410" t="s">
        <v>10</v>
      </c>
      <c r="E258" s="417">
        <v>42668</v>
      </c>
      <c r="F258" s="412" t="s">
        <v>45</v>
      </c>
      <c r="G258" s="410">
        <v>3</v>
      </c>
      <c r="H258" s="410" t="s">
        <v>19</v>
      </c>
      <c r="I258" s="410" t="s">
        <v>30</v>
      </c>
      <c r="J258" s="413" t="s">
        <v>148</v>
      </c>
      <c r="K258" s="413" t="s">
        <v>149</v>
      </c>
      <c r="L258" s="416" t="s">
        <v>669</v>
      </c>
      <c r="N258" s="410"/>
      <c r="O258" s="410" t="s">
        <v>8</v>
      </c>
      <c r="P258" s="410" t="s">
        <v>12</v>
      </c>
      <c r="Q258" s="415"/>
      <c r="R258" s="415">
        <v>0.53</v>
      </c>
    </row>
    <row r="259" spans="1:18" ht="13.5" customHeight="1">
      <c r="A259" s="410" t="s">
        <v>5</v>
      </c>
      <c r="B259" s="410" t="s">
        <v>743</v>
      </c>
      <c r="C259" s="410" t="s">
        <v>748</v>
      </c>
      <c r="D259" s="410" t="s">
        <v>10</v>
      </c>
      <c r="E259" s="417">
        <v>42666</v>
      </c>
      <c r="F259" s="412" t="s">
        <v>45</v>
      </c>
      <c r="G259" s="410">
        <v>3</v>
      </c>
      <c r="H259" s="410" t="s">
        <v>19</v>
      </c>
      <c r="I259" s="410" t="s">
        <v>7</v>
      </c>
      <c r="J259" s="413" t="s">
        <v>148</v>
      </c>
      <c r="K259" s="413" t="s">
        <v>364</v>
      </c>
      <c r="L259" s="416" t="s">
        <v>670</v>
      </c>
      <c r="N259" s="410"/>
      <c r="O259" s="410" t="s">
        <v>11</v>
      </c>
      <c r="P259" s="410" t="s">
        <v>10</v>
      </c>
      <c r="Q259" s="415"/>
      <c r="R259" s="415">
        <v>0.6</v>
      </c>
    </row>
    <row r="260" spans="1:18" ht="13.5" customHeight="1">
      <c r="A260" s="410" t="s">
        <v>5</v>
      </c>
      <c r="B260" s="410" t="s">
        <v>743</v>
      </c>
      <c r="C260" s="410" t="s">
        <v>748</v>
      </c>
      <c r="D260" s="410" t="s">
        <v>10</v>
      </c>
      <c r="E260" s="417">
        <v>42667</v>
      </c>
      <c r="F260" s="412" t="s">
        <v>45</v>
      </c>
      <c r="G260" s="410">
        <v>3</v>
      </c>
      <c r="H260" s="410" t="s">
        <v>19</v>
      </c>
      <c r="I260" s="410" t="s">
        <v>7</v>
      </c>
      <c r="J260" s="413" t="s">
        <v>148</v>
      </c>
      <c r="K260" s="413" t="s">
        <v>151</v>
      </c>
      <c r="L260" s="416" t="s">
        <v>671</v>
      </c>
      <c r="N260" s="410"/>
      <c r="O260" s="410" t="s">
        <v>8</v>
      </c>
      <c r="P260" s="410" t="s">
        <v>12</v>
      </c>
      <c r="Q260" s="415"/>
      <c r="R260" s="415">
        <v>0.55000000000000004</v>
      </c>
    </row>
    <row r="261" spans="1:18" ht="13.5" customHeight="1">
      <c r="A261" s="410" t="s">
        <v>5</v>
      </c>
      <c r="B261" s="410" t="s">
        <v>743</v>
      </c>
      <c r="C261" s="410" t="s">
        <v>748</v>
      </c>
      <c r="D261" s="410" t="s">
        <v>10</v>
      </c>
      <c r="E261" s="417">
        <v>42668</v>
      </c>
      <c r="F261" s="412" t="s">
        <v>45</v>
      </c>
      <c r="G261" s="410">
        <v>3</v>
      </c>
      <c r="H261" s="410" t="s">
        <v>19</v>
      </c>
      <c r="I261" s="410" t="s">
        <v>7</v>
      </c>
      <c r="J261" s="413" t="s">
        <v>148</v>
      </c>
      <c r="K261" s="413" t="s">
        <v>152</v>
      </c>
      <c r="L261" s="416" t="s">
        <v>672</v>
      </c>
      <c r="N261" s="410"/>
      <c r="O261" s="410" t="s">
        <v>11</v>
      </c>
      <c r="P261" s="410" t="s">
        <v>12</v>
      </c>
      <c r="Q261" s="415"/>
      <c r="R261" s="415">
        <v>0.48</v>
      </c>
    </row>
    <row r="262" spans="1:18" ht="13.5" customHeight="1">
      <c r="A262" s="410" t="s">
        <v>5</v>
      </c>
      <c r="B262" s="410" t="s">
        <v>743</v>
      </c>
      <c r="C262" s="410" t="s">
        <v>748</v>
      </c>
      <c r="D262" s="410" t="s">
        <v>10</v>
      </c>
      <c r="E262" s="417">
        <v>42666</v>
      </c>
      <c r="F262" s="412" t="s">
        <v>45</v>
      </c>
      <c r="G262" s="410">
        <v>3</v>
      </c>
      <c r="H262" s="410" t="s">
        <v>19</v>
      </c>
      <c r="I262" s="410" t="s">
        <v>34</v>
      </c>
      <c r="J262" s="413" t="s">
        <v>148</v>
      </c>
      <c r="K262" s="413" t="s">
        <v>153</v>
      </c>
      <c r="L262" s="416" t="s">
        <v>673</v>
      </c>
      <c r="N262" s="410"/>
      <c r="O262" s="410" t="s">
        <v>8</v>
      </c>
      <c r="P262" s="410" t="s">
        <v>10</v>
      </c>
      <c r="Q262" s="415"/>
      <c r="R262" s="415">
        <v>0.73</v>
      </c>
    </row>
    <row r="263" spans="1:18" ht="13.5" customHeight="1">
      <c r="A263" s="410" t="s">
        <v>5</v>
      </c>
      <c r="B263" s="410" t="s">
        <v>743</v>
      </c>
      <c r="C263" s="410" t="s">
        <v>748</v>
      </c>
      <c r="D263" s="410" t="s">
        <v>10</v>
      </c>
      <c r="E263" s="417">
        <v>42667</v>
      </c>
      <c r="F263" s="412" t="s">
        <v>45</v>
      </c>
      <c r="G263" s="410">
        <v>3</v>
      </c>
      <c r="H263" s="410" t="s">
        <v>19</v>
      </c>
      <c r="I263" s="410" t="s">
        <v>34</v>
      </c>
      <c r="J263" s="413" t="s">
        <v>148</v>
      </c>
      <c r="K263" s="413" t="s">
        <v>154</v>
      </c>
      <c r="L263" s="416" t="s">
        <v>674</v>
      </c>
      <c r="N263" s="410"/>
      <c r="O263" s="410" t="s">
        <v>11</v>
      </c>
      <c r="P263" s="410" t="s">
        <v>10</v>
      </c>
      <c r="Q263" s="415"/>
      <c r="R263" s="415">
        <v>0.27</v>
      </c>
    </row>
    <row r="264" spans="1:18" ht="13.5" customHeight="1">
      <c r="A264" s="410" t="s">
        <v>5</v>
      </c>
      <c r="B264" s="410" t="s">
        <v>743</v>
      </c>
      <c r="C264" s="410" t="s">
        <v>748</v>
      </c>
      <c r="D264" s="410" t="s">
        <v>10</v>
      </c>
      <c r="E264" s="417">
        <v>42668</v>
      </c>
      <c r="F264" s="412" t="s">
        <v>45</v>
      </c>
      <c r="G264" s="410">
        <v>3</v>
      </c>
      <c r="H264" s="410" t="s">
        <v>19</v>
      </c>
      <c r="I264" s="410" t="s">
        <v>34</v>
      </c>
      <c r="J264" s="413" t="s">
        <v>148</v>
      </c>
      <c r="K264" s="413" t="s">
        <v>155</v>
      </c>
      <c r="L264" s="416" t="s">
        <v>675</v>
      </c>
      <c r="N264" s="410"/>
      <c r="O264" s="410" t="s">
        <v>8</v>
      </c>
      <c r="P264" s="410" t="s">
        <v>747</v>
      </c>
      <c r="Q264" s="415"/>
      <c r="R264" s="415">
        <v>0.16</v>
      </c>
    </row>
    <row r="265" spans="1:18" ht="13.5" customHeight="1">
      <c r="A265" s="410" t="s">
        <v>5</v>
      </c>
      <c r="B265" s="410" t="s">
        <v>743</v>
      </c>
      <c r="C265" s="410" t="s">
        <v>748</v>
      </c>
      <c r="D265" s="410" t="s">
        <v>10</v>
      </c>
      <c r="E265" s="417">
        <v>42666</v>
      </c>
      <c r="F265" s="412" t="s">
        <v>45</v>
      </c>
      <c r="G265" s="410">
        <v>3</v>
      </c>
      <c r="H265" s="410" t="s">
        <v>19</v>
      </c>
      <c r="I265" s="410" t="s">
        <v>30</v>
      </c>
      <c r="J265" s="413" t="s">
        <v>156</v>
      </c>
      <c r="K265" s="413" t="s">
        <v>157</v>
      </c>
      <c r="L265" s="416" t="s">
        <v>676</v>
      </c>
      <c r="N265" s="410"/>
      <c r="O265" s="410" t="s">
        <v>11</v>
      </c>
      <c r="P265" s="410" t="s">
        <v>10</v>
      </c>
      <c r="Q265" s="415"/>
      <c r="R265" s="415">
        <v>1.3</v>
      </c>
    </row>
    <row r="266" spans="1:18" ht="13.5" customHeight="1">
      <c r="A266" s="410" t="s">
        <v>5</v>
      </c>
      <c r="B266" s="410" t="s">
        <v>743</v>
      </c>
      <c r="C266" s="410" t="s">
        <v>748</v>
      </c>
      <c r="D266" s="410" t="s">
        <v>10</v>
      </c>
      <c r="E266" s="417">
        <v>42667</v>
      </c>
      <c r="F266" s="412" t="s">
        <v>45</v>
      </c>
      <c r="G266" s="410">
        <v>3</v>
      </c>
      <c r="H266" s="410" t="s">
        <v>19</v>
      </c>
      <c r="I266" s="410" t="s">
        <v>30</v>
      </c>
      <c r="J266" s="413" t="s">
        <v>156</v>
      </c>
      <c r="K266" s="413" t="s">
        <v>158</v>
      </c>
      <c r="L266" s="416" t="s">
        <v>677</v>
      </c>
      <c r="N266" s="410"/>
      <c r="O266" s="410" t="s">
        <v>8</v>
      </c>
      <c r="P266" s="410" t="s">
        <v>12</v>
      </c>
      <c r="Q266" s="415"/>
      <c r="R266" s="415">
        <v>7.0000000000000007E-2</v>
      </c>
    </row>
    <row r="267" spans="1:18" ht="13.5" customHeight="1">
      <c r="A267" s="410" t="s">
        <v>5</v>
      </c>
      <c r="B267" s="410" t="s">
        <v>743</v>
      </c>
      <c r="C267" s="410" t="s">
        <v>748</v>
      </c>
      <c r="D267" s="410" t="s">
        <v>10</v>
      </c>
      <c r="E267" s="417">
        <v>42668</v>
      </c>
      <c r="F267" s="412" t="s">
        <v>45</v>
      </c>
      <c r="G267" s="410">
        <v>3</v>
      </c>
      <c r="H267" s="410" t="s">
        <v>19</v>
      </c>
      <c r="I267" s="410" t="s">
        <v>30</v>
      </c>
      <c r="J267" s="413" t="s">
        <v>156</v>
      </c>
      <c r="K267" s="413" t="s">
        <v>159</v>
      </c>
      <c r="L267" s="416" t="s">
        <v>678</v>
      </c>
      <c r="N267" s="410"/>
      <c r="O267" s="410" t="s">
        <v>11</v>
      </c>
      <c r="P267" s="410" t="s">
        <v>10</v>
      </c>
      <c r="Q267" s="415"/>
      <c r="R267" s="415">
        <v>0.09</v>
      </c>
    </row>
    <row r="268" spans="1:18" ht="13.5" customHeight="1">
      <c r="A268" s="410" t="s">
        <v>5</v>
      </c>
      <c r="B268" s="410" t="s">
        <v>743</v>
      </c>
      <c r="C268" s="410" t="s">
        <v>748</v>
      </c>
      <c r="D268" s="410" t="s">
        <v>10</v>
      </c>
      <c r="E268" s="417">
        <v>42666</v>
      </c>
      <c r="F268" s="412" t="s">
        <v>45</v>
      </c>
      <c r="G268" s="410">
        <v>3</v>
      </c>
      <c r="H268" s="410" t="s">
        <v>19</v>
      </c>
      <c r="I268" s="410" t="s">
        <v>7</v>
      </c>
      <c r="J268" s="413" t="s">
        <v>156</v>
      </c>
      <c r="K268" s="413" t="s">
        <v>160</v>
      </c>
      <c r="L268" s="416" t="s">
        <v>679</v>
      </c>
      <c r="N268" s="410"/>
      <c r="O268" s="410" t="s">
        <v>8</v>
      </c>
      <c r="P268" s="410" t="s">
        <v>12</v>
      </c>
      <c r="Q268" s="415"/>
      <c r="R268" s="415">
        <v>0.16</v>
      </c>
    </row>
    <row r="269" spans="1:18" ht="13.5" customHeight="1">
      <c r="A269" s="410" t="s">
        <v>5</v>
      </c>
      <c r="B269" s="410" t="s">
        <v>743</v>
      </c>
      <c r="C269" s="410" t="s">
        <v>748</v>
      </c>
      <c r="D269" s="410" t="s">
        <v>10</v>
      </c>
      <c r="E269" s="417">
        <v>42667</v>
      </c>
      <c r="F269" s="412" t="s">
        <v>45</v>
      </c>
      <c r="G269" s="410">
        <v>3</v>
      </c>
      <c r="H269" s="410" t="s">
        <v>19</v>
      </c>
      <c r="I269" s="410" t="s">
        <v>7</v>
      </c>
      <c r="J269" s="413" t="s">
        <v>156</v>
      </c>
      <c r="K269" s="413" t="s">
        <v>161</v>
      </c>
      <c r="L269" s="416" t="s">
        <v>680</v>
      </c>
      <c r="N269" s="410"/>
      <c r="O269" s="410" t="s">
        <v>11</v>
      </c>
      <c r="P269" s="410" t="s">
        <v>12</v>
      </c>
      <c r="Q269" s="415"/>
      <c r="R269" s="415">
        <v>0.13</v>
      </c>
    </row>
    <row r="270" spans="1:18" ht="13.5" customHeight="1">
      <c r="A270" s="410" t="s">
        <v>5</v>
      </c>
      <c r="B270" s="410" t="s">
        <v>743</v>
      </c>
      <c r="C270" s="410" t="s">
        <v>748</v>
      </c>
      <c r="D270" s="410" t="s">
        <v>10</v>
      </c>
      <c r="E270" s="417">
        <v>42668</v>
      </c>
      <c r="F270" s="412" t="s">
        <v>45</v>
      </c>
      <c r="G270" s="410">
        <v>3</v>
      </c>
      <c r="H270" s="410" t="s">
        <v>19</v>
      </c>
      <c r="I270" s="410" t="s">
        <v>7</v>
      </c>
      <c r="J270" s="413" t="s">
        <v>156</v>
      </c>
      <c r="K270" s="413" t="s">
        <v>162</v>
      </c>
      <c r="L270" s="416" t="s">
        <v>681</v>
      </c>
      <c r="N270" s="410"/>
      <c r="O270" s="410" t="s">
        <v>8</v>
      </c>
      <c r="P270" s="410" t="s">
        <v>10</v>
      </c>
      <c r="Q270" s="415"/>
      <c r="R270" s="415">
        <v>0.47</v>
      </c>
    </row>
    <row r="271" spans="1:18" ht="13.5" customHeight="1">
      <c r="A271" s="410" t="s">
        <v>5</v>
      </c>
      <c r="B271" s="410" t="s">
        <v>743</v>
      </c>
      <c r="C271" s="410" t="s">
        <v>748</v>
      </c>
      <c r="D271" s="410" t="s">
        <v>10</v>
      </c>
      <c r="E271" s="417">
        <v>42666</v>
      </c>
      <c r="F271" s="412" t="s">
        <v>45</v>
      </c>
      <c r="G271" s="410">
        <v>3</v>
      </c>
      <c r="H271" s="410" t="s">
        <v>19</v>
      </c>
      <c r="I271" s="410" t="s">
        <v>34</v>
      </c>
      <c r="J271" s="413" t="s">
        <v>163</v>
      </c>
      <c r="K271" s="413" t="s">
        <v>164</v>
      </c>
      <c r="L271" s="416" t="s">
        <v>682</v>
      </c>
      <c r="N271" s="410"/>
      <c r="O271" s="410" t="s">
        <v>11</v>
      </c>
      <c r="P271" s="410" t="s">
        <v>10</v>
      </c>
      <c r="Q271" s="415"/>
      <c r="R271" s="415">
        <v>0.84</v>
      </c>
    </row>
    <row r="272" spans="1:18" ht="13.5" customHeight="1">
      <c r="A272" s="410" t="s">
        <v>5</v>
      </c>
      <c r="B272" s="410" t="s">
        <v>743</v>
      </c>
      <c r="C272" s="410" t="s">
        <v>748</v>
      </c>
      <c r="D272" s="410" t="s">
        <v>10</v>
      </c>
      <c r="E272" s="417">
        <v>42667</v>
      </c>
      <c r="F272" s="412" t="s">
        <v>45</v>
      </c>
      <c r="G272" s="410">
        <v>3</v>
      </c>
      <c r="H272" s="410" t="s">
        <v>19</v>
      </c>
      <c r="I272" s="410" t="s">
        <v>34</v>
      </c>
      <c r="J272" s="413" t="s">
        <v>163</v>
      </c>
      <c r="K272" s="413" t="s">
        <v>166</v>
      </c>
      <c r="L272" s="416" t="s">
        <v>683</v>
      </c>
      <c r="N272" s="410"/>
      <c r="O272" s="410" t="s">
        <v>8</v>
      </c>
      <c r="P272" s="410" t="s">
        <v>747</v>
      </c>
      <c r="Q272" s="415"/>
      <c r="R272" s="415">
        <v>1.08</v>
      </c>
    </row>
    <row r="273" spans="1:18" ht="13.5" customHeight="1">
      <c r="A273" s="410" t="s">
        <v>5</v>
      </c>
      <c r="B273" s="410" t="s">
        <v>743</v>
      </c>
      <c r="C273" s="410" t="s">
        <v>748</v>
      </c>
      <c r="D273" s="410" t="s">
        <v>10</v>
      </c>
      <c r="E273" s="417">
        <v>42668</v>
      </c>
      <c r="F273" s="412" t="s">
        <v>45</v>
      </c>
      <c r="G273" s="410">
        <v>3</v>
      </c>
      <c r="H273" s="410" t="s">
        <v>19</v>
      </c>
      <c r="I273" s="410" t="s">
        <v>34</v>
      </c>
      <c r="J273" s="413" t="s">
        <v>163</v>
      </c>
      <c r="K273" s="413" t="s">
        <v>167</v>
      </c>
      <c r="L273" s="416" t="s">
        <v>684</v>
      </c>
      <c r="N273" s="410"/>
      <c r="O273" s="410" t="s">
        <v>11</v>
      </c>
      <c r="P273" s="410" t="s">
        <v>10</v>
      </c>
      <c r="Q273" s="415"/>
      <c r="R273" s="415">
        <v>2.91</v>
      </c>
    </row>
    <row r="274" spans="1:18" ht="13.5" customHeight="1">
      <c r="A274" s="410" t="s">
        <v>5</v>
      </c>
      <c r="B274" s="410" t="s">
        <v>743</v>
      </c>
      <c r="C274" s="410" t="s">
        <v>748</v>
      </c>
      <c r="D274" s="410" t="s">
        <v>10</v>
      </c>
      <c r="E274" s="417">
        <v>42666</v>
      </c>
      <c r="F274" s="412" t="s">
        <v>45</v>
      </c>
      <c r="G274" s="410">
        <v>3</v>
      </c>
      <c r="H274" s="410" t="s">
        <v>19</v>
      </c>
      <c r="I274" s="410" t="s">
        <v>30</v>
      </c>
      <c r="J274" s="413" t="s">
        <v>163</v>
      </c>
      <c r="K274" s="413" t="s">
        <v>168</v>
      </c>
      <c r="L274" s="416" t="s">
        <v>685</v>
      </c>
      <c r="N274" s="410"/>
      <c r="O274" s="410" t="s">
        <v>8</v>
      </c>
      <c r="P274" s="410" t="s">
        <v>12</v>
      </c>
      <c r="Q274" s="415"/>
      <c r="R274" s="415">
        <v>1.1299999999999999</v>
      </c>
    </row>
    <row r="275" spans="1:18" ht="13.5" customHeight="1">
      <c r="A275" s="410" t="s">
        <v>5</v>
      </c>
      <c r="B275" s="410" t="s">
        <v>743</v>
      </c>
      <c r="C275" s="410" t="s">
        <v>748</v>
      </c>
      <c r="D275" s="410" t="s">
        <v>10</v>
      </c>
      <c r="E275" s="417">
        <v>42667</v>
      </c>
      <c r="F275" s="412" t="s">
        <v>45</v>
      </c>
      <c r="G275" s="410">
        <v>3</v>
      </c>
      <c r="H275" s="410" t="s">
        <v>19</v>
      </c>
      <c r="I275" s="410" t="s">
        <v>30</v>
      </c>
      <c r="J275" s="413" t="s">
        <v>163</v>
      </c>
      <c r="K275" s="413" t="s">
        <v>169</v>
      </c>
      <c r="L275" s="416" t="s">
        <v>686</v>
      </c>
      <c r="N275" s="410"/>
      <c r="O275" s="410" t="s">
        <v>11</v>
      </c>
      <c r="P275" s="410" t="s">
        <v>10</v>
      </c>
      <c r="Q275" s="415"/>
      <c r="R275" s="415">
        <v>2.96</v>
      </c>
    </row>
    <row r="276" spans="1:18" ht="13.5" customHeight="1">
      <c r="A276" s="410" t="s">
        <v>5</v>
      </c>
      <c r="B276" s="410" t="s">
        <v>743</v>
      </c>
      <c r="C276" s="410" t="s">
        <v>748</v>
      </c>
      <c r="D276" s="410" t="s">
        <v>10</v>
      </c>
      <c r="E276" s="417">
        <v>42668</v>
      </c>
      <c r="F276" s="412" t="s">
        <v>45</v>
      </c>
      <c r="G276" s="410">
        <v>3</v>
      </c>
      <c r="H276" s="410" t="s">
        <v>19</v>
      </c>
      <c r="I276" s="410" t="s">
        <v>30</v>
      </c>
      <c r="J276" s="413" t="s">
        <v>170</v>
      </c>
      <c r="K276" s="413" t="s">
        <v>171</v>
      </c>
      <c r="L276" s="416" t="s">
        <v>690</v>
      </c>
      <c r="N276" s="410"/>
      <c r="O276" s="410" t="s">
        <v>8</v>
      </c>
      <c r="P276" s="410" t="s">
        <v>12</v>
      </c>
      <c r="Q276" s="415"/>
      <c r="R276" s="415">
        <v>0.94</v>
      </c>
    </row>
    <row r="277" spans="1:18" ht="13.5" customHeight="1">
      <c r="A277" s="410" t="s">
        <v>5</v>
      </c>
      <c r="B277" s="410" t="s">
        <v>743</v>
      </c>
      <c r="C277" s="410" t="s">
        <v>748</v>
      </c>
      <c r="D277" s="410" t="s">
        <v>10</v>
      </c>
      <c r="E277" s="417">
        <v>42666</v>
      </c>
      <c r="F277" s="412" t="s">
        <v>45</v>
      </c>
      <c r="G277" s="410">
        <v>3</v>
      </c>
      <c r="H277" s="410" t="s">
        <v>19</v>
      </c>
      <c r="I277" s="410" t="s">
        <v>7</v>
      </c>
      <c r="J277" s="413" t="s">
        <v>170</v>
      </c>
      <c r="K277" s="413" t="s">
        <v>172</v>
      </c>
      <c r="L277" s="416" t="s">
        <v>687</v>
      </c>
      <c r="N277" s="410"/>
      <c r="O277" s="410" t="s">
        <v>11</v>
      </c>
      <c r="P277" s="410" t="s">
        <v>12</v>
      </c>
      <c r="Q277" s="415"/>
      <c r="R277" s="415">
        <v>0.44</v>
      </c>
    </row>
    <row r="278" spans="1:18" ht="13.5" customHeight="1">
      <c r="A278" s="410" t="s">
        <v>5</v>
      </c>
      <c r="B278" s="410" t="s">
        <v>743</v>
      </c>
      <c r="C278" s="410" t="s">
        <v>748</v>
      </c>
      <c r="D278" s="410" t="s">
        <v>10</v>
      </c>
      <c r="E278" s="417">
        <v>42667</v>
      </c>
      <c r="F278" s="412" t="s">
        <v>45</v>
      </c>
      <c r="G278" s="410">
        <v>2</v>
      </c>
      <c r="H278" s="410" t="s">
        <v>19</v>
      </c>
      <c r="I278" s="410" t="s">
        <v>7</v>
      </c>
      <c r="J278" s="413" t="s">
        <v>56</v>
      </c>
      <c r="K278" s="410" t="s">
        <v>57</v>
      </c>
      <c r="L278" s="418" t="s">
        <v>229</v>
      </c>
      <c r="M278" s="410"/>
      <c r="O278" s="410" t="s">
        <v>8</v>
      </c>
      <c r="P278" s="410" t="s">
        <v>10</v>
      </c>
      <c r="Q278" s="415"/>
      <c r="R278" s="415">
        <v>0.40260000000000007</v>
      </c>
    </row>
    <row r="279" spans="1:18" ht="13.5" customHeight="1">
      <c r="A279" s="410" t="s">
        <v>5</v>
      </c>
      <c r="B279" s="410" t="s">
        <v>743</v>
      </c>
      <c r="C279" s="410" t="s">
        <v>748</v>
      </c>
      <c r="D279" s="410" t="s">
        <v>10</v>
      </c>
      <c r="E279" s="417">
        <v>42668</v>
      </c>
      <c r="F279" s="412" t="s">
        <v>45</v>
      </c>
      <c r="G279" s="410">
        <v>2</v>
      </c>
      <c r="H279" s="410" t="s">
        <v>19</v>
      </c>
      <c r="I279" s="410" t="s">
        <v>7</v>
      </c>
      <c r="J279" s="413" t="s">
        <v>56</v>
      </c>
      <c r="K279" s="410" t="s">
        <v>58</v>
      </c>
      <c r="L279" s="418" t="s">
        <v>230</v>
      </c>
      <c r="M279" s="410"/>
      <c r="O279" s="410" t="s">
        <v>11</v>
      </c>
      <c r="P279" s="410" t="s">
        <v>10</v>
      </c>
      <c r="Q279" s="415"/>
      <c r="R279" s="415">
        <v>0.3582333333333334</v>
      </c>
    </row>
    <row r="280" spans="1:18" ht="13.5" customHeight="1">
      <c r="A280" s="410" t="s">
        <v>5</v>
      </c>
      <c r="B280" s="410" t="s">
        <v>743</v>
      </c>
      <c r="C280" s="410" t="s">
        <v>748</v>
      </c>
      <c r="D280" s="410" t="s">
        <v>10</v>
      </c>
      <c r="E280" s="417">
        <v>42666</v>
      </c>
      <c r="F280" s="412" t="s">
        <v>45</v>
      </c>
      <c r="G280" s="410">
        <v>2</v>
      </c>
      <c r="H280" s="410" t="s">
        <v>19</v>
      </c>
      <c r="I280" s="410" t="s">
        <v>34</v>
      </c>
      <c r="J280" s="413" t="s">
        <v>56</v>
      </c>
      <c r="K280" s="410" t="s">
        <v>59</v>
      </c>
      <c r="L280" s="418" t="s">
        <v>231</v>
      </c>
      <c r="M280" s="410"/>
      <c r="O280" s="410" t="s">
        <v>8</v>
      </c>
      <c r="P280" s="410" t="s">
        <v>747</v>
      </c>
      <c r="Q280" s="415"/>
      <c r="R280" s="415">
        <v>0.8059333333333335</v>
      </c>
    </row>
    <row r="281" spans="1:18" ht="13.5" customHeight="1">
      <c r="A281" s="410" t="s">
        <v>5</v>
      </c>
      <c r="B281" s="410" t="s">
        <v>743</v>
      </c>
      <c r="C281" s="410" t="s">
        <v>748</v>
      </c>
      <c r="D281" s="410" t="s">
        <v>10</v>
      </c>
      <c r="E281" s="417">
        <v>42667</v>
      </c>
      <c r="F281" s="412" t="s">
        <v>45</v>
      </c>
      <c r="G281" s="410">
        <v>2</v>
      </c>
      <c r="H281" s="410" t="s">
        <v>19</v>
      </c>
      <c r="I281" s="410" t="s">
        <v>34</v>
      </c>
      <c r="J281" s="413" t="s">
        <v>56</v>
      </c>
      <c r="K281" s="410" t="s">
        <v>60</v>
      </c>
      <c r="L281" s="418" t="s">
        <v>232</v>
      </c>
      <c r="M281" s="410"/>
      <c r="O281" s="410" t="s">
        <v>11</v>
      </c>
      <c r="P281" s="410" t="s">
        <v>10</v>
      </c>
      <c r="Q281" s="415"/>
      <c r="R281" s="415">
        <v>0.65926666666666667</v>
      </c>
    </row>
    <row r="282" spans="1:18" ht="13.5" customHeight="1">
      <c r="A282" s="410" t="s">
        <v>5</v>
      </c>
      <c r="B282" s="410" t="s">
        <v>743</v>
      </c>
      <c r="C282" s="410" t="s">
        <v>748</v>
      </c>
      <c r="D282" s="410" t="s">
        <v>10</v>
      </c>
      <c r="E282" s="417">
        <v>42668</v>
      </c>
      <c r="F282" s="412" t="s">
        <v>45</v>
      </c>
      <c r="G282" s="410">
        <v>2</v>
      </c>
      <c r="H282" s="410" t="s">
        <v>19</v>
      </c>
      <c r="I282" s="410" t="s">
        <v>34</v>
      </c>
      <c r="J282" s="413" t="s">
        <v>56</v>
      </c>
      <c r="K282" s="410" t="s">
        <v>61</v>
      </c>
      <c r="L282" s="418" t="s">
        <v>233</v>
      </c>
      <c r="M282" s="410"/>
      <c r="O282" s="410" t="s">
        <v>8</v>
      </c>
      <c r="P282" s="410" t="s">
        <v>12</v>
      </c>
      <c r="Q282" s="415"/>
      <c r="R282" s="415">
        <v>0.63690000000000002</v>
      </c>
    </row>
    <row r="283" spans="1:18" ht="13.5" customHeight="1">
      <c r="A283" s="410" t="s">
        <v>5</v>
      </c>
      <c r="B283" s="410" t="s">
        <v>743</v>
      </c>
      <c r="C283" s="410" t="s">
        <v>748</v>
      </c>
      <c r="D283" s="410" t="s">
        <v>10</v>
      </c>
      <c r="E283" s="417">
        <v>42666</v>
      </c>
      <c r="F283" s="412" t="s">
        <v>45</v>
      </c>
      <c r="G283" s="410">
        <v>2</v>
      </c>
      <c r="H283" s="410" t="s">
        <v>19</v>
      </c>
      <c r="I283" s="410" t="s">
        <v>30</v>
      </c>
      <c r="J283" s="413" t="s">
        <v>56</v>
      </c>
      <c r="K283" s="410" t="s">
        <v>62</v>
      </c>
      <c r="L283" s="418" t="s">
        <v>234</v>
      </c>
      <c r="M283" s="410"/>
      <c r="O283" s="410" t="s">
        <v>11</v>
      </c>
      <c r="P283" s="410" t="s">
        <v>10</v>
      </c>
      <c r="Q283" s="415"/>
      <c r="R283" s="415">
        <v>0.67759999999999998</v>
      </c>
    </row>
    <row r="284" spans="1:18" ht="13.5" customHeight="1">
      <c r="A284" s="410" t="s">
        <v>5</v>
      </c>
      <c r="B284" s="410" t="s">
        <v>743</v>
      </c>
      <c r="C284" s="410" t="s">
        <v>748</v>
      </c>
      <c r="D284" s="410" t="s">
        <v>10</v>
      </c>
      <c r="E284" s="417">
        <v>42667</v>
      </c>
      <c r="F284" s="412" t="s">
        <v>45</v>
      </c>
      <c r="G284" s="410">
        <v>2</v>
      </c>
      <c r="H284" s="410" t="s">
        <v>19</v>
      </c>
      <c r="I284" s="410" t="s">
        <v>30</v>
      </c>
      <c r="J284" s="413" t="s">
        <v>56</v>
      </c>
      <c r="K284" s="410" t="s">
        <v>63</v>
      </c>
      <c r="L284" s="418" t="s">
        <v>235</v>
      </c>
      <c r="M284" s="410"/>
      <c r="O284" s="410" t="s">
        <v>8</v>
      </c>
      <c r="P284" s="410" t="s">
        <v>12</v>
      </c>
      <c r="Q284" s="415"/>
      <c r="R284" s="415">
        <v>0.38426666666666665</v>
      </c>
    </row>
    <row r="285" spans="1:18" ht="13.5" customHeight="1">
      <c r="A285" s="410" t="s">
        <v>5</v>
      </c>
      <c r="B285" s="410" t="s">
        <v>743</v>
      </c>
      <c r="C285" s="410" t="s">
        <v>748</v>
      </c>
      <c r="D285" s="410" t="s">
        <v>10</v>
      </c>
      <c r="E285" s="417">
        <v>42668</v>
      </c>
      <c r="F285" s="412" t="s">
        <v>45</v>
      </c>
      <c r="G285" s="410">
        <v>2</v>
      </c>
      <c r="H285" s="410" t="s">
        <v>19</v>
      </c>
      <c r="I285" s="410" t="s">
        <v>30</v>
      </c>
      <c r="J285" s="413" t="s">
        <v>56</v>
      </c>
      <c r="K285" s="410" t="s">
        <v>64</v>
      </c>
      <c r="L285" s="418" t="s">
        <v>236</v>
      </c>
      <c r="M285" s="410"/>
      <c r="O285" s="410" t="s">
        <v>11</v>
      </c>
      <c r="P285" s="410" t="s">
        <v>12</v>
      </c>
      <c r="Q285" s="415"/>
      <c r="R285" s="415">
        <v>0.43890000000000001</v>
      </c>
    </row>
    <row r="286" spans="1:18" ht="13.5" customHeight="1">
      <c r="A286" s="410" t="s">
        <v>5</v>
      </c>
      <c r="B286" s="410" t="s">
        <v>743</v>
      </c>
      <c r="C286" s="410" t="s">
        <v>748</v>
      </c>
      <c r="D286" s="410" t="s">
        <v>10</v>
      </c>
      <c r="E286" s="417">
        <v>42666</v>
      </c>
      <c r="F286" s="412" t="s">
        <v>45</v>
      </c>
      <c r="G286" s="410">
        <v>2</v>
      </c>
      <c r="H286" s="410" t="s">
        <v>19</v>
      </c>
      <c r="I286" s="410" t="s">
        <v>7</v>
      </c>
      <c r="J286" s="413" t="s">
        <v>56</v>
      </c>
      <c r="K286" s="410" t="s">
        <v>65</v>
      </c>
      <c r="L286" s="418" t="s">
        <v>237</v>
      </c>
      <c r="M286" s="410"/>
      <c r="O286" s="410" t="s">
        <v>8</v>
      </c>
      <c r="P286" s="410" t="s">
        <v>10</v>
      </c>
      <c r="Q286" s="415"/>
      <c r="R286" s="415">
        <v>0.35504065040650407</v>
      </c>
    </row>
    <row r="287" spans="1:18" ht="13.5" customHeight="1">
      <c r="A287" s="410" t="s">
        <v>5</v>
      </c>
      <c r="B287" s="410" t="s">
        <v>743</v>
      </c>
      <c r="C287" s="410" t="s">
        <v>748</v>
      </c>
      <c r="D287" s="410" t="s">
        <v>10</v>
      </c>
      <c r="E287" s="417">
        <v>42667</v>
      </c>
      <c r="F287" s="412" t="s">
        <v>45</v>
      </c>
      <c r="G287" s="410">
        <v>2</v>
      </c>
      <c r="H287" s="410" t="s">
        <v>19</v>
      </c>
      <c r="I287" s="410" t="s">
        <v>7</v>
      </c>
      <c r="J287" s="413" t="s">
        <v>56</v>
      </c>
      <c r="K287" s="410" t="s">
        <v>66</v>
      </c>
      <c r="L287" s="418" t="s">
        <v>238</v>
      </c>
      <c r="M287" s="410"/>
      <c r="O287" s="410" t="s">
        <v>11</v>
      </c>
      <c r="P287" s="410" t="s">
        <v>10</v>
      </c>
      <c r="Q287" s="415"/>
      <c r="R287" s="415">
        <v>0.63891666666666658</v>
      </c>
    </row>
    <row r="288" spans="1:18" ht="13.5" customHeight="1">
      <c r="A288" s="410" t="s">
        <v>5</v>
      </c>
      <c r="B288" s="410" t="s">
        <v>743</v>
      </c>
      <c r="C288" s="410" t="s">
        <v>748</v>
      </c>
      <c r="D288" s="410" t="s">
        <v>10</v>
      </c>
      <c r="E288" s="417">
        <v>42668</v>
      </c>
      <c r="F288" s="412" t="s">
        <v>45</v>
      </c>
      <c r="G288" s="410">
        <v>2</v>
      </c>
      <c r="H288" s="410" t="s">
        <v>19</v>
      </c>
      <c r="I288" s="410" t="s">
        <v>7</v>
      </c>
      <c r="J288" s="413" t="s">
        <v>67</v>
      </c>
      <c r="K288" s="410" t="s">
        <v>68</v>
      </c>
      <c r="L288" s="418" t="s">
        <v>239</v>
      </c>
      <c r="M288" s="410"/>
      <c r="O288" s="410" t="s">
        <v>8</v>
      </c>
      <c r="P288" s="410" t="s">
        <v>747</v>
      </c>
      <c r="Q288" s="415"/>
      <c r="R288" s="415">
        <v>1.8162382836805298</v>
      </c>
    </row>
    <row r="289" spans="1:18" ht="13.5" customHeight="1">
      <c r="A289" s="410" t="s">
        <v>5</v>
      </c>
      <c r="B289" s="410" t="s">
        <v>743</v>
      </c>
      <c r="C289" s="410" t="s">
        <v>748</v>
      </c>
      <c r="D289" s="410" t="s">
        <v>10</v>
      </c>
      <c r="E289" s="417">
        <v>42666</v>
      </c>
      <c r="F289" s="412" t="s">
        <v>45</v>
      </c>
      <c r="G289" s="410">
        <v>2</v>
      </c>
      <c r="H289" s="410" t="s">
        <v>19</v>
      </c>
      <c r="I289" s="410" t="s">
        <v>34</v>
      </c>
      <c r="J289" s="413" t="s">
        <v>67</v>
      </c>
      <c r="K289" s="410" t="s">
        <v>69</v>
      </c>
      <c r="L289" s="418" t="s">
        <v>240</v>
      </c>
      <c r="M289" s="410"/>
      <c r="O289" s="410" t="s">
        <v>11</v>
      </c>
      <c r="P289" s="410" t="s">
        <v>10</v>
      </c>
      <c r="Q289" s="415"/>
      <c r="R289" s="415">
        <v>0.58662205701513392</v>
      </c>
    </row>
    <row r="290" spans="1:18" ht="13.5" customHeight="1">
      <c r="A290" s="410" t="s">
        <v>5</v>
      </c>
      <c r="B290" s="410" t="s">
        <v>743</v>
      </c>
      <c r="C290" s="410" t="s">
        <v>748</v>
      </c>
      <c r="D290" s="410" t="s">
        <v>10</v>
      </c>
      <c r="E290" s="417">
        <v>42667</v>
      </c>
      <c r="F290" s="412" t="s">
        <v>45</v>
      </c>
      <c r="G290" s="410">
        <v>2</v>
      </c>
      <c r="H290" s="410" t="s">
        <v>19</v>
      </c>
      <c r="I290" s="410" t="s">
        <v>34</v>
      </c>
      <c r="J290" s="413" t="s">
        <v>67</v>
      </c>
      <c r="K290" s="410" t="s">
        <v>70</v>
      </c>
      <c r="L290" s="418" t="s">
        <v>241</v>
      </c>
      <c r="M290" s="410"/>
      <c r="O290" s="410" t="s">
        <v>8</v>
      </c>
      <c r="P290" s="410" t="s">
        <v>12</v>
      </c>
      <c r="Q290" s="415"/>
      <c r="R290" s="415">
        <v>0.1963981114851884</v>
      </c>
    </row>
    <row r="291" spans="1:18" ht="13.5" customHeight="1">
      <c r="A291" s="410" t="s">
        <v>5</v>
      </c>
      <c r="B291" s="410" t="s">
        <v>743</v>
      </c>
      <c r="C291" s="410" t="s">
        <v>748</v>
      </c>
      <c r="D291" s="410" t="s">
        <v>10</v>
      </c>
      <c r="E291" s="417">
        <v>42668</v>
      </c>
      <c r="F291" s="412" t="s">
        <v>45</v>
      </c>
      <c r="G291" s="410">
        <v>2</v>
      </c>
      <c r="H291" s="410" t="s">
        <v>19</v>
      </c>
      <c r="I291" s="410" t="s">
        <v>34</v>
      </c>
      <c r="J291" s="413" t="s">
        <v>67</v>
      </c>
      <c r="K291" s="410" t="s">
        <v>71</v>
      </c>
      <c r="L291" s="418" t="s">
        <v>242</v>
      </c>
      <c r="M291" s="410"/>
      <c r="O291" s="410" t="s">
        <v>11</v>
      </c>
      <c r="P291" s="410" t="s">
        <v>10</v>
      </c>
      <c r="Q291" s="415"/>
      <c r="R291" s="415">
        <v>1.3121722846441948</v>
      </c>
    </row>
    <row r="292" spans="1:18" ht="13.5" customHeight="1">
      <c r="A292" s="410" t="s">
        <v>5</v>
      </c>
      <c r="B292" s="410" t="s">
        <v>743</v>
      </c>
      <c r="C292" s="410" t="s">
        <v>748</v>
      </c>
      <c r="D292" s="410" t="s">
        <v>10</v>
      </c>
      <c r="E292" s="417">
        <v>42666</v>
      </c>
      <c r="F292" s="412" t="s">
        <v>45</v>
      </c>
      <c r="G292" s="410">
        <v>2</v>
      </c>
      <c r="H292" s="410" t="s">
        <v>19</v>
      </c>
      <c r="I292" s="410" t="s">
        <v>30</v>
      </c>
      <c r="J292" s="413" t="s">
        <v>67</v>
      </c>
      <c r="K292" s="410" t="s">
        <v>72</v>
      </c>
      <c r="L292" s="418" t="s">
        <v>243</v>
      </c>
      <c r="M292" s="410"/>
      <c r="O292" s="410" t="s">
        <v>8</v>
      </c>
      <c r="P292" s="410" t="s">
        <v>12</v>
      </c>
      <c r="Q292" s="415"/>
      <c r="R292" s="415">
        <v>0.30323333333333335</v>
      </c>
    </row>
    <row r="293" spans="1:18" ht="13.5" customHeight="1">
      <c r="A293" s="410" t="s">
        <v>5</v>
      </c>
      <c r="B293" s="410" t="s">
        <v>743</v>
      </c>
      <c r="C293" s="410" t="s">
        <v>748</v>
      </c>
      <c r="D293" s="410" t="s">
        <v>10</v>
      </c>
      <c r="E293" s="417">
        <v>42667</v>
      </c>
      <c r="F293" s="412" t="s">
        <v>45</v>
      </c>
      <c r="G293" s="410">
        <v>2</v>
      </c>
      <c r="H293" s="410" t="s">
        <v>19</v>
      </c>
      <c r="I293" s="410" t="s">
        <v>30</v>
      </c>
      <c r="J293" s="413" t="s">
        <v>67</v>
      </c>
      <c r="K293" s="410" t="s">
        <v>73</v>
      </c>
      <c r="L293" s="418" t="s">
        <v>244</v>
      </c>
      <c r="M293" s="410"/>
      <c r="O293" s="410" t="s">
        <v>11</v>
      </c>
      <c r="P293" s="410" t="s">
        <v>12</v>
      </c>
      <c r="Q293" s="415"/>
      <c r="R293" s="415">
        <v>0.31266389347873386</v>
      </c>
    </row>
    <row r="294" spans="1:18" ht="13.5" customHeight="1">
      <c r="A294" s="410" t="s">
        <v>5</v>
      </c>
      <c r="B294" s="410" t="s">
        <v>743</v>
      </c>
      <c r="C294" s="410" t="s">
        <v>748</v>
      </c>
      <c r="D294" s="410" t="s">
        <v>10</v>
      </c>
      <c r="E294" s="417">
        <v>42668</v>
      </c>
      <c r="F294" s="412" t="s">
        <v>45</v>
      </c>
      <c r="G294" s="410">
        <v>2</v>
      </c>
      <c r="H294" s="410" t="s">
        <v>19</v>
      </c>
      <c r="I294" s="410" t="s">
        <v>30</v>
      </c>
      <c r="J294" s="413" t="s">
        <v>67</v>
      </c>
      <c r="K294" s="410" t="s">
        <v>635</v>
      </c>
      <c r="L294" s="418" t="s">
        <v>245</v>
      </c>
      <c r="M294" s="410"/>
      <c r="O294" s="410" t="s">
        <v>8</v>
      </c>
      <c r="P294" s="410" t="s">
        <v>10</v>
      </c>
      <c r="Q294" s="415"/>
      <c r="R294" s="415">
        <v>0.44000000000000006</v>
      </c>
    </row>
    <row r="295" spans="1:18" ht="13.5" customHeight="1">
      <c r="A295" s="410" t="s">
        <v>5</v>
      </c>
      <c r="B295" s="410" t="s">
        <v>743</v>
      </c>
      <c r="C295" s="410" t="s">
        <v>748</v>
      </c>
      <c r="D295" s="410" t="s">
        <v>10</v>
      </c>
      <c r="E295" s="417">
        <v>42666</v>
      </c>
      <c r="F295" s="412" t="s">
        <v>45</v>
      </c>
      <c r="G295" s="410">
        <v>2</v>
      </c>
      <c r="H295" s="410" t="s">
        <v>19</v>
      </c>
      <c r="I295" s="410" t="s">
        <v>7</v>
      </c>
      <c r="J295" s="413" t="s">
        <v>67</v>
      </c>
      <c r="K295" s="410" t="s">
        <v>74</v>
      </c>
      <c r="L295" s="418" t="s">
        <v>246</v>
      </c>
      <c r="M295" s="410"/>
      <c r="O295" s="410" t="s">
        <v>11</v>
      </c>
      <c r="P295" s="410" t="s">
        <v>10</v>
      </c>
      <c r="Q295" s="415"/>
      <c r="R295" s="415">
        <v>0.58593333333333342</v>
      </c>
    </row>
    <row r="296" spans="1:18" ht="13.5" customHeight="1">
      <c r="A296" s="410" t="s">
        <v>5</v>
      </c>
      <c r="B296" s="410" t="s">
        <v>743</v>
      </c>
      <c r="C296" s="410" t="s">
        <v>748</v>
      </c>
      <c r="D296" s="410" t="s">
        <v>10</v>
      </c>
      <c r="E296" s="417">
        <v>42667</v>
      </c>
      <c r="F296" s="412" t="s">
        <v>45</v>
      </c>
      <c r="G296" s="410">
        <v>2</v>
      </c>
      <c r="H296" s="410" t="s">
        <v>19</v>
      </c>
      <c r="I296" s="410" t="s">
        <v>7</v>
      </c>
      <c r="J296" s="413" t="s">
        <v>67</v>
      </c>
      <c r="K296" s="410" t="s">
        <v>75</v>
      </c>
      <c r="L296" s="418" t="s">
        <v>247</v>
      </c>
      <c r="M296" s="410"/>
      <c r="O296" s="410" t="s">
        <v>8</v>
      </c>
      <c r="P296" s="410" t="s">
        <v>747</v>
      </c>
      <c r="Q296" s="415"/>
      <c r="R296" s="415">
        <v>0.67875435547479923</v>
      </c>
    </row>
    <row r="297" spans="1:18" ht="13.5" customHeight="1">
      <c r="A297" s="410" t="s">
        <v>5</v>
      </c>
      <c r="B297" s="410" t="s">
        <v>743</v>
      </c>
      <c r="C297" s="410" t="s">
        <v>748</v>
      </c>
      <c r="D297" s="410" t="s">
        <v>10</v>
      </c>
      <c r="E297" s="417">
        <v>42668</v>
      </c>
      <c r="F297" s="412" t="s">
        <v>45</v>
      </c>
      <c r="G297" s="410">
        <v>2</v>
      </c>
      <c r="H297" s="410" t="s">
        <v>19</v>
      </c>
      <c r="I297" s="410" t="s">
        <v>7</v>
      </c>
      <c r="J297" s="413" t="s">
        <v>67</v>
      </c>
      <c r="K297" s="410" t="s">
        <v>76</v>
      </c>
      <c r="L297" s="418" t="s">
        <v>249</v>
      </c>
      <c r="M297" s="410"/>
      <c r="O297" s="410" t="s">
        <v>11</v>
      </c>
      <c r="P297" s="410" t="s">
        <v>10</v>
      </c>
      <c r="Q297" s="415"/>
      <c r="R297" s="415">
        <v>0.22945476936351331</v>
      </c>
    </row>
    <row r="298" spans="1:18" ht="13.5" customHeight="1">
      <c r="A298" s="410" t="s">
        <v>5</v>
      </c>
      <c r="B298" s="410" t="s">
        <v>743</v>
      </c>
      <c r="C298" s="410" t="s">
        <v>748</v>
      </c>
      <c r="D298" s="410" t="s">
        <v>10</v>
      </c>
      <c r="E298" s="417">
        <v>42666</v>
      </c>
      <c r="F298" s="412" t="s">
        <v>45</v>
      </c>
      <c r="G298" s="410">
        <v>2</v>
      </c>
      <c r="H298" s="410" t="s">
        <v>19</v>
      </c>
      <c r="I298" s="410" t="s">
        <v>34</v>
      </c>
      <c r="J298" s="413" t="s">
        <v>67</v>
      </c>
      <c r="K298" s="410" t="s">
        <v>78</v>
      </c>
      <c r="L298" s="418" t="s">
        <v>250</v>
      </c>
      <c r="M298" s="410"/>
      <c r="O298" s="410" t="s">
        <v>8</v>
      </c>
      <c r="P298" s="410" t="s">
        <v>12</v>
      </c>
      <c r="Q298" s="415"/>
      <c r="R298" s="415">
        <v>0.24199999999999999</v>
      </c>
    </row>
    <row r="299" spans="1:18" ht="13.5" customHeight="1">
      <c r="A299" s="410" t="s">
        <v>5</v>
      </c>
      <c r="B299" s="410" t="s">
        <v>743</v>
      </c>
      <c r="C299" s="410" t="s">
        <v>748</v>
      </c>
      <c r="D299" s="410" t="s">
        <v>10</v>
      </c>
      <c r="E299" s="417">
        <v>42667</v>
      </c>
      <c r="F299" s="412" t="s">
        <v>45</v>
      </c>
      <c r="G299" s="410">
        <v>2</v>
      </c>
      <c r="H299" s="410" t="s">
        <v>19</v>
      </c>
      <c r="I299" s="410" t="s">
        <v>34</v>
      </c>
      <c r="J299" s="413" t="s">
        <v>67</v>
      </c>
      <c r="K299" s="410" t="s">
        <v>79</v>
      </c>
      <c r="L299" s="418" t="s">
        <v>251</v>
      </c>
      <c r="M299" s="410"/>
      <c r="O299" s="410" t="s">
        <v>11</v>
      </c>
      <c r="P299" s="410" t="s">
        <v>10</v>
      </c>
      <c r="Q299" s="415"/>
      <c r="R299" s="415">
        <v>0.54559999999999997</v>
      </c>
    </row>
    <row r="300" spans="1:18" ht="13.5" customHeight="1">
      <c r="A300" s="410" t="s">
        <v>5</v>
      </c>
      <c r="B300" s="410" t="s">
        <v>743</v>
      </c>
      <c r="C300" s="410" t="s">
        <v>748</v>
      </c>
      <c r="D300" s="410" t="s">
        <v>10</v>
      </c>
      <c r="E300" s="417">
        <v>42668</v>
      </c>
      <c r="F300" s="412" t="s">
        <v>45</v>
      </c>
      <c r="G300" s="410">
        <v>2</v>
      </c>
      <c r="H300" s="410" t="s">
        <v>19</v>
      </c>
      <c r="I300" s="410" t="s">
        <v>34</v>
      </c>
      <c r="J300" s="413" t="s">
        <v>67</v>
      </c>
      <c r="K300" s="410" t="s">
        <v>80</v>
      </c>
      <c r="L300" s="418" t="s">
        <v>252</v>
      </c>
      <c r="M300" s="410"/>
      <c r="O300" s="410" t="s">
        <v>8</v>
      </c>
      <c r="P300" s="410" t="s">
        <v>12</v>
      </c>
      <c r="Q300" s="415"/>
      <c r="R300" s="415">
        <v>1.2418999999999998</v>
      </c>
    </row>
    <row r="301" spans="1:18" ht="13.5" customHeight="1">
      <c r="A301" s="410" t="s">
        <v>5</v>
      </c>
      <c r="B301" s="410" t="s">
        <v>743</v>
      </c>
      <c r="C301" s="410" t="s">
        <v>748</v>
      </c>
      <c r="D301" s="410" t="s">
        <v>10</v>
      </c>
      <c r="E301" s="417">
        <v>42666</v>
      </c>
      <c r="F301" s="412" t="s">
        <v>45</v>
      </c>
      <c r="G301" s="410">
        <v>2</v>
      </c>
      <c r="H301" s="410" t="s">
        <v>19</v>
      </c>
      <c r="I301" s="410" t="s">
        <v>30</v>
      </c>
      <c r="J301" s="413" t="s">
        <v>67</v>
      </c>
      <c r="K301" s="410" t="s">
        <v>81</v>
      </c>
      <c r="L301" s="418" t="s">
        <v>256</v>
      </c>
      <c r="M301" s="410"/>
      <c r="O301" s="410" t="s">
        <v>11</v>
      </c>
      <c r="P301" s="410" t="s">
        <v>12</v>
      </c>
      <c r="Q301" s="415"/>
      <c r="R301" s="415">
        <v>0.27500000000000002</v>
      </c>
    </row>
    <row r="302" spans="1:18" ht="13.5" customHeight="1">
      <c r="A302" s="410" t="s">
        <v>5</v>
      </c>
      <c r="B302" s="410" t="s">
        <v>743</v>
      </c>
      <c r="C302" s="410" t="s">
        <v>748</v>
      </c>
      <c r="D302" s="410" t="s">
        <v>10</v>
      </c>
      <c r="E302" s="417">
        <v>42667</v>
      </c>
      <c r="F302" s="412" t="s">
        <v>45</v>
      </c>
      <c r="G302" s="410">
        <v>2</v>
      </c>
      <c r="H302" s="410" t="s">
        <v>19</v>
      </c>
      <c r="I302" s="410" t="s">
        <v>30</v>
      </c>
      <c r="J302" s="413" t="s">
        <v>67</v>
      </c>
      <c r="K302" s="410" t="s">
        <v>85</v>
      </c>
      <c r="L302" s="418" t="s">
        <v>257</v>
      </c>
      <c r="M302" s="410"/>
      <c r="O302" s="410" t="s">
        <v>8</v>
      </c>
      <c r="P302" s="410" t="s">
        <v>10</v>
      </c>
      <c r="Q302" s="415"/>
      <c r="R302" s="415">
        <v>0.39599999999999996</v>
      </c>
    </row>
    <row r="303" spans="1:18" ht="13.5" customHeight="1">
      <c r="A303" s="410" t="s">
        <v>5</v>
      </c>
      <c r="B303" s="410" t="s">
        <v>743</v>
      </c>
      <c r="C303" s="410" t="s">
        <v>748</v>
      </c>
      <c r="D303" s="410" t="s">
        <v>10</v>
      </c>
      <c r="E303" s="417">
        <v>42668</v>
      </c>
      <c r="F303" s="412" t="s">
        <v>45</v>
      </c>
      <c r="G303" s="410">
        <v>2</v>
      </c>
      <c r="H303" s="410" t="s">
        <v>19</v>
      </c>
      <c r="I303" s="410" t="s">
        <v>30</v>
      </c>
      <c r="J303" s="413" t="s">
        <v>67</v>
      </c>
      <c r="K303" s="410" t="s">
        <v>86</v>
      </c>
      <c r="L303" s="418" t="s">
        <v>258</v>
      </c>
      <c r="M303" s="410"/>
      <c r="O303" s="410" t="s">
        <v>11</v>
      </c>
      <c r="P303" s="410" t="s">
        <v>10</v>
      </c>
      <c r="Q303" s="415"/>
      <c r="R303" s="415">
        <v>0.35199999999999998</v>
      </c>
    </row>
    <row r="304" spans="1:18" ht="13.5" customHeight="1">
      <c r="A304" s="410" t="s">
        <v>5</v>
      </c>
      <c r="B304" s="410" t="s">
        <v>743</v>
      </c>
      <c r="C304" s="410" t="s">
        <v>748</v>
      </c>
      <c r="D304" s="410" t="s">
        <v>10</v>
      </c>
      <c r="E304" s="417">
        <v>42666</v>
      </c>
      <c r="F304" s="412" t="s">
        <v>45</v>
      </c>
      <c r="G304" s="410">
        <v>2</v>
      </c>
      <c r="H304" s="410" t="s">
        <v>19</v>
      </c>
      <c r="I304" s="410" t="s">
        <v>7</v>
      </c>
      <c r="J304" s="413" t="s">
        <v>67</v>
      </c>
      <c r="K304" s="410" t="s">
        <v>87</v>
      </c>
      <c r="L304" s="418" t="s">
        <v>637</v>
      </c>
      <c r="M304" s="410"/>
      <c r="O304" s="410" t="s">
        <v>8</v>
      </c>
      <c r="P304" s="410" t="s">
        <v>747</v>
      </c>
      <c r="Q304" s="415"/>
      <c r="R304" s="415">
        <v>0.20900000000000002</v>
      </c>
    </row>
    <row r="305" spans="1:18" ht="13.5" customHeight="1">
      <c r="A305" s="410" t="s">
        <v>5</v>
      </c>
      <c r="B305" s="410" t="s">
        <v>743</v>
      </c>
      <c r="C305" s="410" t="s">
        <v>748</v>
      </c>
      <c r="D305" s="410" t="s">
        <v>10</v>
      </c>
      <c r="E305" s="417">
        <v>42667</v>
      </c>
      <c r="F305" s="412" t="s">
        <v>45</v>
      </c>
      <c r="G305" s="410">
        <v>2</v>
      </c>
      <c r="H305" s="410" t="s">
        <v>19</v>
      </c>
      <c r="I305" s="410" t="s">
        <v>7</v>
      </c>
      <c r="J305" s="413" t="s">
        <v>67</v>
      </c>
      <c r="K305" s="410" t="s">
        <v>77</v>
      </c>
      <c r="L305" s="418" t="s">
        <v>638</v>
      </c>
      <c r="M305" s="410"/>
      <c r="O305" s="410" t="s">
        <v>11</v>
      </c>
      <c r="P305" s="410" t="s">
        <v>10</v>
      </c>
      <c r="Q305" s="415"/>
      <c r="R305" s="415">
        <v>0.55000000000000004</v>
      </c>
    </row>
    <row r="306" spans="1:18" ht="13.5" customHeight="1">
      <c r="A306" s="410" t="s">
        <v>5</v>
      </c>
      <c r="B306" s="410" t="s">
        <v>743</v>
      </c>
      <c r="C306" s="410" t="s">
        <v>748</v>
      </c>
      <c r="D306" s="410" t="s">
        <v>10</v>
      </c>
      <c r="E306" s="417">
        <v>42668</v>
      </c>
      <c r="F306" s="412" t="s">
        <v>45</v>
      </c>
      <c r="G306" s="410">
        <v>2</v>
      </c>
      <c r="H306" s="410" t="s">
        <v>19</v>
      </c>
      <c r="I306" s="410" t="s">
        <v>7</v>
      </c>
      <c r="J306" s="413" t="s">
        <v>67</v>
      </c>
      <c r="K306" s="410" t="s">
        <v>82</v>
      </c>
      <c r="L306" s="418" t="s">
        <v>639</v>
      </c>
      <c r="M306" s="410"/>
      <c r="O306" s="410" t="s">
        <v>8</v>
      </c>
      <c r="P306" s="410" t="s">
        <v>12</v>
      </c>
      <c r="Q306" s="415"/>
      <c r="R306" s="415">
        <v>0.2476588888888889</v>
      </c>
    </row>
    <row r="307" spans="1:18" ht="13.5" customHeight="1">
      <c r="A307" s="410" t="s">
        <v>5</v>
      </c>
      <c r="B307" s="410" t="s">
        <v>743</v>
      </c>
      <c r="C307" s="410" t="s">
        <v>748</v>
      </c>
      <c r="D307" s="410" t="s">
        <v>10</v>
      </c>
      <c r="E307" s="417">
        <v>42666</v>
      </c>
      <c r="F307" s="412" t="s">
        <v>45</v>
      </c>
      <c r="G307" s="410">
        <v>2</v>
      </c>
      <c r="H307" s="410" t="s">
        <v>19</v>
      </c>
      <c r="I307" s="410" t="s">
        <v>34</v>
      </c>
      <c r="J307" s="413" t="s">
        <v>67</v>
      </c>
      <c r="K307" s="410" t="s">
        <v>83</v>
      </c>
      <c r="L307" s="418" t="s">
        <v>640</v>
      </c>
      <c r="M307" s="410"/>
      <c r="O307" s="410" t="s">
        <v>11</v>
      </c>
      <c r="P307" s="410" t="s">
        <v>10</v>
      </c>
      <c r="Q307" s="415"/>
      <c r="R307" s="415">
        <v>0.253</v>
      </c>
    </row>
    <row r="308" spans="1:18" ht="13.5" customHeight="1">
      <c r="A308" s="410" t="s">
        <v>5</v>
      </c>
      <c r="B308" s="410" t="s">
        <v>743</v>
      </c>
      <c r="C308" s="410" t="s">
        <v>748</v>
      </c>
      <c r="D308" s="410" t="s">
        <v>10</v>
      </c>
      <c r="E308" s="417">
        <v>42667</v>
      </c>
      <c r="F308" s="412" t="s">
        <v>45</v>
      </c>
      <c r="G308" s="410">
        <v>2</v>
      </c>
      <c r="H308" s="410" t="s">
        <v>19</v>
      </c>
      <c r="I308" s="410" t="s">
        <v>34</v>
      </c>
      <c r="J308" s="413" t="s">
        <v>67</v>
      </c>
      <c r="K308" s="410" t="s">
        <v>84</v>
      </c>
      <c r="L308" s="418" t="s">
        <v>641</v>
      </c>
      <c r="M308" s="410"/>
      <c r="O308" s="410" t="s">
        <v>8</v>
      </c>
      <c r="P308" s="410" t="s">
        <v>12</v>
      </c>
      <c r="Q308" s="415"/>
      <c r="R308" s="415">
        <v>0.28781606856673542</v>
      </c>
    </row>
    <row r="309" spans="1:18" ht="13.5" customHeight="1">
      <c r="A309" s="410" t="s">
        <v>5</v>
      </c>
      <c r="B309" s="410" t="s">
        <v>743</v>
      </c>
      <c r="C309" s="410" t="s">
        <v>748</v>
      </c>
      <c r="D309" s="410" t="s">
        <v>10</v>
      </c>
      <c r="E309" s="417">
        <v>42668</v>
      </c>
      <c r="F309" s="412" t="s">
        <v>45</v>
      </c>
      <c r="G309" s="410">
        <v>1</v>
      </c>
      <c r="H309" s="410" t="s">
        <v>19</v>
      </c>
      <c r="I309" s="410" t="s">
        <v>34</v>
      </c>
      <c r="J309" s="413" t="s">
        <v>88</v>
      </c>
      <c r="K309" s="410" t="s">
        <v>89</v>
      </c>
      <c r="L309" s="418" t="s">
        <v>264</v>
      </c>
      <c r="M309" s="410"/>
      <c r="O309" s="410" t="s">
        <v>11</v>
      </c>
      <c r="P309" s="410" t="s">
        <v>12</v>
      </c>
      <c r="Q309" s="415"/>
      <c r="R309" s="415">
        <v>0.17599999999999999</v>
      </c>
    </row>
    <row r="310" spans="1:18" ht="13.5" customHeight="1">
      <c r="A310" s="410" t="s">
        <v>5</v>
      </c>
      <c r="B310" s="410" t="s">
        <v>743</v>
      </c>
      <c r="C310" s="410" t="s">
        <v>748</v>
      </c>
      <c r="D310" s="410" t="s">
        <v>10</v>
      </c>
      <c r="E310" s="417">
        <v>42666</v>
      </c>
      <c r="F310" s="412" t="s">
        <v>45</v>
      </c>
      <c r="G310" s="410">
        <v>1</v>
      </c>
      <c r="H310" s="410" t="s">
        <v>19</v>
      </c>
      <c r="I310" s="410" t="s">
        <v>30</v>
      </c>
      <c r="J310" s="413" t="s">
        <v>88</v>
      </c>
      <c r="K310" s="410" t="s">
        <v>90</v>
      </c>
      <c r="L310" s="418" t="s">
        <v>265</v>
      </c>
      <c r="M310" s="410"/>
      <c r="O310" s="410" t="s">
        <v>8</v>
      </c>
      <c r="P310" s="410" t="s">
        <v>10</v>
      </c>
      <c r="Q310" s="415"/>
      <c r="R310" s="415">
        <v>0.17599999999999999</v>
      </c>
    </row>
    <row r="311" spans="1:18" ht="13.5" customHeight="1">
      <c r="A311" s="410" t="s">
        <v>5</v>
      </c>
      <c r="B311" s="410" t="s">
        <v>743</v>
      </c>
      <c r="C311" s="410" t="s">
        <v>748</v>
      </c>
      <c r="D311" s="410" t="s">
        <v>10</v>
      </c>
      <c r="E311" s="417">
        <v>42667</v>
      </c>
      <c r="F311" s="412" t="s">
        <v>45</v>
      </c>
      <c r="G311" s="410">
        <v>1</v>
      </c>
      <c r="H311" s="410" t="s">
        <v>19</v>
      </c>
      <c r="I311" s="410" t="s">
        <v>30</v>
      </c>
      <c r="J311" s="413" t="s">
        <v>88</v>
      </c>
      <c r="K311" s="410" t="s">
        <v>91</v>
      </c>
      <c r="L311" s="418" t="s">
        <v>266</v>
      </c>
      <c r="M311" s="410"/>
      <c r="O311" s="410" t="s">
        <v>11</v>
      </c>
      <c r="P311" s="410" t="s">
        <v>10</v>
      </c>
      <c r="Q311" s="415"/>
      <c r="R311" s="415">
        <v>0.36299999999999999</v>
      </c>
    </row>
    <row r="312" spans="1:18" ht="13.5" customHeight="1">
      <c r="A312" s="410" t="s">
        <v>5</v>
      </c>
      <c r="B312" s="410" t="s">
        <v>743</v>
      </c>
      <c r="C312" s="410" t="s">
        <v>748</v>
      </c>
      <c r="D312" s="410" t="s">
        <v>10</v>
      </c>
      <c r="E312" s="417">
        <v>42668</v>
      </c>
      <c r="F312" s="412" t="s">
        <v>45</v>
      </c>
      <c r="G312" s="410">
        <v>1</v>
      </c>
      <c r="H312" s="410" t="s">
        <v>19</v>
      </c>
      <c r="I312" s="410" t="s">
        <v>30</v>
      </c>
      <c r="J312" s="413" t="s">
        <v>88</v>
      </c>
      <c r="K312" s="410" t="s">
        <v>92</v>
      </c>
      <c r="L312" s="418" t="s">
        <v>267</v>
      </c>
      <c r="M312" s="410"/>
      <c r="O312" s="410" t="s">
        <v>8</v>
      </c>
      <c r="P312" s="410" t="s">
        <v>747</v>
      </c>
      <c r="Q312" s="415"/>
      <c r="R312" s="415">
        <v>0.88000000000000012</v>
      </c>
    </row>
    <row r="313" spans="1:18" ht="13.5" customHeight="1">
      <c r="A313" s="410" t="s">
        <v>5</v>
      </c>
      <c r="B313" s="410" t="s">
        <v>743</v>
      </c>
      <c r="C313" s="410" t="s">
        <v>748</v>
      </c>
      <c r="D313" s="410" t="s">
        <v>10</v>
      </c>
      <c r="E313" s="417">
        <v>42666</v>
      </c>
      <c r="F313" s="412" t="s">
        <v>45</v>
      </c>
      <c r="G313" s="410">
        <v>1</v>
      </c>
      <c r="H313" s="410" t="s">
        <v>19</v>
      </c>
      <c r="I313" s="410" t="s">
        <v>7</v>
      </c>
      <c r="J313" s="413" t="s">
        <v>88</v>
      </c>
      <c r="K313" s="410" t="s">
        <v>177</v>
      </c>
      <c r="L313" s="418" t="s">
        <v>268</v>
      </c>
      <c r="M313" s="410"/>
      <c r="O313" s="410" t="s">
        <v>11</v>
      </c>
      <c r="P313" s="410" t="s">
        <v>10</v>
      </c>
      <c r="Q313" s="415"/>
      <c r="R313" s="415">
        <v>1.254</v>
      </c>
    </row>
    <row r="314" spans="1:18" ht="13.5" customHeight="1">
      <c r="A314" s="410" t="s">
        <v>5</v>
      </c>
      <c r="B314" s="410" t="s">
        <v>743</v>
      </c>
      <c r="C314" s="410" t="s">
        <v>748</v>
      </c>
      <c r="D314" s="410" t="s">
        <v>10</v>
      </c>
      <c r="E314" s="417">
        <v>42667</v>
      </c>
      <c r="F314" s="412" t="s">
        <v>45</v>
      </c>
      <c r="G314" s="410">
        <v>1</v>
      </c>
      <c r="H314" s="410" t="s">
        <v>19</v>
      </c>
      <c r="I314" s="410" t="s">
        <v>7</v>
      </c>
      <c r="J314" s="413" t="s">
        <v>88</v>
      </c>
      <c r="K314" s="410" t="s">
        <v>93</v>
      </c>
      <c r="L314" s="418" t="s">
        <v>269</v>
      </c>
      <c r="M314" s="410"/>
      <c r="O314" s="410" t="s">
        <v>8</v>
      </c>
      <c r="P314" s="410" t="s">
        <v>12</v>
      </c>
      <c r="Q314" s="415"/>
      <c r="R314" s="415">
        <v>1.3860000000000001</v>
      </c>
    </row>
    <row r="315" spans="1:18" ht="13.5" customHeight="1">
      <c r="A315" s="410" t="s">
        <v>5</v>
      </c>
      <c r="B315" s="410" t="s">
        <v>743</v>
      </c>
      <c r="C315" s="410" t="s">
        <v>748</v>
      </c>
      <c r="D315" s="410" t="s">
        <v>10</v>
      </c>
      <c r="E315" s="417">
        <v>42668</v>
      </c>
      <c r="F315" s="412" t="s">
        <v>45</v>
      </c>
      <c r="G315" s="410">
        <v>1</v>
      </c>
      <c r="H315" s="410" t="s">
        <v>19</v>
      </c>
      <c r="I315" s="410" t="s">
        <v>7</v>
      </c>
      <c r="J315" s="413" t="s">
        <v>88</v>
      </c>
      <c r="K315" s="410" t="s">
        <v>94</v>
      </c>
      <c r="L315" s="418" t="s">
        <v>270</v>
      </c>
      <c r="M315" s="410"/>
      <c r="O315" s="410" t="s">
        <v>11</v>
      </c>
      <c r="P315" s="410" t="s">
        <v>10</v>
      </c>
      <c r="Q315" s="415"/>
      <c r="R315" s="415">
        <v>0.51700000000000002</v>
      </c>
    </row>
    <row r="316" spans="1:18" ht="13.5" customHeight="1">
      <c r="A316" s="410" t="s">
        <v>5</v>
      </c>
      <c r="B316" s="410" t="s">
        <v>743</v>
      </c>
      <c r="C316" s="410" t="s">
        <v>748</v>
      </c>
      <c r="D316" s="410" t="s">
        <v>10</v>
      </c>
      <c r="E316" s="417">
        <v>42666</v>
      </c>
      <c r="F316" s="412" t="s">
        <v>45</v>
      </c>
      <c r="G316" s="410">
        <v>1</v>
      </c>
      <c r="H316" s="410" t="s">
        <v>19</v>
      </c>
      <c r="I316" s="410" t="s">
        <v>34</v>
      </c>
      <c r="J316" s="413" t="s">
        <v>88</v>
      </c>
      <c r="K316" s="410" t="s">
        <v>354</v>
      </c>
      <c r="L316" s="418" t="s">
        <v>271</v>
      </c>
      <c r="M316" s="410"/>
      <c r="O316" s="410" t="s">
        <v>8</v>
      </c>
      <c r="P316" s="410" t="s">
        <v>12</v>
      </c>
      <c r="Q316" s="415"/>
      <c r="R316" s="415">
        <v>1.353</v>
      </c>
    </row>
    <row r="317" spans="1:18" ht="13.5" customHeight="1">
      <c r="A317" s="410" t="s">
        <v>5</v>
      </c>
      <c r="B317" s="410" t="s">
        <v>743</v>
      </c>
      <c r="C317" s="410" t="s">
        <v>748</v>
      </c>
      <c r="D317" s="410" t="s">
        <v>10</v>
      </c>
      <c r="E317" s="417">
        <v>42667</v>
      </c>
      <c r="F317" s="412" t="s">
        <v>45</v>
      </c>
      <c r="G317" s="410">
        <v>1</v>
      </c>
      <c r="H317" s="410" t="s">
        <v>19</v>
      </c>
      <c r="I317" s="410" t="s">
        <v>34</v>
      </c>
      <c r="J317" s="413" t="s">
        <v>88</v>
      </c>
      <c r="K317" s="410" t="s">
        <v>96</v>
      </c>
      <c r="L317" s="418" t="s">
        <v>272</v>
      </c>
      <c r="M317" s="410"/>
      <c r="O317" s="410" t="s">
        <v>11</v>
      </c>
      <c r="P317" s="410" t="s">
        <v>12</v>
      </c>
      <c r="Q317" s="415"/>
      <c r="R317" s="415">
        <v>0.81399999999999995</v>
      </c>
    </row>
    <row r="318" spans="1:18" ht="13.5" customHeight="1">
      <c r="A318" s="410" t="s">
        <v>5</v>
      </c>
      <c r="B318" s="410" t="s">
        <v>743</v>
      </c>
      <c r="C318" s="410" t="s">
        <v>748</v>
      </c>
      <c r="D318" s="410" t="s">
        <v>10</v>
      </c>
      <c r="E318" s="417">
        <v>42668</v>
      </c>
      <c r="F318" s="412" t="s">
        <v>45</v>
      </c>
      <c r="G318" s="410">
        <v>1</v>
      </c>
      <c r="H318" s="410" t="s">
        <v>19</v>
      </c>
      <c r="I318" s="410" t="s">
        <v>34</v>
      </c>
      <c r="J318" s="413" t="s">
        <v>88</v>
      </c>
      <c r="K318" s="410" t="s">
        <v>355</v>
      </c>
      <c r="L318" s="418" t="s">
        <v>273</v>
      </c>
      <c r="M318" s="410"/>
      <c r="O318" s="410" t="s">
        <v>8</v>
      </c>
      <c r="P318" s="410" t="s">
        <v>10</v>
      </c>
      <c r="Q318" s="415"/>
      <c r="R318" s="415">
        <v>0.94599999999999995</v>
      </c>
    </row>
    <row r="319" spans="1:18" ht="13.5" customHeight="1">
      <c r="A319" s="410" t="s">
        <v>5</v>
      </c>
      <c r="B319" s="410" t="s">
        <v>743</v>
      </c>
      <c r="C319" s="410" t="s">
        <v>748</v>
      </c>
      <c r="D319" s="410" t="s">
        <v>10</v>
      </c>
      <c r="E319" s="417">
        <v>42666</v>
      </c>
      <c r="F319" s="412" t="s">
        <v>45</v>
      </c>
      <c r="G319" s="410">
        <v>1</v>
      </c>
      <c r="H319" s="410" t="s">
        <v>19</v>
      </c>
      <c r="I319" s="410" t="s">
        <v>30</v>
      </c>
      <c r="J319" s="413" t="s">
        <v>88</v>
      </c>
      <c r="K319" s="410" t="s">
        <v>98</v>
      </c>
      <c r="L319" s="418" t="s">
        <v>274</v>
      </c>
      <c r="M319" s="410"/>
      <c r="O319" s="410" t="s">
        <v>11</v>
      </c>
      <c r="P319" s="410" t="s">
        <v>10</v>
      </c>
      <c r="Q319" s="415"/>
      <c r="R319" s="415">
        <v>0.51700000000000002</v>
      </c>
    </row>
    <row r="320" spans="1:18" ht="13.5" customHeight="1">
      <c r="A320" s="410" t="s">
        <v>5</v>
      </c>
      <c r="B320" s="410" t="s">
        <v>743</v>
      </c>
      <c r="C320" s="410" t="s">
        <v>748</v>
      </c>
      <c r="D320" s="410" t="s">
        <v>10</v>
      </c>
      <c r="E320" s="417">
        <v>42667</v>
      </c>
      <c r="F320" s="412" t="s">
        <v>45</v>
      </c>
      <c r="G320" s="410">
        <v>1</v>
      </c>
      <c r="H320" s="410" t="s">
        <v>19</v>
      </c>
      <c r="I320" s="410" t="s">
        <v>30</v>
      </c>
      <c r="J320" s="413" t="s">
        <v>88</v>
      </c>
      <c r="K320" s="410" t="s">
        <v>356</v>
      </c>
      <c r="L320" s="418" t="s">
        <v>275</v>
      </c>
      <c r="M320" s="410"/>
      <c r="O320" s="410" t="s">
        <v>8</v>
      </c>
      <c r="P320" s="410" t="s">
        <v>747</v>
      </c>
      <c r="Q320" s="415"/>
      <c r="R320" s="415">
        <v>0.6160000000000001</v>
      </c>
    </row>
    <row r="321" spans="1:18" ht="13.5" customHeight="1">
      <c r="A321" s="410" t="s">
        <v>5</v>
      </c>
      <c r="B321" s="410" t="s">
        <v>743</v>
      </c>
      <c r="C321" s="410" t="s">
        <v>748</v>
      </c>
      <c r="D321" s="410" t="s">
        <v>10</v>
      </c>
      <c r="E321" s="417">
        <v>42668</v>
      </c>
      <c r="F321" s="412" t="s">
        <v>45</v>
      </c>
      <c r="G321" s="410">
        <v>1</v>
      </c>
      <c r="H321" s="410" t="s">
        <v>19</v>
      </c>
      <c r="I321" s="410" t="s">
        <v>30</v>
      </c>
      <c r="J321" s="413" t="s">
        <v>88</v>
      </c>
      <c r="K321" s="410" t="s">
        <v>100</v>
      </c>
      <c r="L321" s="418" t="s">
        <v>276</v>
      </c>
      <c r="M321" s="410"/>
      <c r="O321" s="410" t="s">
        <v>11</v>
      </c>
      <c r="P321" s="410" t="s">
        <v>10</v>
      </c>
      <c r="Q321" s="415"/>
      <c r="R321" s="415">
        <v>0.55000000000000004</v>
      </c>
    </row>
    <row r="322" spans="1:18" ht="13.5" customHeight="1">
      <c r="A322" s="410" t="s">
        <v>5</v>
      </c>
      <c r="B322" s="410" t="s">
        <v>743</v>
      </c>
      <c r="C322" s="410" t="s">
        <v>748</v>
      </c>
      <c r="D322" s="410" t="s">
        <v>10</v>
      </c>
      <c r="E322" s="417">
        <v>42666</v>
      </c>
      <c r="F322" s="412" t="s">
        <v>45</v>
      </c>
      <c r="G322" s="410">
        <v>1</v>
      </c>
      <c r="H322" s="410" t="s">
        <v>19</v>
      </c>
      <c r="I322" s="410" t="s">
        <v>7</v>
      </c>
      <c r="J322" s="413" t="s">
        <v>88</v>
      </c>
      <c r="K322" s="410" t="s">
        <v>101</v>
      </c>
      <c r="L322" s="418" t="s">
        <v>619</v>
      </c>
      <c r="M322" s="410"/>
      <c r="O322" s="410" t="s">
        <v>8</v>
      </c>
      <c r="P322" s="410" t="s">
        <v>12</v>
      </c>
      <c r="Q322" s="415"/>
      <c r="R322" s="415">
        <v>0.29700000000000004</v>
      </c>
    </row>
    <row r="323" spans="1:18" ht="13.5" customHeight="1">
      <c r="A323" s="410" t="s">
        <v>5</v>
      </c>
      <c r="B323" s="410" t="s">
        <v>743</v>
      </c>
      <c r="C323" s="410" t="s">
        <v>748</v>
      </c>
      <c r="D323" s="410" t="s">
        <v>10</v>
      </c>
      <c r="E323" s="417">
        <v>42667</v>
      </c>
      <c r="F323" s="412" t="s">
        <v>45</v>
      </c>
      <c r="G323" s="410">
        <v>1</v>
      </c>
      <c r="H323" s="410" t="s">
        <v>19</v>
      </c>
      <c r="I323" s="410" t="s">
        <v>7</v>
      </c>
      <c r="J323" s="413" t="s">
        <v>88</v>
      </c>
      <c r="K323" s="410" t="s">
        <v>438</v>
      </c>
      <c r="L323" s="418" t="s">
        <v>620</v>
      </c>
      <c r="M323" s="410"/>
      <c r="O323" s="410" t="s">
        <v>11</v>
      </c>
      <c r="P323" s="410" t="s">
        <v>10</v>
      </c>
      <c r="Q323" s="415"/>
      <c r="R323" s="415">
        <v>0.58300000000000007</v>
      </c>
    </row>
    <row r="324" spans="1:18" ht="13.5" customHeight="1">
      <c r="A324" s="410" t="s">
        <v>5</v>
      </c>
      <c r="B324" s="410" t="s">
        <v>743</v>
      </c>
      <c r="C324" s="410" t="s">
        <v>748</v>
      </c>
      <c r="D324" s="410" t="s">
        <v>10</v>
      </c>
      <c r="E324" s="417">
        <v>42668</v>
      </c>
      <c r="F324" s="412" t="s">
        <v>45</v>
      </c>
      <c r="G324" s="410">
        <v>1</v>
      </c>
      <c r="H324" s="410" t="s">
        <v>19</v>
      </c>
      <c r="I324" s="410" t="s">
        <v>7</v>
      </c>
      <c r="J324" s="413" t="s">
        <v>88</v>
      </c>
      <c r="K324" s="410" t="s">
        <v>358</v>
      </c>
      <c r="L324" s="418" t="s">
        <v>642</v>
      </c>
      <c r="M324" s="410"/>
      <c r="O324" s="410" t="s">
        <v>8</v>
      </c>
      <c r="P324" s="410" t="s">
        <v>12</v>
      </c>
      <c r="Q324" s="415"/>
      <c r="R324" s="415">
        <v>0.187</v>
      </c>
    </row>
    <row r="325" spans="1:18" ht="13.5" customHeight="1">
      <c r="A325" s="410" t="s">
        <v>5</v>
      </c>
      <c r="B325" s="410" t="s">
        <v>743</v>
      </c>
      <c r="C325" s="410" t="s">
        <v>748</v>
      </c>
      <c r="D325" s="410" t="s">
        <v>10</v>
      </c>
      <c r="E325" s="417">
        <v>42666</v>
      </c>
      <c r="F325" s="412" t="s">
        <v>45</v>
      </c>
      <c r="G325" s="410">
        <v>1</v>
      </c>
      <c r="H325" s="410" t="s">
        <v>19</v>
      </c>
      <c r="I325" s="410" t="s">
        <v>34</v>
      </c>
      <c r="J325" s="413" t="s">
        <v>88</v>
      </c>
      <c r="K325" s="410" t="s">
        <v>357</v>
      </c>
      <c r="L325" s="418" t="s">
        <v>643</v>
      </c>
      <c r="M325" s="410"/>
      <c r="O325" s="410" t="s">
        <v>11</v>
      </c>
      <c r="P325" s="410" t="s">
        <v>12</v>
      </c>
      <c r="Q325" s="415"/>
      <c r="R325" s="415">
        <v>0.51700000000000002</v>
      </c>
    </row>
    <row r="326" spans="1:18" ht="13.5" customHeight="1">
      <c r="A326" s="410" t="s">
        <v>5</v>
      </c>
      <c r="B326" s="410" t="s">
        <v>743</v>
      </c>
      <c r="C326" s="410" t="s">
        <v>748</v>
      </c>
      <c r="D326" s="410" t="s">
        <v>10</v>
      </c>
      <c r="E326" s="417">
        <v>42667</v>
      </c>
      <c r="F326" s="412" t="s">
        <v>45</v>
      </c>
      <c r="G326" s="410">
        <v>1</v>
      </c>
      <c r="H326" s="410" t="s">
        <v>19</v>
      </c>
      <c r="I326" s="410" t="s">
        <v>34</v>
      </c>
      <c r="J326" s="413" t="s">
        <v>88</v>
      </c>
      <c r="K326" s="410" t="s">
        <v>103</v>
      </c>
      <c r="L326" s="418" t="s">
        <v>644</v>
      </c>
      <c r="M326" s="410"/>
      <c r="O326" s="410" t="s">
        <v>8</v>
      </c>
      <c r="P326" s="410" t="s">
        <v>10</v>
      </c>
      <c r="Q326" s="415"/>
      <c r="R326" s="415">
        <v>0.40699999999999997</v>
      </c>
    </row>
    <row r="327" spans="1:18" ht="13.5" customHeight="1">
      <c r="A327" s="410" t="s">
        <v>5</v>
      </c>
      <c r="B327" s="410" t="s">
        <v>743</v>
      </c>
      <c r="C327" s="410" t="s">
        <v>748</v>
      </c>
      <c r="D327" s="410" t="s">
        <v>10</v>
      </c>
      <c r="E327" s="417">
        <v>42668</v>
      </c>
      <c r="F327" s="412" t="s">
        <v>45</v>
      </c>
      <c r="G327" s="410">
        <v>1</v>
      </c>
      <c r="H327" s="410" t="s">
        <v>19</v>
      </c>
      <c r="I327" s="410" t="s">
        <v>34</v>
      </c>
      <c r="J327" s="413" t="s">
        <v>88</v>
      </c>
      <c r="K327" s="410" t="s">
        <v>105</v>
      </c>
      <c r="L327" s="418" t="s">
        <v>645</v>
      </c>
      <c r="M327" s="410"/>
      <c r="O327" s="410" t="s">
        <v>11</v>
      </c>
      <c r="P327" s="410" t="s">
        <v>10</v>
      </c>
      <c r="Q327" s="415"/>
      <c r="R327" s="415">
        <v>0.23099999999999998</v>
      </c>
    </row>
    <row r="328" spans="1:18" ht="13.5" customHeight="1">
      <c r="A328" s="410" t="s">
        <v>5</v>
      </c>
      <c r="B328" s="410" t="s">
        <v>743</v>
      </c>
      <c r="C328" s="410" t="s">
        <v>748</v>
      </c>
      <c r="D328" s="410" t="s">
        <v>10</v>
      </c>
      <c r="E328" s="417">
        <v>42666</v>
      </c>
      <c r="F328" s="412" t="s">
        <v>45</v>
      </c>
      <c r="G328" s="410">
        <v>1</v>
      </c>
      <c r="H328" s="410" t="s">
        <v>19</v>
      </c>
      <c r="I328" s="410" t="s">
        <v>30</v>
      </c>
      <c r="J328" s="413" t="s">
        <v>88</v>
      </c>
      <c r="K328" s="410" t="s">
        <v>186</v>
      </c>
      <c r="L328" s="418" t="s">
        <v>646</v>
      </c>
      <c r="M328" s="410"/>
      <c r="O328" s="410" t="s">
        <v>8</v>
      </c>
      <c r="P328" s="410" t="s">
        <v>747</v>
      </c>
      <c r="Q328" s="415"/>
      <c r="R328" s="415">
        <v>0.27500000000000002</v>
      </c>
    </row>
    <row r="329" spans="1:18" ht="13.5" customHeight="1">
      <c r="A329" s="410" t="s">
        <v>5</v>
      </c>
      <c r="B329" s="410" t="s">
        <v>743</v>
      </c>
      <c r="C329" s="410" t="s">
        <v>748</v>
      </c>
      <c r="D329" s="410" t="s">
        <v>10</v>
      </c>
      <c r="E329" s="417">
        <v>42667</v>
      </c>
      <c r="F329" s="412" t="s">
        <v>45</v>
      </c>
      <c r="G329" s="410">
        <v>1</v>
      </c>
      <c r="H329" s="410" t="s">
        <v>19</v>
      </c>
      <c r="I329" s="410" t="s">
        <v>30</v>
      </c>
      <c r="J329" s="413" t="s">
        <v>88</v>
      </c>
      <c r="K329" s="410" t="s">
        <v>106</v>
      </c>
      <c r="L329" s="418" t="s">
        <v>647</v>
      </c>
      <c r="M329" s="410"/>
      <c r="O329" s="410" t="s">
        <v>11</v>
      </c>
      <c r="P329" s="410" t="s">
        <v>10</v>
      </c>
      <c r="Q329" s="415"/>
      <c r="R329" s="415">
        <v>0.19799999999999998</v>
      </c>
    </row>
    <row r="330" spans="1:18" ht="13.5" customHeight="1">
      <c r="A330" s="410" t="s">
        <v>5</v>
      </c>
      <c r="B330" s="410" t="s">
        <v>743</v>
      </c>
      <c r="C330" s="410" t="s">
        <v>748</v>
      </c>
      <c r="D330" s="410" t="s">
        <v>10</v>
      </c>
      <c r="E330" s="417">
        <v>42668</v>
      </c>
      <c r="F330" s="412" t="s">
        <v>45</v>
      </c>
      <c r="G330" s="410">
        <v>1</v>
      </c>
      <c r="H330" s="410" t="s">
        <v>19</v>
      </c>
      <c r="I330" s="410" t="s">
        <v>30</v>
      </c>
      <c r="J330" s="413" t="s">
        <v>107</v>
      </c>
      <c r="K330" s="410" t="s">
        <v>108</v>
      </c>
      <c r="L330" s="418" t="s">
        <v>621</v>
      </c>
      <c r="M330" s="410"/>
      <c r="O330" s="410" t="s">
        <v>8</v>
      </c>
      <c r="P330" s="410" t="s">
        <v>12</v>
      </c>
      <c r="Q330" s="415"/>
      <c r="R330" s="415">
        <v>0.86460000000000004</v>
      </c>
    </row>
    <row r="331" spans="1:18" ht="13.5" customHeight="1">
      <c r="A331" s="410" t="s">
        <v>5</v>
      </c>
      <c r="B331" s="410" t="s">
        <v>743</v>
      </c>
      <c r="C331" s="410" t="s">
        <v>748</v>
      </c>
      <c r="D331" s="410" t="s">
        <v>10</v>
      </c>
      <c r="E331" s="417">
        <v>42666</v>
      </c>
      <c r="F331" s="412" t="s">
        <v>45</v>
      </c>
      <c r="G331" s="410">
        <v>1</v>
      </c>
      <c r="H331" s="410" t="s">
        <v>19</v>
      </c>
      <c r="I331" s="410" t="s">
        <v>7</v>
      </c>
      <c r="J331" s="413" t="s">
        <v>107</v>
      </c>
      <c r="K331" s="410" t="s">
        <v>109</v>
      </c>
      <c r="L331" s="418" t="s">
        <v>648</v>
      </c>
      <c r="M331" s="410"/>
      <c r="O331" s="410" t="s">
        <v>11</v>
      </c>
      <c r="P331" s="410" t="s">
        <v>10</v>
      </c>
      <c r="Q331" s="415"/>
      <c r="R331" s="415">
        <v>0.86460000000000004</v>
      </c>
    </row>
    <row r="332" spans="1:18" ht="13.5" customHeight="1">
      <c r="A332" s="410" t="s">
        <v>5</v>
      </c>
      <c r="B332" s="410" t="s">
        <v>743</v>
      </c>
      <c r="C332" s="410" t="s">
        <v>748</v>
      </c>
      <c r="D332" s="410" t="s">
        <v>10</v>
      </c>
      <c r="E332" s="417">
        <v>42667</v>
      </c>
      <c r="F332" s="412" t="s">
        <v>45</v>
      </c>
      <c r="G332" s="410">
        <v>1</v>
      </c>
      <c r="H332" s="410" t="s">
        <v>19</v>
      </c>
      <c r="I332" s="410" t="s">
        <v>7</v>
      </c>
      <c r="J332" s="413" t="s">
        <v>107</v>
      </c>
      <c r="K332" s="410" t="s">
        <v>110</v>
      </c>
      <c r="L332" s="418" t="s">
        <v>649</v>
      </c>
      <c r="M332" s="410"/>
      <c r="O332" s="410" t="s">
        <v>8</v>
      </c>
      <c r="P332" s="410" t="s">
        <v>12</v>
      </c>
      <c r="Q332" s="415"/>
      <c r="R332" s="415">
        <v>0.16848333333333335</v>
      </c>
    </row>
    <row r="333" spans="1:18" ht="13.5" customHeight="1">
      <c r="A333" s="410" t="s">
        <v>5</v>
      </c>
      <c r="B333" s="410" t="s">
        <v>743</v>
      </c>
      <c r="C333" s="410" t="s">
        <v>748</v>
      </c>
      <c r="D333" s="410" t="s">
        <v>10</v>
      </c>
      <c r="E333" s="417">
        <v>42668</v>
      </c>
      <c r="F333" s="412" t="s">
        <v>45</v>
      </c>
      <c r="G333" s="410">
        <v>1</v>
      </c>
      <c r="H333" s="410" t="s">
        <v>19</v>
      </c>
      <c r="I333" s="410" t="s">
        <v>7</v>
      </c>
      <c r="J333" s="413" t="s">
        <v>107</v>
      </c>
      <c r="K333" s="410" t="s">
        <v>111</v>
      </c>
      <c r="L333" s="418" t="s">
        <v>650</v>
      </c>
      <c r="M333" s="410"/>
      <c r="O333" s="410" t="s">
        <v>11</v>
      </c>
      <c r="P333" s="410" t="s">
        <v>12</v>
      </c>
      <c r="Q333" s="415"/>
      <c r="R333" s="415">
        <v>0.16848333333333335</v>
      </c>
    </row>
    <row r="334" spans="1:18" ht="13.5" customHeight="1">
      <c r="A334" s="410" t="s">
        <v>5</v>
      </c>
      <c r="B334" s="410" t="s">
        <v>743</v>
      </c>
      <c r="C334" s="410" t="s">
        <v>748</v>
      </c>
      <c r="D334" s="410" t="s">
        <v>10</v>
      </c>
      <c r="E334" s="417">
        <v>42666</v>
      </c>
      <c r="F334" s="412" t="s">
        <v>45</v>
      </c>
      <c r="G334" s="410">
        <v>1</v>
      </c>
      <c r="H334" s="410" t="s">
        <v>19</v>
      </c>
      <c r="I334" s="410" t="s">
        <v>34</v>
      </c>
      <c r="J334" s="413" t="s">
        <v>107</v>
      </c>
      <c r="K334" s="410" t="s">
        <v>112</v>
      </c>
      <c r="L334" s="418" t="s">
        <v>651</v>
      </c>
      <c r="M334" s="410"/>
      <c r="O334" s="410" t="s">
        <v>8</v>
      </c>
      <c r="P334" s="410" t="s">
        <v>10</v>
      </c>
      <c r="Q334" s="415"/>
      <c r="R334" s="415">
        <v>0.46896666666666664</v>
      </c>
    </row>
    <row r="335" spans="1:18" ht="13.5" customHeight="1">
      <c r="A335" s="410" t="s">
        <v>5</v>
      </c>
      <c r="B335" s="410" t="s">
        <v>743</v>
      </c>
      <c r="C335" s="410" t="s">
        <v>748</v>
      </c>
      <c r="D335" s="410" t="s">
        <v>10</v>
      </c>
      <c r="E335" s="417">
        <v>42667</v>
      </c>
      <c r="F335" s="412" t="s">
        <v>45</v>
      </c>
      <c r="G335" s="410">
        <v>1</v>
      </c>
      <c r="H335" s="410" t="s">
        <v>19</v>
      </c>
      <c r="I335" s="410" t="s">
        <v>34</v>
      </c>
      <c r="J335" s="413" t="s">
        <v>107</v>
      </c>
      <c r="K335" s="410" t="s">
        <v>113</v>
      </c>
      <c r="L335" s="418" t="s">
        <v>652</v>
      </c>
      <c r="M335" s="410"/>
      <c r="O335" s="410" t="s">
        <v>11</v>
      </c>
      <c r="P335" s="410" t="s">
        <v>10</v>
      </c>
      <c r="Q335" s="415"/>
      <c r="R335" s="415">
        <v>0.51260000000000006</v>
      </c>
    </row>
    <row r="336" spans="1:18" ht="13.5" customHeight="1">
      <c r="A336" s="410" t="s">
        <v>5</v>
      </c>
      <c r="B336" s="410" t="s">
        <v>743</v>
      </c>
      <c r="C336" s="410" t="s">
        <v>748</v>
      </c>
      <c r="D336" s="410" t="s">
        <v>10</v>
      </c>
      <c r="E336" s="417">
        <v>42668</v>
      </c>
      <c r="F336" s="412" t="s">
        <v>45</v>
      </c>
      <c r="G336" s="410">
        <v>1</v>
      </c>
      <c r="H336" s="410" t="s">
        <v>19</v>
      </c>
      <c r="I336" s="410" t="s">
        <v>34</v>
      </c>
      <c r="J336" s="413" t="s">
        <v>107</v>
      </c>
      <c r="K336" s="410" t="s">
        <v>178</v>
      </c>
      <c r="L336" s="418" t="s">
        <v>653</v>
      </c>
      <c r="M336" s="410"/>
      <c r="O336" s="410" t="s">
        <v>8</v>
      </c>
      <c r="P336" s="410" t="s">
        <v>747</v>
      </c>
      <c r="Q336" s="415"/>
      <c r="R336" s="415">
        <v>1.1703999999999999</v>
      </c>
    </row>
    <row r="337" spans="1:18" ht="13.5" customHeight="1">
      <c r="A337" s="410" t="s">
        <v>5</v>
      </c>
      <c r="B337" s="410" t="s">
        <v>743</v>
      </c>
      <c r="C337" s="410" t="s">
        <v>748</v>
      </c>
      <c r="D337" s="410" t="s">
        <v>10</v>
      </c>
      <c r="E337" s="417">
        <v>42666</v>
      </c>
      <c r="F337" s="412" t="s">
        <v>45</v>
      </c>
      <c r="G337" s="410">
        <v>1</v>
      </c>
      <c r="H337" s="410" t="s">
        <v>19</v>
      </c>
      <c r="I337" s="410" t="s">
        <v>30</v>
      </c>
      <c r="J337" s="413" t="s">
        <v>228</v>
      </c>
      <c r="K337" s="410" t="s">
        <v>114</v>
      </c>
      <c r="L337" s="418" t="s">
        <v>292</v>
      </c>
      <c r="M337" s="410"/>
      <c r="O337" s="410" t="s">
        <v>11</v>
      </c>
      <c r="P337" s="410" t="s">
        <v>10</v>
      </c>
      <c r="Q337" s="415"/>
      <c r="R337" s="415">
        <v>0.55722222222222217</v>
      </c>
    </row>
    <row r="338" spans="1:18" ht="13.5" customHeight="1">
      <c r="A338" s="410" t="s">
        <v>5</v>
      </c>
      <c r="B338" s="410" t="s">
        <v>743</v>
      </c>
      <c r="C338" s="410" t="s">
        <v>748</v>
      </c>
      <c r="D338" s="410" t="s">
        <v>10</v>
      </c>
      <c r="E338" s="417">
        <v>42667</v>
      </c>
      <c r="F338" s="412" t="s">
        <v>45</v>
      </c>
      <c r="G338" s="410">
        <v>1</v>
      </c>
      <c r="H338" s="410" t="s">
        <v>19</v>
      </c>
      <c r="I338" s="410" t="s">
        <v>30</v>
      </c>
      <c r="J338" s="413" t="s">
        <v>228</v>
      </c>
      <c r="K338" s="410" t="s">
        <v>115</v>
      </c>
      <c r="L338" s="418" t="s">
        <v>293</v>
      </c>
      <c r="M338" s="410"/>
      <c r="O338" s="410" t="s">
        <v>8</v>
      </c>
      <c r="P338" s="410" t="s">
        <v>12</v>
      </c>
      <c r="Q338" s="415"/>
      <c r="R338" s="415">
        <v>1.1322666666666668</v>
      </c>
    </row>
    <row r="339" spans="1:18" ht="13.5" customHeight="1">
      <c r="A339" s="410" t="s">
        <v>5</v>
      </c>
      <c r="B339" s="410" t="s">
        <v>743</v>
      </c>
      <c r="C339" s="410" t="s">
        <v>748</v>
      </c>
      <c r="D339" s="410" t="s">
        <v>10</v>
      </c>
      <c r="E339" s="417">
        <v>42668</v>
      </c>
      <c r="F339" s="412" t="s">
        <v>45</v>
      </c>
      <c r="G339" s="410">
        <v>1</v>
      </c>
      <c r="H339" s="410" t="s">
        <v>19</v>
      </c>
      <c r="I339" s="410" t="s">
        <v>30</v>
      </c>
      <c r="J339" s="413" t="s">
        <v>228</v>
      </c>
      <c r="K339" s="410" t="s">
        <v>116</v>
      </c>
      <c r="L339" s="418" t="s">
        <v>294</v>
      </c>
      <c r="M339" s="410"/>
      <c r="O339" s="410" t="s">
        <v>11</v>
      </c>
      <c r="P339" s="410" t="s">
        <v>10</v>
      </c>
      <c r="Q339" s="415"/>
      <c r="R339" s="415">
        <v>1.8872333333333333</v>
      </c>
    </row>
    <row r="340" spans="1:18" ht="13.5" customHeight="1">
      <c r="A340" s="410" t="s">
        <v>5</v>
      </c>
      <c r="B340" s="410" t="s">
        <v>743</v>
      </c>
      <c r="C340" s="410" t="s">
        <v>748</v>
      </c>
      <c r="D340" s="410" t="s">
        <v>10</v>
      </c>
      <c r="E340" s="417">
        <v>42666</v>
      </c>
      <c r="F340" s="412" t="s">
        <v>45</v>
      </c>
      <c r="G340" s="410">
        <v>1</v>
      </c>
      <c r="H340" s="410" t="s">
        <v>19</v>
      </c>
      <c r="I340" s="410" t="s">
        <v>7</v>
      </c>
      <c r="J340" s="413" t="s">
        <v>228</v>
      </c>
      <c r="K340" s="410" t="s">
        <v>117</v>
      </c>
      <c r="L340" s="418" t="s">
        <v>295</v>
      </c>
      <c r="M340" s="410"/>
      <c r="O340" s="410" t="s">
        <v>8</v>
      </c>
      <c r="P340" s="410" t="s">
        <v>12</v>
      </c>
      <c r="Q340" s="415"/>
      <c r="R340" s="415">
        <v>1.9788999999999997</v>
      </c>
    </row>
    <row r="341" spans="1:18" ht="13.5" customHeight="1">
      <c r="A341" s="410" t="s">
        <v>5</v>
      </c>
      <c r="B341" s="410" t="s">
        <v>743</v>
      </c>
      <c r="C341" s="410" t="s">
        <v>748</v>
      </c>
      <c r="D341" s="410" t="s">
        <v>10</v>
      </c>
      <c r="E341" s="417">
        <v>42667</v>
      </c>
      <c r="F341" s="412" t="s">
        <v>45</v>
      </c>
      <c r="G341" s="410">
        <v>1</v>
      </c>
      <c r="H341" s="410" t="s">
        <v>19</v>
      </c>
      <c r="I341" s="410" t="s">
        <v>7</v>
      </c>
      <c r="J341" s="413" t="s">
        <v>228</v>
      </c>
      <c r="K341" s="410" t="s">
        <v>359</v>
      </c>
      <c r="L341" s="418" t="s">
        <v>296</v>
      </c>
      <c r="M341" s="410"/>
      <c r="O341" s="410" t="s">
        <v>11</v>
      </c>
      <c r="P341" s="410" t="s">
        <v>12</v>
      </c>
      <c r="Q341" s="415"/>
      <c r="R341" s="415">
        <v>1.8479999999999999</v>
      </c>
    </row>
    <row r="342" spans="1:18" ht="13.5" customHeight="1">
      <c r="A342" s="410" t="s">
        <v>5</v>
      </c>
      <c r="B342" s="410" t="s">
        <v>743</v>
      </c>
      <c r="C342" s="410" t="s">
        <v>748</v>
      </c>
      <c r="D342" s="410" t="s">
        <v>10</v>
      </c>
      <c r="E342" s="417">
        <v>42668</v>
      </c>
      <c r="F342" s="412" t="s">
        <v>45</v>
      </c>
      <c r="G342" s="410">
        <v>1</v>
      </c>
      <c r="H342" s="410" t="s">
        <v>19</v>
      </c>
      <c r="I342" s="410" t="s">
        <v>7</v>
      </c>
      <c r="J342" s="413" t="s">
        <v>228</v>
      </c>
      <c r="K342" s="410" t="s">
        <v>119</v>
      </c>
      <c r="L342" s="418" t="s">
        <v>297</v>
      </c>
      <c r="M342" s="410"/>
      <c r="O342" s="410" t="s">
        <v>8</v>
      </c>
      <c r="P342" s="410" t="s">
        <v>10</v>
      </c>
      <c r="Q342" s="415"/>
      <c r="R342" s="415">
        <v>1.397</v>
      </c>
    </row>
    <row r="343" spans="1:18" ht="13.5" customHeight="1">
      <c r="A343" s="410" t="s">
        <v>5</v>
      </c>
      <c r="B343" s="410" t="s">
        <v>743</v>
      </c>
      <c r="C343" s="410" t="s">
        <v>748</v>
      </c>
      <c r="D343" s="410" t="s">
        <v>10</v>
      </c>
      <c r="E343" s="417">
        <v>42666</v>
      </c>
      <c r="F343" s="412" t="s">
        <v>45</v>
      </c>
      <c r="G343" s="410">
        <v>1</v>
      </c>
      <c r="H343" s="410" t="s">
        <v>19</v>
      </c>
      <c r="I343" s="410" t="s">
        <v>34</v>
      </c>
      <c r="J343" s="413" t="s">
        <v>228</v>
      </c>
      <c r="K343" s="410" t="s">
        <v>120</v>
      </c>
      <c r="L343" s="418" t="s">
        <v>298</v>
      </c>
      <c r="M343" s="410"/>
      <c r="O343" s="410" t="s">
        <v>11</v>
      </c>
      <c r="P343" s="410" t="s">
        <v>10</v>
      </c>
      <c r="Q343" s="415"/>
      <c r="R343" s="415">
        <v>1.2100000000000002</v>
      </c>
    </row>
    <row r="344" spans="1:18" ht="13.5" customHeight="1">
      <c r="A344" s="410" t="s">
        <v>5</v>
      </c>
      <c r="B344" s="410" t="s">
        <v>743</v>
      </c>
      <c r="C344" s="410" t="s">
        <v>748</v>
      </c>
      <c r="D344" s="410" t="s">
        <v>10</v>
      </c>
      <c r="E344" s="417">
        <v>42667</v>
      </c>
      <c r="F344" s="412" t="s">
        <v>45</v>
      </c>
      <c r="G344" s="410">
        <v>1</v>
      </c>
      <c r="H344" s="410" t="s">
        <v>19</v>
      </c>
      <c r="I344" s="410" t="s">
        <v>34</v>
      </c>
      <c r="J344" s="413" t="s">
        <v>228</v>
      </c>
      <c r="K344" s="410" t="s">
        <v>121</v>
      </c>
      <c r="L344" s="418" t="s">
        <v>299</v>
      </c>
      <c r="M344" s="410"/>
      <c r="O344" s="410" t="s">
        <v>8</v>
      </c>
      <c r="P344" s="410" t="s">
        <v>747</v>
      </c>
      <c r="Q344" s="415"/>
      <c r="R344" s="415">
        <v>1.5509999999999999</v>
      </c>
    </row>
    <row r="345" spans="1:18" ht="13.5" customHeight="1">
      <c r="A345" s="410" t="s">
        <v>5</v>
      </c>
      <c r="B345" s="410" t="s">
        <v>743</v>
      </c>
      <c r="C345" s="410" t="s">
        <v>748</v>
      </c>
      <c r="D345" s="410" t="s">
        <v>10</v>
      </c>
      <c r="E345" s="417">
        <v>42668</v>
      </c>
      <c r="F345" s="412" t="s">
        <v>45</v>
      </c>
      <c r="G345" s="410">
        <v>1</v>
      </c>
      <c r="H345" s="410" t="s">
        <v>19</v>
      </c>
      <c r="I345" s="410" t="s">
        <v>34</v>
      </c>
      <c r="J345" s="413" t="s">
        <v>228</v>
      </c>
      <c r="K345" s="410" t="s">
        <v>122</v>
      </c>
      <c r="L345" s="418" t="s">
        <v>300</v>
      </c>
      <c r="M345" s="410"/>
      <c r="O345" s="410" t="s">
        <v>11</v>
      </c>
      <c r="P345" s="410" t="s">
        <v>10</v>
      </c>
      <c r="Q345" s="415"/>
      <c r="R345" s="415">
        <v>0.96799999999999997</v>
      </c>
    </row>
    <row r="346" spans="1:18" ht="13.5" customHeight="1">
      <c r="A346" s="410" t="s">
        <v>5</v>
      </c>
      <c r="B346" s="410" t="s">
        <v>743</v>
      </c>
      <c r="C346" s="410" t="s">
        <v>748</v>
      </c>
      <c r="D346" s="410" t="s">
        <v>10</v>
      </c>
      <c r="E346" s="417">
        <v>42666</v>
      </c>
      <c r="F346" s="412" t="s">
        <v>45</v>
      </c>
      <c r="G346" s="410">
        <v>1</v>
      </c>
      <c r="H346" s="410" t="s">
        <v>19</v>
      </c>
      <c r="I346" s="410" t="s">
        <v>30</v>
      </c>
      <c r="J346" s="413" t="s">
        <v>228</v>
      </c>
      <c r="K346" s="410" t="s">
        <v>123</v>
      </c>
      <c r="L346" s="418" t="s">
        <v>301</v>
      </c>
      <c r="M346" s="410"/>
      <c r="O346" s="410" t="s">
        <v>8</v>
      </c>
      <c r="P346" s="410" t="s">
        <v>12</v>
      </c>
      <c r="Q346" s="415"/>
      <c r="R346" s="415">
        <v>1.6279999999999999</v>
      </c>
    </row>
    <row r="347" spans="1:18" ht="13.5" customHeight="1">
      <c r="A347" s="410" t="s">
        <v>5</v>
      </c>
      <c r="B347" s="410" t="s">
        <v>743</v>
      </c>
      <c r="C347" s="410" t="s">
        <v>748</v>
      </c>
      <c r="D347" s="410" t="s">
        <v>10</v>
      </c>
      <c r="E347" s="417">
        <v>42667</v>
      </c>
      <c r="F347" s="412" t="s">
        <v>45</v>
      </c>
      <c r="G347" s="410">
        <v>1</v>
      </c>
      <c r="H347" s="410" t="s">
        <v>19</v>
      </c>
      <c r="I347" s="410" t="s">
        <v>30</v>
      </c>
      <c r="J347" s="413" t="s">
        <v>228</v>
      </c>
      <c r="K347" s="410" t="s">
        <v>124</v>
      </c>
      <c r="L347" s="418" t="s">
        <v>302</v>
      </c>
      <c r="M347" s="410"/>
      <c r="O347" s="410" t="s">
        <v>11</v>
      </c>
      <c r="P347" s="410" t="s">
        <v>10</v>
      </c>
      <c r="Q347" s="415"/>
      <c r="R347" s="415">
        <v>1.2429999999999999</v>
      </c>
    </row>
    <row r="348" spans="1:18" ht="13.5" customHeight="1">
      <c r="A348" s="410" t="s">
        <v>5</v>
      </c>
      <c r="B348" s="410" t="s">
        <v>743</v>
      </c>
      <c r="C348" s="410" t="s">
        <v>748</v>
      </c>
      <c r="D348" s="410" t="s">
        <v>10</v>
      </c>
      <c r="E348" s="417">
        <v>42668</v>
      </c>
      <c r="F348" s="412" t="s">
        <v>45</v>
      </c>
      <c r="G348" s="410">
        <v>1</v>
      </c>
      <c r="H348" s="410" t="s">
        <v>19</v>
      </c>
      <c r="I348" s="410" t="s">
        <v>30</v>
      </c>
      <c r="J348" s="413" t="s">
        <v>228</v>
      </c>
      <c r="K348" s="410" t="s">
        <v>125</v>
      </c>
      <c r="L348" s="418" t="s">
        <v>303</v>
      </c>
      <c r="M348" s="410"/>
      <c r="O348" s="410" t="s">
        <v>8</v>
      </c>
      <c r="P348" s="410" t="s">
        <v>12</v>
      </c>
      <c r="Q348" s="415"/>
      <c r="R348" s="415">
        <v>1.4630000000000001</v>
      </c>
    </row>
    <row r="349" spans="1:18" ht="13.5" customHeight="1">
      <c r="A349" s="410" t="s">
        <v>5</v>
      </c>
      <c r="B349" s="410" t="s">
        <v>743</v>
      </c>
      <c r="C349" s="410" t="s">
        <v>748</v>
      </c>
      <c r="D349" s="410" t="s">
        <v>10</v>
      </c>
      <c r="E349" s="417">
        <v>42666</v>
      </c>
      <c r="F349" s="412" t="s">
        <v>45</v>
      </c>
      <c r="G349" s="410">
        <v>1</v>
      </c>
      <c r="H349" s="410" t="s">
        <v>19</v>
      </c>
      <c r="I349" s="410" t="s">
        <v>7</v>
      </c>
      <c r="J349" s="413" t="s">
        <v>228</v>
      </c>
      <c r="K349" s="410" t="s">
        <v>126</v>
      </c>
      <c r="L349" s="418" t="s">
        <v>304</v>
      </c>
      <c r="M349" s="410"/>
      <c r="O349" s="410" t="s">
        <v>11</v>
      </c>
      <c r="P349" s="410" t="s">
        <v>12</v>
      </c>
      <c r="Q349" s="415"/>
      <c r="R349" s="415">
        <v>1.4410000000000001</v>
      </c>
    </row>
    <row r="350" spans="1:18" ht="13.5" customHeight="1">
      <c r="A350" s="410" t="s">
        <v>5</v>
      </c>
      <c r="B350" s="410" t="s">
        <v>743</v>
      </c>
      <c r="C350" s="410" t="s">
        <v>748</v>
      </c>
      <c r="D350" s="410" t="s">
        <v>10</v>
      </c>
      <c r="E350" s="417">
        <v>42667</v>
      </c>
      <c r="F350" s="412" t="s">
        <v>45</v>
      </c>
      <c r="G350" s="410">
        <v>1</v>
      </c>
      <c r="H350" s="410" t="s">
        <v>19</v>
      </c>
      <c r="I350" s="410" t="s">
        <v>7</v>
      </c>
      <c r="J350" s="413" t="s">
        <v>228</v>
      </c>
      <c r="K350" s="410" t="s">
        <v>127</v>
      </c>
      <c r="L350" s="418" t="s">
        <v>622</v>
      </c>
      <c r="M350" s="410"/>
      <c r="O350" s="410" t="s">
        <v>8</v>
      </c>
      <c r="P350" s="410" t="s">
        <v>10</v>
      </c>
      <c r="Q350" s="415"/>
      <c r="R350" s="415">
        <v>0.84699999999999998</v>
      </c>
    </row>
    <row r="351" spans="1:18" ht="13.5" customHeight="1">
      <c r="A351" s="410" t="s">
        <v>5</v>
      </c>
      <c r="B351" s="410" t="s">
        <v>743</v>
      </c>
      <c r="C351" s="410" t="s">
        <v>748</v>
      </c>
      <c r="D351" s="410" t="s">
        <v>10</v>
      </c>
      <c r="E351" s="417">
        <v>42668</v>
      </c>
      <c r="F351" s="412" t="s">
        <v>45</v>
      </c>
      <c r="G351" s="410">
        <v>1</v>
      </c>
      <c r="H351" s="410" t="s">
        <v>19</v>
      </c>
      <c r="I351" s="410" t="s">
        <v>7</v>
      </c>
      <c r="J351" s="413" t="s">
        <v>228</v>
      </c>
      <c r="K351" s="410" t="s">
        <v>633</v>
      </c>
      <c r="L351" s="418" t="s">
        <v>623</v>
      </c>
      <c r="M351" s="410"/>
      <c r="O351" s="410" t="s">
        <v>11</v>
      </c>
      <c r="P351" s="410" t="s">
        <v>10</v>
      </c>
      <c r="Q351" s="415"/>
      <c r="R351" s="415">
        <v>0.70399999999999996</v>
      </c>
    </row>
    <row r="352" spans="1:18" ht="13.5" customHeight="1">
      <c r="A352" s="410" t="s">
        <v>5</v>
      </c>
      <c r="B352" s="410" t="s">
        <v>743</v>
      </c>
      <c r="C352" s="410" t="s">
        <v>748</v>
      </c>
      <c r="D352" s="410" t="s">
        <v>10</v>
      </c>
      <c r="E352" s="417">
        <v>42666</v>
      </c>
      <c r="F352" s="412" t="s">
        <v>45</v>
      </c>
      <c r="G352" s="410">
        <v>1</v>
      </c>
      <c r="H352" s="410" t="s">
        <v>19</v>
      </c>
      <c r="I352" s="410" t="s">
        <v>34</v>
      </c>
      <c r="J352" s="413" t="s">
        <v>228</v>
      </c>
      <c r="K352" s="410" t="s">
        <v>128</v>
      </c>
      <c r="L352" s="418" t="s">
        <v>624</v>
      </c>
      <c r="M352" s="410"/>
      <c r="O352" s="410" t="s">
        <v>8</v>
      </c>
      <c r="P352" s="410" t="s">
        <v>747</v>
      </c>
      <c r="Q352" s="415"/>
      <c r="R352" s="415">
        <v>2.1669999999999998</v>
      </c>
    </row>
    <row r="353" spans="1:18" ht="13.5" customHeight="1">
      <c r="A353" s="410" t="s">
        <v>5</v>
      </c>
      <c r="B353" s="410" t="s">
        <v>743</v>
      </c>
      <c r="C353" s="410" t="s">
        <v>748</v>
      </c>
      <c r="D353" s="410" t="s">
        <v>10</v>
      </c>
      <c r="E353" s="417">
        <v>42667</v>
      </c>
      <c r="F353" s="412" t="s">
        <v>45</v>
      </c>
      <c r="G353" s="410">
        <v>1</v>
      </c>
      <c r="H353" s="410" t="s">
        <v>19</v>
      </c>
      <c r="I353" s="410" t="s">
        <v>34</v>
      </c>
      <c r="J353" s="413" t="s">
        <v>228</v>
      </c>
      <c r="K353" s="410" t="s">
        <v>129</v>
      </c>
      <c r="L353" s="418" t="s">
        <v>625</v>
      </c>
      <c r="M353" s="410"/>
      <c r="O353" s="410" t="s">
        <v>11</v>
      </c>
      <c r="P353" s="410" t="s">
        <v>10</v>
      </c>
      <c r="Q353" s="415"/>
      <c r="R353" s="415">
        <v>1.2320000000000002</v>
      </c>
    </row>
    <row r="354" spans="1:18" ht="13.5" customHeight="1">
      <c r="A354" s="410" t="s">
        <v>5</v>
      </c>
      <c r="B354" s="410" t="s">
        <v>743</v>
      </c>
      <c r="C354" s="410" t="s">
        <v>748</v>
      </c>
      <c r="D354" s="410" t="s">
        <v>10</v>
      </c>
      <c r="E354" s="417">
        <v>42668</v>
      </c>
      <c r="F354" s="412" t="s">
        <v>45</v>
      </c>
      <c r="G354" s="410">
        <v>1</v>
      </c>
      <c r="H354" s="410" t="s">
        <v>19</v>
      </c>
      <c r="I354" s="410" t="s">
        <v>34</v>
      </c>
      <c r="J354" s="413" t="s">
        <v>228</v>
      </c>
      <c r="K354" s="410" t="s">
        <v>707</v>
      </c>
      <c r="L354" s="418" t="s">
        <v>634</v>
      </c>
      <c r="M354" s="410"/>
      <c r="O354" s="410" t="s">
        <v>8</v>
      </c>
      <c r="P354" s="410" t="s">
        <v>12</v>
      </c>
      <c r="Q354" s="415"/>
      <c r="R354" s="415">
        <v>1.617</v>
      </c>
    </row>
    <row r="355" spans="1:18" ht="13.5" customHeight="1">
      <c r="A355" s="410" t="s">
        <v>5</v>
      </c>
      <c r="B355" s="410" t="s">
        <v>743</v>
      </c>
      <c r="C355" s="410" t="s">
        <v>748</v>
      </c>
      <c r="D355" s="410" t="s">
        <v>10</v>
      </c>
      <c r="E355" s="417">
        <v>42666</v>
      </c>
      <c r="F355" s="412" t="s">
        <v>45</v>
      </c>
      <c r="G355" s="410">
        <v>1</v>
      </c>
      <c r="H355" s="410" t="s">
        <v>19</v>
      </c>
      <c r="I355" s="410" t="s">
        <v>30</v>
      </c>
      <c r="J355" s="413" t="s">
        <v>228</v>
      </c>
      <c r="K355" s="410" t="s">
        <v>131</v>
      </c>
      <c r="L355" s="418" t="s">
        <v>654</v>
      </c>
      <c r="M355" s="410"/>
      <c r="O355" s="410" t="s">
        <v>11</v>
      </c>
      <c r="P355" s="410" t="s">
        <v>10</v>
      </c>
      <c r="Q355" s="415"/>
      <c r="R355" s="415">
        <v>0.27500000000000002</v>
      </c>
    </row>
    <row r="356" spans="1:18" ht="13.5" customHeight="1">
      <c r="A356" s="410" t="s">
        <v>5</v>
      </c>
      <c r="B356" s="410" t="s">
        <v>743</v>
      </c>
      <c r="C356" s="410" t="s">
        <v>748</v>
      </c>
      <c r="D356" s="410" t="s">
        <v>10</v>
      </c>
      <c r="E356" s="417">
        <v>42667</v>
      </c>
      <c r="F356" s="412" t="s">
        <v>45</v>
      </c>
      <c r="G356" s="410">
        <v>1</v>
      </c>
      <c r="H356" s="410" t="s">
        <v>19</v>
      </c>
      <c r="I356" s="410" t="s">
        <v>30</v>
      </c>
      <c r="J356" s="413" t="s">
        <v>228</v>
      </c>
      <c r="K356" s="410" t="s">
        <v>132</v>
      </c>
      <c r="L356" s="418" t="s">
        <v>655</v>
      </c>
      <c r="M356" s="410"/>
      <c r="O356" s="410" t="s">
        <v>8</v>
      </c>
      <c r="P356" s="410" t="s">
        <v>12</v>
      </c>
      <c r="Q356" s="415"/>
      <c r="R356" s="415">
        <v>1.738</v>
      </c>
    </row>
    <row r="357" spans="1:18" ht="13.5" customHeight="1">
      <c r="A357" s="410" t="s">
        <v>5</v>
      </c>
      <c r="B357" s="410" t="s">
        <v>743</v>
      </c>
      <c r="C357" s="410" t="s">
        <v>748</v>
      </c>
      <c r="D357" s="410" t="s">
        <v>10</v>
      </c>
      <c r="E357" s="417">
        <v>42668</v>
      </c>
      <c r="F357" s="412" t="s">
        <v>45</v>
      </c>
      <c r="G357" s="410">
        <v>1</v>
      </c>
      <c r="H357" s="410" t="s">
        <v>19</v>
      </c>
      <c r="I357" s="410" t="s">
        <v>30</v>
      </c>
      <c r="J357" s="413" t="s">
        <v>228</v>
      </c>
      <c r="K357" s="410" t="s">
        <v>133</v>
      </c>
      <c r="L357" s="418" t="s">
        <v>656</v>
      </c>
      <c r="M357" s="410"/>
      <c r="O357" s="410" t="s">
        <v>11</v>
      </c>
      <c r="P357" s="410" t="s">
        <v>12</v>
      </c>
      <c r="Q357" s="415"/>
      <c r="R357" s="415">
        <v>0.34099999999999997</v>
      </c>
    </row>
    <row r="358" spans="1:18" ht="13.5" customHeight="1">
      <c r="A358" s="410" t="s">
        <v>5</v>
      </c>
      <c r="B358" s="410" t="s">
        <v>743</v>
      </c>
      <c r="C358" s="410" t="s">
        <v>748</v>
      </c>
      <c r="D358" s="410" t="s">
        <v>10</v>
      </c>
      <c r="E358" s="417">
        <v>42666</v>
      </c>
      <c r="F358" s="412" t="s">
        <v>45</v>
      </c>
      <c r="G358" s="410">
        <v>1</v>
      </c>
      <c r="H358" s="410" t="s">
        <v>19</v>
      </c>
      <c r="I358" s="410" t="s">
        <v>7</v>
      </c>
      <c r="J358" s="413" t="s">
        <v>228</v>
      </c>
      <c r="K358" s="410" t="s">
        <v>135</v>
      </c>
      <c r="L358" s="418" t="s">
        <v>657</v>
      </c>
      <c r="M358" s="410"/>
      <c r="O358" s="410" t="s">
        <v>8</v>
      </c>
      <c r="P358" s="410" t="s">
        <v>10</v>
      </c>
      <c r="Q358" s="415"/>
      <c r="R358" s="415">
        <v>1.2429999999999999</v>
      </c>
    </row>
    <row r="359" spans="1:18" ht="13.5" customHeight="1">
      <c r="A359" s="410" t="s">
        <v>5</v>
      </c>
      <c r="B359" s="410" t="s">
        <v>743</v>
      </c>
      <c r="C359" s="410" t="s">
        <v>748</v>
      </c>
      <c r="D359" s="410" t="s">
        <v>10</v>
      </c>
      <c r="E359" s="417">
        <v>42667</v>
      </c>
      <c r="F359" s="412" t="s">
        <v>45</v>
      </c>
      <c r="G359" s="410">
        <v>1</v>
      </c>
      <c r="H359" s="410" t="s">
        <v>19</v>
      </c>
      <c r="I359" s="410" t="s">
        <v>7</v>
      </c>
      <c r="J359" s="413" t="s">
        <v>228</v>
      </c>
      <c r="K359" s="410" t="s">
        <v>136</v>
      </c>
      <c r="L359" s="418" t="s">
        <v>658</v>
      </c>
      <c r="M359" s="410"/>
      <c r="O359" s="410" t="s">
        <v>11</v>
      </c>
      <c r="P359" s="410" t="s">
        <v>10</v>
      </c>
      <c r="Q359" s="415"/>
      <c r="R359" s="415">
        <v>3.1679999999999997</v>
      </c>
    </row>
    <row r="360" spans="1:18" ht="13.5" customHeight="1">
      <c r="A360" s="410" t="s">
        <v>5</v>
      </c>
      <c r="B360" s="410" t="s">
        <v>743</v>
      </c>
      <c r="C360" s="410" t="s">
        <v>748</v>
      </c>
      <c r="D360" s="410" t="s">
        <v>10</v>
      </c>
      <c r="E360" s="417">
        <v>42668</v>
      </c>
      <c r="F360" s="412" t="s">
        <v>45</v>
      </c>
      <c r="G360" s="410">
        <v>1</v>
      </c>
      <c r="H360" s="410" t="s">
        <v>19</v>
      </c>
      <c r="I360" s="410" t="s">
        <v>7</v>
      </c>
      <c r="J360" s="413" t="s">
        <v>228</v>
      </c>
      <c r="K360" s="410" t="s">
        <v>363</v>
      </c>
      <c r="L360" s="418" t="s">
        <v>659</v>
      </c>
      <c r="M360" s="410"/>
      <c r="O360" s="410" t="s">
        <v>8</v>
      </c>
      <c r="P360" s="410" t="s">
        <v>747</v>
      </c>
      <c r="Q360" s="415"/>
      <c r="R360" s="415">
        <v>0.90199999999999991</v>
      </c>
    </row>
    <row r="361" spans="1:18" ht="13.5" customHeight="1">
      <c r="A361" s="410" t="s">
        <v>5</v>
      </c>
      <c r="B361" s="410" t="s">
        <v>743</v>
      </c>
      <c r="C361" s="410" t="s">
        <v>748</v>
      </c>
      <c r="D361" s="410" t="s">
        <v>10</v>
      </c>
      <c r="E361" s="417">
        <v>42666</v>
      </c>
      <c r="F361" s="412" t="s">
        <v>45</v>
      </c>
      <c r="G361" s="410">
        <v>1</v>
      </c>
      <c r="H361" s="410" t="s">
        <v>19</v>
      </c>
      <c r="I361" s="410" t="s">
        <v>34</v>
      </c>
      <c r="J361" s="413" t="s">
        <v>137</v>
      </c>
      <c r="K361" s="410" t="s">
        <v>138</v>
      </c>
      <c r="L361" s="418" t="s">
        <v>660</v>
      </c>
      <c r="M361" s="410"/>
      <c r="O361" s="410" t="s">
        <v>11</v>
      </c>
      <c r="P361" s="410" t="s">
        <v>10</v>
      </c>
      <c r="Q361" s="415"/>
      <c r="R361" s="415">
        <v>0.70986666666666665</v>
      </c>
    </row>
    <row r="362" spans="1:18" ht="13.5" customHeight="1">
      <c r="A362" s="410" t="s">
        <v>5</v>
      </c>
      <c r="B362" s="410" t="s">
        <v>743</v>
      </c>
      <c r="C362" s="410" t="s">
        <v>748</v>
      </c>
      <c r="D362" s="410" t="s">
        <v>10</v>
      </c>
      <c r="E362" s="417">
        <v>42667</v>
      </c>
      <c r="F362" s="412" t="s">
        <v>45</v>
      </c>
      <c r="G362" s="410">
        <v>1</v>
      </c>
      <c r="H362" s="410" t="s">
        <v>19</v>
      </c>
      <c r="I362" s="410" t="s">
        <v>34</v>
      </c>
      <c r="J362" s="413" t="s">
        <v>137</v>
      </c>
      <c r="K362" s="410" t="s">
        <v>139</v>
      </c>
      <c r="L362" s="418" t="s">
        <v>661</v>
      </c>
      <c r="M362" s="410"/>
      <c r="O362" s="410" t="s">
        <v>8</v>
      </c>
      <c r="P362" s="410" t="s">
        <v>12</v>
      </c>
      <c r="Q362" s="415"/>
      <c r="R362" s="415">
        <v>0.48253333333333326</v>
      </c>
    </row>
    <row r="363" spans="1:18" ht="13.5" customHeight="1">
      <c r="A363" s="410" t="s">
        <v>5</v>
      </c>
      <c r="B363" s="410" t="s">
        <v>743</v>
      </c>
      <c r="C363" s="410" t="s">
        <v>748</v>
      </c>
      <c r="D363" s="410" t="s">
        <v>10</v>
      </c>
      <c r="E363" s="417">
        <v>42668</v>
      </c>
      <c r="F363" s="412" t="s">
        <v>45</v>
      </c>
      <c r="G363" s="410">
        <v>1</v>
      </c>
      <c r="H363" s="410" t="s">
        <v>19</v>
      </c>
      <c r="I363" s="410" t="s">
        <v>34</v>
      </c>
      <c r="J363" s="413" t="s">
        <v>137</v>
      </c>
      <c r="K363" s="410" t="s">
        <v>140</v>
      </c>
      <c r="L363" s="418" t="s">
        <v>662</v>
      </c>
      <c r="M363" s="410"/>
      <c r="O363" s="410" t="s">
        <v>11</v>
      </c>
      <c r="P363" s="410" t="s">
        <v>10</v>
      </c>
      <c r="Q363" s="415"/>
      <c r="R363" s="415">
        <v>1.0552666666666668</v>
      </c>
    </row>
    <row r="364" spans="1:18" ht="13.5" customHeight="1">
      <c r="A364" s="410" t="s">
        <v>5</v>
      </c>
      <c r="B364" s="410" t="s">
        <v>743</v>
      </c>
      <c r="C364" s="410" t="s">
        <v>748</v>
      </c>
      <c r="D364" s="410" t="s">
        <v>10</v>
      </c>
      <c r="E364" s="417">
        <v>42666</v>
      </c>
      <c r="F364" s="412" t="s">
        <v>45</v>
      </c>
      <c r="G364" s="410">
        <v>1</v>
      </c>
      <c r="H364" s="410" t="s">
        <v>19</v>
      </c>
      <c r="I364" s="410" t="s">
        <v>30</v>
      </c>
      <c r="J364" s="413" t="s">
        <v>137</v>
      </c>
      <c r="K364" s="410" t="s">
        <v>141</v>
      </c>
      <c r="L364" s="418" t="s">
        <v>663</v>
      </c>
      <c r="M364" s="410"/>
      <c r="O364" s="410" t="s">
        <v>8</v>
      </c>
      <c r="P364" s="410" t="s">
        <v>12</v>
      </c>
      <c r="Q364" s="415"/>
      <c r="R364" s="415">
        <v>0.26913333333333334</v>
      </c>
    </row>
    <row r="365" spans="1:18" ht="13.5" customHeight="1">
      <c r="A365" s="410" t="s">
        <v>5</v>
      </c>
      <c r="B365" s="410" t="s">
        <v>743</v>
      </c>
      <c r="C365" s="410" t="s">
        <v>748</v>
      </c>
      <c r="D365" s="410" t="s">
        <v>10</v>
      </c>
      <c r="E365" s="417">
        <v>42667</v>
      </c>
      <c r="F365" s="412" t="s">
        <v>45</v>
      </c>
      <c r="G365" s="410">
        <v>1</v>
      </c>
      <c r="H365" s="410" t="s">
        <v>19</v>
      </c>
      <c r="I365" s="410" t="s">
        <v>30</v>
      </c>
      <c r="J365" s="413" t="s">
        <v>142</v>
      </c>
      <c r="K365" s="410" t="s">
        <v>143</v>
      </c>
      <c r="L365" s="418" t="s">
        <v>664</v>
      </c>
      <c r="M365" s="410"/>
      <c r="O365" s="410" t="s">
        <v>11</v>
      </c>
      <c r="P365" s="410" t="s">
        <v>12</v>
      </c>
      <c r="Q365" s="415"/>
      <c r="R365" s="415">
        <v>1.6664999999999999</v>
      </c>
    </row>
    <row r="366" spans="1:18" ht="13.5" customHeight="1">
      <c r="A366" s="410" t="s">
        <v>5</v>
      </c>
      <c r="B366" s="410" t="s">
        <v>743</v>
      </c>
      <c r="C366" s="410" t="s">
        <v>748</v>
      </c>
      <c r="D366" s="410" t="s">
        <v>10</v>
      </c>
      <c r="E366" s="417">
        <v>42668</v>
      </c>
      <c r="F366" s="412" t="s">
        <v>45</v>
      </c>
      <c r="G366" s="410">
        <v>1</v>
      </c>
      <c r="H366" s="410" t="s">
        <v>19</v>
      </c>
      <c r="I366" s="410" t="s">
        <v>30</v>
      </c>
      <c r="J366" s="413" t="s">
        <v>142</v>
      </c>
      <c r="K366" s="410" t="s">
        <v>144</v>
      </c>
      <c r="L366" s="418" t="s">
        <v>665</v>
      </c>
      <c r="M366" s="410"/>
      <c r="O366" s="410" t="s">
        <v>8</v>
      </c>
      <c r="P366" s="410" t="s">
        <v>10</v>
      </c>
      <c r="Q366" s="415"/>
      <c r="R366" s="415">
        <v>1.0603623188405797</v>
      </c>
    </row>
    <row r="367" spans="1:18" ht="13.5" customHeight="1">
      <c r="A367" s="410" t="s">
        <v>5</v>
      </c>
      <c r="B367" s="410" t="s">
        <v>743</v>
      </c>
      <c r="C367" s="410" t="s">
        <v>748</v>
      </c>
      <c r="D367" s="410" t="s">
        <v>10</v>
      </c>
      <c r="E367" s="417">
        <v>42666</v>
      </c>
      <c r="F367" s="412" t="s">
        <v>45</v>
      </c>
      <c r="G367" s="410">
        <v>1</v>
      </c>
      <c r="H367" s="410" t="s">
        <v>19</v>
      </c>
      <c r="I367" s="410" t="s">
        <v>7</v>
      </c>
      <c r="J367" s="413" t="s">
        <v>142</v>
      </c>
      <c r="K367" s="410" t="s">
        <v>145</v>
      </c>
      <c r="L367" s="418" t="s">
        <v>666</v>
      </c>
      <c r="M367" s="410"/>
      <c r="O367" s="410" t="s">
        <v>11</v>
      </c>
      <c r="P367" s="410" t="s">
        <v>10</v>
      </c>
      <c r="Q367" s="415"/>
      <c r="R367" s="415">
        <v>0.22513333333333332</v>
      </c>
    </row>
    <row r="368" spans="1:18" ht="13.5" customHeight="1">
      <c r="A368" s="410" t="s">
        <v>5</v>
      </c>
      <c r="B368" s="410" t="s">
        <v>743</v>
      </c>
      <c r="C368" s="410" t="s">
        <v>748</v>
      </c>
      <c r="D368" s="410" t="s">
        <v>10</v>
      </c>
      <c r="E368" s="417">
        <v>42667</v>
      </c>
      <c r="F368" s="412" t="s">
        <v>45</v>
      </c>
      <c r="G368" s="410">
        <v>1</v>
      </c>
      <c r="H368" s="410" t="s">
        <v>19</v>
      </c>
      <c r="I368" s="410" t="s">
        <v>7</v>
      </c>
      <c r="J368" s="413" t="s">
        <v>142</v>
      </c>
      <c r="K368" s="410" t="s">
        <v>146</v>
      </c>
      <c r="L368" s="418" t="s">
        <v>667</v>
      </c>
      <c r="M368" s="410"/>
      <c r="O368" s="410" t="s">
        <v>8</v>
      </c>
      <c r="P368" s="410" t="s">
        <v>747</v>
      </c>
      <c r="Q368" s="415"/>
      <c r="R368" s="415">
        <v>1.3695436507936507</v>
      </c>
    </row>
    <row r="369" spans="1:18" ht="13.5" customHeight="1">
      <c r="A369" s="410" t="s">
        <v>5</v>
      </c>
      <c r="B369" s="410" t="s">
        <v>743</v>
      </c>
      <c r="C369" s="410" t="s">
        <v>748</v>
      </c>
      <c r="D369" s="410" t="s">
        <v>10</v>
      </c>
      <c r="E369" s="417">
        <v>42668</v>
      </c>
      <c r="F369" s="412" t="s">
        <v>45</v>
      </c>
      <c r="G369" s="410">
        <v>1</v>
      </c>
      <c r="H369" s="410" t="s">
        <v>19</v>
      </c>
      <c r="I369" s="410" t="s">
        <v>7</v>
      </c>
      <c r="J369" s="413" t="s">
        <v>142</v>
      </c>
      <c r="K369" s="410" t="s">
        <v>147</v>
      </c>
      <c r="L369" s="418" t="s">
        <v>668</v>
      </c>
      <c r="M369" s="410"/>
      <c r="O369" s="410" t="s">
        <v>11</v>
      </c>
      <c r="P369" s="410" t="s">
        <v>10</v>
      </c>
      <c r="Q369" s="415"/>
      <c r="R369" s="415">
        <v>1.1415555555555554</v>
      </c>
    </row>
    <row r="370" spans="1:18" ht="13.5" customHeight="1">
      <c r="A370" s="410" t="s">
        <v>5</v>
      </c>
      <c r="B370" s="410" t="s">
        <v>743</v>
      </c>
      <c r="C370" s="410" t="s">
        <v>748</v>
      </c>
      <c r="D370" s="410" t="s">
        <v>10</v>
      </c>
      <c r="E370" s="417">
        <v>42666</v>
      </c>
      <c r="F370" s="412" t="s">
        <v>45</v>
      </c>
      <c r="G370" s="410">
        <v>1</v>
      </c>
      <c r="H370" s="410" t="s">
        <v>19</v>
      </c>
      <c r="I370" s="410" t="s">
        <v>34</v>
      </c>
      <c r="J370" s="413" t="s">
        <v>148</v>
      </c>
      <c r="K370" s="410" t="s">
        <v>149</v>
      </c>
      <c r="L370" s="418" t="s">
        <v>669</v>
      </c>
      <c r="M370" s="410"/>
      <c r="O370" s="410" t="s">
        <v>8</v>
      </c>
      <c r="P370" s="410" t="s">
        <v>12</v>
      </c>
      <c r="Q370" s="415"/>
      <c r="R370" s="415">
        <v>0.58300000000000007</v>
      </c>
    </row>
    <row r="371" spans="1:18" ht="13.5" customHeight="1">
      <c r="A371" s="410" t="s">
        <v>5</v>
      </c>
      <c r="B371" s="410" t="s">
        <v>743</v>
      </c>
      <c r="C371" s="410" t="s">
        <v>748</v>
      </c>
      <c r="D371" s="410" t="s">
        <v>10</v>
      </c>
      <c r="E371" s="417">
        <v>42667</v>
      </c>
      <c r="F371" s="412" t="s">
        <v>45</v>
      </c>
      <c r="G371" s="410">
        <v>1</v>
      </c>
      <c r="H371" s="410" t="s">
        <v>19</v>
      </c>
      <c r="I371" s="410" t="s">
        <v>34</v>
      </c>
      <c r="J371" s="413" t="s">
        <v>148</v>
      </c>
      <c r="K371" s="410" t="s">
        <v>364</v>
      </c>
      <c r="L371" s="418" t="s">
        <v>670</v>
      </c>
      <c r="M371" s="410"/>
      <c r="O371" s="410" t="s">
        <v>11</v>
      </c>
      <c r="P371" s="410" t="s">
        <v>10</v>
      </c>
      <c r="Q371" s="415"/>
      <c r="R371" s="415">
        <v>0.65999999999999992</v>
      </c>
    </row>
    <row r="372" spans="1:18" ht="13.5" customHeight="1">
      <c r="A372" s="410" t="s">
        <v>5</v>
      </c>
      <c r="B372" s="410" t="s">
        <v>743</v>
      </c>
      <c r="C372" s="410" t="s">
        <v>748</v>
      </c>
      <c r="D372" s="410" t="s">
        <v>10</v>
      </c>
      <c r="E372" s="417">
        <v>42668</v>
      </c>
      <c r="F372" s="412" t="s">
        <v>45</v>
      </c>
      <c r="G372" s="410">
        <v>1</v>
      </c>
      <c r="H372" s="410" t="s">
        <v>19</v>
      </c>
      <c r="I372" s="410" t="s">
        <v>34</v>
      </c>
      <c r="J372" s="413" t="s">
        <v>148</v>
      </c>
      <c r="K372" s="410" t="s">
        <v>151</v>
      </c>
      <c r="L372" s="418" t="s">
        <v>671</v>
      </c>
      <c r="M372" s="410"/>
      <c r="O372" s="410" t="s">
        <v>8</v>
      </c>
      <c r="P372" s="410" t="s">
        <v>12</v>
      </c>
      <c r="Q372" s="415"/>
      <c r="R372" s="415">
        <v>0.60500000000000009</v>
      </c>
    </row>
    <row r="373" spans="1:18" ht="13.5" customHeight="1">
      <c r="A373" s="410" t="s">
        <v>5</v>
      </c>
      <c r="B373" s="410" t="s">
        <v>743</v>
      </c>
      <c r="C373" s="410" t="s">
        <v>748</v>
      </c>
      <c r="D373" s="410" t="s">
        <v>10</v>
      </c>
      <c r="E373" s="417">
        <v>42666</v>
      </c>
      <c r="F373" s="412" t="s">
        <v>45</v>
      </c>
      <c r="G373" s="410">
        <v>1</v>
      </c>
      <c r="H373" s="410" t="s">
        <v>19</v>
      </c>
      <c r="I373" s="410" t="s">
        <v>30</v>
      </c>
      <c r="J373" s="413" t="s">
        <v>148</v>
      </c>
      <c r="K373" s="410" t="s">
        <v>152</v>
      </c>
      <c r="L373" s="418" t="s">
        <v>672</v>
      </c>
      <c r="M373" s="410"/>
      <c r="O373" s="410" t="s">
        <v>11</v>
      </c>
      <c r="P373" s="410" t="s">
        <v>12</v>
      </c>
      <c r="Q373" s="415"/>
      <c r="R373" s="415">
        <v>0.52800000000000002</v>
      </c>
    </row>
    <row r="374" spans="1:18" ht="13.5" customHeight="1">
      <c r="A374" s="410" t="s">
        <v>5</v>
      </c>
      <c r="B374" s="410" t="s">
        <v>743</v>
      </c>
      <c r="C374" s="410" t="s">
        <v>748</v>
      </c>
      <c r="D374" s="410" t="s">
        <v>10</v>
      </c>
      <c r="E374" s="417">
        <v>42667</v>
      </c>
      <c r="F374" s="412" t="s">
        <v>45</v>
      </c>
      <c r="G374" s="410">
        <v>1</v>
      </c>
      <c r="H374" s="410" t="s">
        <v>19</v>
      </c>
      <c r="I374" s="410" t="s">
        <v>30</v>
      </c>
      <c r="J374" s="413" t="s">
        <v>148</v>
      </c>
      <c r="K374" s="410" t="s">
        <v>153</v>
      </c>
      <c r="L374" s="418" t="s">
        <v>673</v>
      </c>
      <c r="M374" s="410"/>
      <c r="O374" s="410" t="s">
        <v>8</v>
      </c>
      <c r="P374" s="410" t="s">
        <v>10</v>
      </c>
      <c r="Q374" s="415"/>
      <c r="R374" s="415">
        <v>0.80299999999999994</v>
      </c>
    </row>
    <row r="375" spans="1:18" ht="13.5" customHeight="1">
      <c r="A375" s="410" t="s">
        <v>5</v>
      </c>
      <c r="B375" s="410" t="s">
        <v>743</v>
      </c>
      <c r="C375" s="410" t="s">
        <v>748</v>
      </c>
      <c r="D375" s="410" t="s">
        <v>10</v>
      </c>
      <c r="E375" s="417">
        <v>42668</v>
      </c>
      <c r="F375" s="412" t="s">
        <v>45</v>
      </c>
      <c r="G375" s="410">
        <v>1</v>
      </c>
      <c r="H375" s="410" t="s">
        <v>19</v>
      </c>
      <c r="I375" s="410" t="s">
        <v>30</v>
      </c>
      <c r="J375" s="413" t="s">
        <v>148</v>
      </c>
      <c r="K375" s="410" t="s">
        <v>154</v>
      </c>
      <c r="L375" s="418" t="s">
        <v>674</v>
      </c>
      <c r="M375" s="410"/>
      <c r="O375" s="410" t="s">
        <v>11</v>
      </c>
      <c r="P375" s="410" t="s">
        <v>10</v>
      </c>
      <c r="Q375" s="415"/>
      <c r="R375" s="415">
        <v>0.29700000000000004</v>
      </c>
    </row>
    <row r="376" spans="1:18" ht="13.5" customHeight="1">
      <c r="A376" s="410" t="s">
        <v>5</v>
      </c>
      <c r="B376" s="410" t="s">
        <v>743</v>
      </c>
      <c r="C376" s="410" t="s">
        <v>748</v>
      </c>
      <c r="D376" s="410" t="s">
        <v>10</v>
      </c>
      <c r="E376" s="417">
        <v>42666</v>
      </c>
      <c r="F376" s="412" t="s">
        <v>45</v>
      </c>
      <c r="G376" s="410">
        <v>1</v>
      </c>
      <c r="H376" s="410" t="s">
        <v>19</v>
      </c>
      <c r="I376" s="410" t="s">
        <v>7</v>
      </c>
      <c r="J376" s="413" t="s">
        <v>148</v>
      </c>
      <c r="K376" s="410" t="s">
        <v>155</v>
      </c>
      <c r="L376" s="418" t="s">
        <v>675</v>
      </c>
      <c r="M376" s="410"/>
      <c r="O376" s="410" t="s">
        <v>8</v>
      </c>
      <c r="P376" s="410" t="s">
        <v>747</v>
      </c>
      <c r="Q376" s="415"/>
      <c r="R376" s="415">
        <v>0.17599999999999999</v>
      </c>
    </row>
    <row r="377" spans="1:18" ht="13.5" customHeight="1">
      <c r="A377" s="410" t="s">
        <v>5</v>
      </c>
      <c r="B377" s="410" t="s">
        <v>743</v>
      </c>
      <c r="C377" s="410" t="s">
        <v>748</v>
      </c>
      <c r="D377" s="410" t="s">
        <v>10</v>
      </c>
      <c r="E377" s="417">
        <v>42667</v>
      </c>
      <c r="F377" s="412" t="s">
        <v>45</v>
      </c>
      <c r="G377" s="410">
        <v>1</v>
      </c>
      <c r="H377" s="410" t="s">
        <v>19</v>
      </c>
      <c r="I377" s="410" t="s">
        <v>7</v>
      </c>
      <c r="J377" s="413" t="s">
        <v>156</v>
      </c>
      <c r="K377" s="410" t="s">
        <v>157</v>
      </c>
      <c r="L377" s="418" t="s">
        <v>676</v>
      </c>
      <c r="M377" s="410"/>
      <c r="O377" s="410" t="s">
        <v>11</v>
      </c>
      <c r="P377" s="410" t="s">
        <v>10</v>
      </c>
      <c r="Q377" s="415"/>
      <c r="R377" s="415">
        <v>1.4300000000000002</v>
      </c>
    </row>
    <row r="378" spans="1:18" ht="13.5" customHeight="1">
      <c r="A378" s="410" t="s">
        <v>5</v>
      </c>
      <c r="B378" s="410" t="s">
        <v>743</v>
      </c>
      <c r="C378" s="410" t="s">
        <v>748</v>
      </c>
      <c r="D378" s="410" t="s">
        <v>10</v>
      </c>
      <c r="E378" s="417">
        <v>42668</v>
      </c>
      <c r="F378" s="412" t="s">
        <v>45</v>
      </c>
      <c r="G378" s="410">
        <v>1</v>
      </c>
      <c r="H378" s="410" t="s">
        <v>19</v>
      </c>
      <c r="I378" s="410" t="s">
        <v>7</v>
      </c>
      <c r="J378" s="413" t="s">
        <v>156</v>
      </c>
      <c r="K378" s="410" t="s">
        <v>158</v>
      </c>
      <c r="L378" s="418" t="s">
        <v>677</v>
      </c>
      <c r="M378" s="410"/>
      <c r="O378" s="410" t="s">
        <v>8</v>
      </c>
      <c r="P378" s="410" t="s">
        <v>12</v>
      </c>
      <c r="Q378" s="415"/>
      <c r="R378" s="415">
        <v>7.7000000000000013E-2</v>
      </c>
    </row>
    <row r="379" spans="1:18" ht="13.5" customHeight="1">
      <c r="A379" s="410" t="s">
        <v>5</v>
      </c>
      <c r="B379" s="410" t="s">
        <v>743</v>
      </c>
      <c r="C379" s="410" t="s">
        <v>748</v>
      </c>
      <c r="D379" s="410" t="s">
        <v>10</v>
      </c>
      <c r="E379" s="417">
        <v>42666</v>
      </c>
      <c r="F379" s="412" t="s">
        <v>45</v>
      </c>
      <c r="G379" s="410">
        <v>1</v>
      </c>
      <c r="H379" s="410" t="s">
        <v>19</v>
      </c>
      <c r="I379" s="410" t="s">
        <v>34</v>
      </c>
      <c r="J379" s="413" t="s">
        <v>156</v>
      </c>
      <c r="K379" s="410" t="s">
        <v>159</v>
      </c>
      <c r="L379" s="418" t="s">
        <v>678</v>
      </c>
      <c r="M379" s="410"/>
      <c r="O379" s="410" t="s">
        <v>11</v>
      </c>
      <c r="P379" s="410" t="s">
        <v>10</v>
      </c>
      <c r="Q379" s="415"/>
      <c r="R379" s="415">
        <v>9.8999999999999991E-2</v>
      </c>
    </row>
    <row r="380" spans="1:18" ht="13.5" customHeight="1">
      <c r="A380" s="410" t="s">
        <v>5</v>
      </c>
      <c r="B380" s="410" t="s">
        <v>743</v>
      </c>
      <c r="C380" s="410" t="s">
        <v>748</v>
      </c>
      <c r="D380" s="410" t="s">
        <v>10</v>
      </c>
      <c r="E380" s="417">
        <v>42667</v>
      </c>
      <c r="F380" s="412" t="s">
        <v>45</v>
      </c>
      <c r="G380" s="410">
        <v>1</v>
      </c>
      <c r="H380" s="410" t="s">
        <v>19</v>
      </c>
      <c r="I380" s="410" t="s">
        <v>34</v>
      </c>
      <c r="J380" s="413" t="s">
        <v>156</v>
      </c>
      <c r="K380" s="410" t="s">
        <v>160</v>
      </c>
      <c r="L380" s="418" t="s">
        <v>679</v>
      </c>
      <c r="M380" s="410"/>
      <c r="O380" s="410" t="s">
        <v>8</v>
      </c>
      <c r="P380" s="410" t="s">
        <v>12</v>
      </c>
      <c r="Q380" s="415"/>
      <c r="R380" s="415">
        <v>0.17599999999999999</v>
      </c>
    </row>
    <row r="381" spans="1:18" ht="13.5" customHeight="1">
      <c r="A381" s="410" t="s">
        <v>5</v>
      </c>
      <c r="B381" s="410" t="s">
        <v>743</v>
      </c>
      <c r="C381" s="410" t="s">
        <v>748</v>
      </c>
      <c r="D381" s="410" t="s">
        <v>10</v>
      </c>
      <c r="E381" s="417">
        <v>42668</v>
      </c>
      <c r="F381" s="412" t="s">
        <v>45</v>
      </c>
      <c r="G381" s="410">
        <v>1</v>
      </c>
      <c r="H381" s="410" t="s">
        <v>19</v>
      </c>
      <c r="I381" s="410" t="s">
        <v>34</v>
      </c>
      <c r="J381" s="413" t="s">
        <v>156</v>
      </c>
      <c r="K381" s="410" t="s">
        <v>161</v>
      </c>
      <c r="L381" s="418" t="s">
        <v>680</v>
      </c>
      <c r="M381" s="410"/>
      <c r="O381" s="410" t="s">
        <v>11</v>
      </c>
      <c r="P381" s="410" t="s">
        <v>12</v>
      </c>
      <c r="Q381" s="415"/>
      <c r="R381" s="415">
        <v>0.14300000000000002</v>
      </c>
    </row>
    <row r="382" spans="1:18" ht="13.5" customHeight="1">
      <c r="A382" s="410" t="s">
        <v>5</v>
      </c>
      <c r="B382" s="410" t="s">
        <v>743</v>
      </c>
      <c r="C382" s="410" t="s">
        <v>748</v>
      </c>
      <c r="D382" s="410" t="s">
        <v>10</v>
      </c>
      <c r="E382" s="417">
        <v>42666</v>
      </c>
      <c r="F382" s="412" t="s">
        <v>45</v>
      </c>
      <c r="G382" s="410">
        <v>1</v>
      </c>
      <c r="H382" s="410" t="s">
        <v>19</v>
      </c>
      <c r="I382" s="410" t="s">
        <v>30</v>
      </c>
      <c r="J382" s="413" t="s">
        <v>156</v>
      </c>
      <c r="K382" s="410" t="s">
        <v>162</v>
      </c>
      <c r="L382" s="418" t="s">
        <v>681</v>
      </c>
      <c r="M382" s="410"/>
      <c r="O382" s="410" t="s">
        <v>8</v>
      </c>
      <c r="P382" s="410" t="s">
        <v>10</v>
      </c>
      <c r="Q382" s="415"/>
      <c r="R382" s="415">
        <v>0.51700000000000002</v>
      </c>
    </row>
    <row r="383" spans="1:18" ht="13.5" customHeight="1">
      <c r="A383" s="410" t="s">
        <v>5</v>
      </c>
      <c r="B383" s="410" t="s">
        <v>743</v>
      </c>
      <c r="C383" s="410" t="s">
        <v>748</v>
      </c>
      <c r="D383" s="410" t="s">
        <v>10</v>
      </c>
      <c r="E383" s="417">
        <v>42667</v>
      </c>
      <c r="F383" s="412" t="s">
        <v>45</v>
      </c>
      <c r="G383" s="410">
        <v>1</v>
      </c>
      <c r="H383" s="410" t="s">
        <v>19</v>
      </c>
      <c r="I383" s="410" t="s">
        <v>30</v>
      </c>
      <c r="J383" s="413" t="s">
        <v>163</v>
      </c>
      <c r="K383" s="410" t="s">
        <v>164</v>
      </c>
      <c r="L383" s="418" t="s">
        <v>682</v>
      </c>
      <c r="M383" s="410"/>
      <c r="O383" s="410" t="s">
        <v>11</v>
      </c>
      <c r="P383" s="410" t="s">
        <v>10</v>
      </c>
      <c r="Q383" s="415"/>
      <c r="R383" s="415">
        <v>0.92399999999999993</v>
      </c>
    </row>
    <row r="384" spans="1:18" ht="13.5" customHeight="1">
      <c r="A384" s="410" t="s">
        <v>5</v>
      </c>
      <c r="B384" s="410" t="s">
        <v>743</v>
      </c>
      <c r="C384" s="410" t="s">
        <v>748</v>
      </c>
      <c r="D384" s="410" t="s">
        <v>10</v>
      </c>
      <c r="E384" s="417">
        <v>42668</v>
      </c>
      <c r="F384" s="412" t="s">
        <v>45</v>
      </c>
      <c r="G384" s="410">
        <v>1</v>
      </c>
      <c r="H384" s="410" t="s">
        <v>19</v>
      </c>
      <c r="I384" s="410" t="s">
        <v>30</v>
      </c>
      <c r="J384" s="413" t="s">
        <v>163</v>
      </c>
      <c r="K384" s="410" t="s">
        <v>166</v>
      </c>
      <c r="L384" s="418" t="s">
        <v>683</v>
      </c>
      <c r="M384" s="410"/>
      <c r="O384" s="410" t="s">
        <v>8</v>
      </c>
      <c r="P384" s="410" t="s">
        <v>747</v>
      </c>
      <c r="Q384" s="415"/>
      <c r="R384" s="415">
        <v>1.2100000000000002</v>
      </c>
    </row>
    <row r="385" spans="1:18" ht="13.5" customHeight="1">
      <c r="A385" s="410" t="s">
        <v>5</v>
      </c>
      <c r="B385" s="410" t="s">
        <v>743</v>
      </c>
      <c r="C385" s="410" t="s">
        <v>748</v>
      </c>
      <c r="D385" s="410" t="s">
        <v>10</v>
      </c>
      <c r="E385" s="417">
        <v>42666</v>
      </c>
      <c r="F385" s="412" t="s">
        <v>45</v>
      </c>
      <c r="G385" s="410">
        <v>1</v>
      </c>
      <c r="H385" s="410" t="s">
        <v>19</v>
      </c>
      <c r="I385" s="410" t="s">
        <v>7</v>
      </c>
      <c r="J385" s="413" t="s">
        <v>163</v>
      </c>
      <c r="K385" s="410" t="s">
        <v>167</v>
      </c>
      <c r="L385" s="418" t="s">
        <v>684</v>
      </c>
      <c r="M385" s="410"/>
      <c r="O385" s="410" t="s">
        <v>11</v>
      </c>
      <c r="P385" s="410" t="s">
        <v>10</v>
      </c>
      <c r="Q385" s="415"/>
      <c r="R385" s="415">
        <v>3.2010000000000001</v>
      </c>
    </row>
    <row r="386" spans="1:18" ht="13.5" customHeight="1">
      <c r="A386" s="410" t="s">
        <v>5</v>
      </c>
      <c r="B386" s="410" t="s">
        <v>743</v>
      </c>
      <c r="C386" s="410" t="s">
        <v>748</v>
      </c>
      <c r="D386" s="410" t="s">
        <v>10</v>
      </c>
      <c r="E386" s="417">
        <v>42667</v>
      </c>
      <c r="F386" s="412" t="s">
        <v>45</v>
      </c>
      <c r="G386" s="410">
        <v>1</v>
      </c>
      <c r="H386" s="410" t="s">
        <v>19</v>
      </c>
      <c r="I386" s="410" t="s">
        <v>7</v>
      </c>
      <c r="J386" s="413" t="s">
        <v>163</v>
      </c>
      <c r="K386" s="410" t="s">
        <v>168</v>
      </c>
      <c r="L386" s="418" t="s">
        <v>685</v>
      </c>
      <c r="M386" s="410"/>
      <c r="O386" s="410" t="s">
        <v>8</v>
      </c>
      <c r="P386" s="410" t="s">
        <v>12</v>
      </c>
      <c r="Q386" s="415"/>
      <c r="R386" s="415">
        <v>1.2429999999999999</v>
      </c>
    </row>
    <row r="387" spans="1:18" ht="13.5" customHeight="1">
      <c r="A387" s="410" t="s">
        <v>5</v>
      </c>
      <c r="B387" s="410" t="s">
        <v>743</v>
      </c>
      <c r="C387" s="410" t="s">
        <v>748</v>
      </c>
      <c r="D387" s="410" t="s">
        <v>10</v>
      </c>
      <c r="E387" s="417">
        <v>42668</v>
      </c>
      <c r="F387" s="412" t="s">
        <v>45</v>
      </c>
      <c r="G387" s="410">
        <v>1</v>
      </c>
      <c r="H387" s="410" t="s">
        <v>19</v>
      </c>
      <c r="I387" s="410" t="s">
        <v>7</v>
      </c>
      <c r="J387" s="413" t="s">
        <v>163</v>
      </c>
      <c r="K387" s="410" t="s">
        <v>169</v>
      </c>
      <c r="L387" s="418" t="s">
        <v>686</v>
      </c>
      <c r="M387" s="410"/>
      <c r="O387" s="410" t="s">
        <v>11</v>
      </c>
      <c r="P387" s="410" t="s">
        <v>10</v>
      </c>
      <c r="Q387" s="415"/>
      <c r="R387" s="415">
        <v>3.2559999999999998</v>
      </c>
    </row>
    <row r="388" spans="1:18" ht="13.5" customHeight="1">
      <c r="A388" s="410" t="s">
        <v>5</v>
      </c>
      <c r="B388" s="410" t="s">
        <v>743</v>
      </c>
      <c r="C388" s="410" t="s">
        <v>748</v>
      </c>
      <c r="D388" s="410" t="s">
        <v>10</v>
      </c>
      <c r="E388" s="417">
        <v>42666</v>
      </c>
      <c r="F388" s="412" t="s">
        <v>45</v>
      </c>
      <c r="G388" s="410">
        <v>1</v>
      </c>
      <c r="H388" s="410" t="s">
        <v>19</v>
      </c>
      <c r="I388" s="410" t="s">
        <v>34</v>
      </c>
      <c r="J388" s="413" t="s">
        <v>170</v>
      </c>
      <c r="K388" s="410" t="s">
        <v>171</v>
      </c>
      <c r="L388" s="418" t="s">
        <v>690</v>
      </c>
      <c r="M388" s="410"/>
      <c r="O388" s="410" t="s">
        <v>8</v>
      </c>
      <c r="P388" s="410" t="s">
        <v>12</v>
      </c>
      <c r="Q388" s="415"/>
      <c r="R388" s="415">
        <v>1.034</v>
      </c>
    </row>
    <row r="389" spans="1:18" ht="13.5" customHeight="1">
      <c r="A389" s="410" t="s">
        <v>5</v>
      </c>
      <c r="B389" s="410" t="s">
        <v>743</v>
      </c>
      <c r="C389" s="410" t="s">
        <v>748</v>
      </c>
      <c r="D389" s="410" t="s">
        <v>10</v>
      </c>
      <c r="E389" s="417">
        <v>42667</v>
      </c>
      <c r="F389" s="412" t="s">
        <v>45</v>
      </c>
      <c r="G389" s="410">
        <v>1</v>
      </c>
      <c r="H389" s="410" t="s">
        <v>19</v>
      </c>
      <c r="I389" s="410" t="s">
        <v>34</v>
      </c>
      <c r="J389" s="413" t="s">
        <v>170</v>
      </c>
      <c r="K389" s="410" t="s">
        <v>172</v>
      </c>
      <c r="L389" s="418" t="s">
        <v>687</v>
      </c>
      <c r="M389" s="410"/>
      <c r="O389" s="410" t="s">
        <v>11</v>
      </c>
      <c r="P389" s="410" t="s">
        <v>12</v>
      </c>
      <c r="Q389" s="415"/>
      <c r="R389" s="415">
        <v>0.495</v>
      </c>
    </row>
    <row r="390" spans="1:18" ht="13.5" customHeight="1">
      <c r="A390" s="410" t="s">
        <v>5</v>
      </c>
      <c r="B390" s="410" t="s">
        <v>743</v>
      </c>
      <c r="C390" s="410" t="s">
        <v>749</v>
      </c>
      <c r="D390" s="410" t="s">
        <v>12</v>
      </c>
      <c r="E390" s="417">
        <v>42379</v>
      </c>
      <c r="F390" s="412" t="s">
        <v>750</v>
      </c>
      <c r="G390" s="410">
        <v>1</v>
      </c>
      <c r="H390" s="410" t="s">
        <v>19</v>
      </c>
      <c r="I390" s="410" t="s">
        <v>7</v>
      </c>
      <c r="J390" s="413" t="s">
        <v>56</v>
      </c>
      <c r="K390" s="410" t="s">
        <v>57</v>
      </c>
      <c r="L390" s="418" t="s">
        <v>229</v>
      </c>
      <c r="M390" s="410"/>
      <c r="O390" s="409" t="s">
        <v>35</v>
      </c>
      <c r="P390" s="410" t="s">
        <v>10</v>
      </c>
      <c r="Q390" s="415"/>
      <c r="R390" s="415">
        <v>0.32940000000000003</v>
      </c>
    </row>
    <row r="391" spans="1:18" ht="13.5" customHeight="1">
      <c r="A391" s="410" t="s">
        <v>5</v>
      </c>
      <c r="B391" s="410" t="s">
        <v>743</v>
      </c>
      <c r="C391" s="410" t="s">
        <v>749</v>
      </c>
      <c r="D391" s="410" t="s">
        <v>12</v>
      </c>
      <c r="E391" s="417">
        <v>42380</v>
      </c>
      <c r="F391" s="412" t="s">
        <v>750</v>
      </c>
      <c r="G391" s="410">
        <v>1</v>
      </c>
      <c r="H391" s="410" t="s">
        <v>19</v>
      </c>
      <c r="I391" s="410" t="s">
        <v>7</v>
      </c>
      <c r="J391" s="413" t="s">
        <v>56</v>
      </c>
      <c r="K391" s="410" t="s">
        <v>58</v>
      </c>
      <c r="L391" s="418" t="s">
        <v>230</v>
      </c>
      <c r="M391" s="410"/>
      <c r="O391" s="409" t="s">
        <v>35</v>
      </c>
      <c r="P391" s="410" t="s">
        <v>10</v>
      </c>
      <c r="Q391" s="415"/>
      <c r="R391" s="415">
        <v>0.29310000000000003</v>
      </c>
    </row>
    <row r="392" spans="1:18" ht="13.5" customHeight="1">
      <c r="A392" s="410" t="s">
        <v>5</v>
      </c>
      <c r="B392" s="410" t="s">
        <v>743</v>
      </c>
      <c r="C392" s="410" t="s">
        <v>749</v>
      </c>
      <c r="D392" s="410" t="s">
        <v>12</v>
      </c>
      <c r="E392" s="417">
        <v>42381</v>
      </c>
      <c r="F392" s="412" t="s">
        <v>750</v>
      </c>
      <c r="G392" s="410">
        <v>1</v>
      </c>
      <c r="H392" s="410" t="s">
        <v>19</v>
      </c>
      <c r="I392" s="410" t="s">
        <v>7</v>
      </c>
      <c r="J392" s="413" t="s">
        <v>56</v>
      </c>
      <c r="K392" s="410" t="s">
        <v>59</v>
      </c>
      <c r="L392" s="418" t="s">
        <v>231</v>
      </c>
      <c r="M392" s="410"/>
      <c r="O392" s="409" t="s">
        <v>35</v>
      </c>
      <c r="P392" s="410" t="s">
        <v>747</v>
      </c>
      <c r="Q392" s="415"/>
      <c r="R392" s="415">
        <v>0.6594000000000001</v>
      </c>
    </row>
    <row r="393" spans="1:18" ht="13.5" customHeight="1">
      <c r="A393" s="410" t="s">
        <v>5</v>
      </c>
      <c r="B393" s="410" t="s">
        <v>743</v>
      </c>
      <c r="C393" s="410" t="s">
        <v>749</v>
      </c>
      <c r="D393" s="410" t="s">
        <v>12</v>
      </c>
      <c r="E393" s="417">
        <v>42379</v>
      </c>
      <c r="F393" s="412" t="s">
        <v>750</v>
      </c>
      <c r="G393" s="410">
        <v>1</v>
      </c>
      <c r="H393" s="410" t="s">
        <v>19</v>
      </c>
      <c r="I393" s="410" t="s">
        <v>30</v>
      </c>
      <c r="J393" s="413" t="s">
        <v>56</v>
      </c>
      <c r="K393" s="410" t="s">
        <v>60</v>
      </c>
      <c r="L393" s="418" t="s">
        <v>232</v>
      </c>
      <c r="M393" s="410"/>
      <c r="O393" s="409" t="s">
        <v>35</v>
      </c>
      <c r="P393" s="410" t="s">
        <v>10</v>
      </c>
      <c r="Q393" s="415"/>
      <c r="R393" s="415">
        <v>0.53939999999999977</v>
      </c>
    </row>
    <row r="394" spans="1:18" ht="13.5" customHeight="1">
      <c r="A394" s="410" t="s">
        <v>5</v>
      </c>
      <c r="B394" s="410" t="s">
        <v>743</v>
      </c>
      <c r="C394" s="410" t="s">
        <v>749</v>
      </c>
      <c r="D394" s="410" t="s">
        <v>12</v>
      </c>
      <c r="E394" s="417">
        <v>42380</v>
      </c>
      <c r="F394" s="412" t="s">
        <v>750</v>
      </c>
      <c r="G394" s="410">
        <v>1</v>
      </c>
      <c r="H394" s="410" t="s">
        <v>19</v>
      </c>
      <c r="I394" s="410" t="s">
        <v>30</v>
      </c>
      <c r="J394" s="413" t="s">
        <v>56</v>
      </c>
      <c r="K394" s="410" t="s">
        <v>61</v>
      </c>
      <c r="L394" s="418" t="s">
        <v>233</v>
      </c>
      <c r="M394" s="410"/>
      <c r="O394" s="409" t="s">
        <v>35</v>
      </c>
      <c r="P394" s="410" t="s">
        <v>12</v>
      </c>
      <c r="Q394" s="415"/>
      <c r="R394" s="415">
        <v>0.52110000000000012</v>
      </c>
    </row>
    <row r="395" spans="1:18" ht="13.5" customHeight="1">
      <c r="A395" s="410" t="s">
        <v>5</v>
      </c>
      <c r="B395" s="410" t="s">
        <v>743</v>
      </c>
      <c r="C395" s="410" t="s">
        <v>749</v>
      </c>
      <c r="D395" s="410" t="s">
        <v>12</v>
      </c>
      <c r="E395" s="417">
        <v>42381</v>
      </c>
      <c r="F395" s="412" t="s">
        <v>750</v>
      </c>
      <c r="G395" s="410">
        <v>1</v>
      </c>
      <c r="H395" s="410" t="s">
        <v>19</v>
      </c>
      <c r="I395" s="410" t="s">
        <v>30</v>
      </c>
      <c r="J395" s="413" t="s">
        <v>56</v>
      </c>
      <c r="K395" s="410" t="s">
        <v>62</v>
      </c>
      <c r="L395" s="418" t="s">
        <v>234</v>
      </c>
      <c r="M395" s="410"/>
      <c r="O395" s="409" t="s">
        <v>35</v>
      </c>
      <c r="P395" s="410" t="s">
        <v>10</v>
      </c>
      <c r="Q395" s="415"/>
      <c r="R395" s="415">
        <v>0.5544</v>
      </c>
    </row>
    <row r="396" spans="1:18" ht="13.5" customHeight="1">
      <c r="A396" s="410" t="s">
        <v>5</v>
      </c>
      <c r="B396" s="410" t="s">
        <v>743</v>
      </c>
      <c r="C396" s="410" t="s">
        <v>749</v>
      </c>
      <c r="D396" s="410" t="s">
        <v>12</v>
      </c>
      <c r="E396" s="417">
        <v>42379</v>
      </c>
      <c r="F396" s="412" t="s">
        <v>750</v>
      </c>
      <c r="G396" s="410">
        <v>1</v>
      </c>
      <c r="H396" s="410" t="s">
        <v>19</v>
      </c>
      <c r="I396" s="410" t="s">
        <v>34</v>
      </c>
      <c r="J396" s="413" t="s">
        <v>56</v>
      </c>
      <c r="K396" s="410" t="s">
        <v>63</v>
      </c>
      <c r="L396" s="418" t="s">
        <v>235</v>
      </c>
      <c r="M396" s="410"/>
      <c r="O396" s="409" t="s">
        <v>35</v>
      </c>
      <c r="P396" s="410" t="s">
        <v>12</v>
      </c>
      <c r="Q396" s="415"/>
      <c r="R396" s="415">
        <v>0.31440000000000001</v>
      </c>
    </row>
    <row r="397" spans="1:18" ht="13.5" customHeight="1">
      <c r="A397" s="410" t="s">
        <v>5</v>
      </c>
      <c r="B397" s="410" t="s">
        <v>743</v>
      </c>
      <c r="C397" s="410" t="s">
        <v>749</v>
      </c>
      <c r="D397" s="410" t="s">
        <v>12</v>
      </c>
      <c r="E397" s="417">
        <v>42380</v>
      </c>
      <c r="F397" s="412" t="s">
        <v>750</v>
      </c>
      <c r="G397" s="410">
        <v>1</v>
      </c>
      <c r="H397" s="410" t="s">
        <v>19</v>
      </c>
      <c r="I397" s="410" t="s">
        <v>34</v>
      </c>
      <c r="J397" s="413" t="s">
        <v>56</v>
      </c>
      <c r="K397" s="410" t="s">
        <v>64</v>
      </c>
      <c r="L397" s="418" t="s">
        <v>236</v>
      </c>
      <c r="M397" s="410"/>
      <c r="O397" s="409" t="s">
        <v>35</v>
      </c>
      <c r="P397" s="410" t="s">
        <v>12</v>
      </c>
      <c r="Q397" s="415"/>
      <c r="R397" s="415">
        <v>0.35910000000000003</v>
      </c>
    </row>
    <row r="398" spans="1:18" ht="13.5" customHeight="1">
      <c r="A398" s="410" t="s">
        <v>5</v>
      </c>
      <c r="B398" s="410" t="s">
        <v>743</v>
      </c>
      <c r="C398" s="410" t="s">
        <v>749</v>
      </c>
      <c r="D398" s="410" t="s">
        <v>12</v>
      </c>
      <c r="E398" s="417">
        <v>42381</v>
      </c>
      <c r="F398" s="412" t="s">
        <v>750</v>
      </c>
      <c r="G398" s="410">
        <v>1</v>
      </c>
      <c r="H398" s="410" t="s">
        <v>19</v>
      </c>
      <c r="I398" s="410" t="s">
        <v>7</v>
      </c>
      <c r="J398" s="413" t="s">
        <v>56</v>
      </c>
      <c r="K398" s="410" t="s">
        <v>65</v>
      </c>
      <c r="L398" s="418" t="s">
        <v>237</v>
      </c>
      <c r="M398" s="410"/>
      <c r="O398" s="409" t="s">
        <v>35</v>
      </c>
      <c r="P398" s="410" t="s">
        <v>10</v>
      </c>
      <c r="Q398" s="415"/>
      <c r="R398" s="415">
        <v>0.29048780487804876</v>
      </c>
    </row>
    <row r="399" spans="1:18" ht="13.5" customHeight="1">
      <c r="A399" s="410" t="s">
        <v>5</v>
      </c>
      <c r="B399" s="410" t="s">
        <v>743</v>
      </c>
      <c r="C399" s="410" t="s">
        <v>749</v>
      </c>
      <c r="D399" s="410" t="s">
        <v>12</v>
      </c>
      <c r="E399" s="417">
        <v>42379</v>
      </c>
      <c r="F399" s="412" t="s">
        <v>750</v>
      </c>
      <c r="G399" s="410">
        <v>1</v>
      </c>
      <c r="H399" s="410" t="s">
        <v>19</v>
      </c>
      <c r="I399" s="410" t="s">
        <v>7</v>
      </c>
      <c r="J399" s="413" t="s">
        <v>56</v>
      </c>
      <c r="K399" s="410" t="s">
        <v>66</v>
      </c>
      <c r="L399" s="418" t="s">
        <v>238</v>
      </c>
      <c r="M399" s="410"/>
      <c r="O399" s="409" t="s">
        <v>8</v>
      </c>
      <c r="P399" s="410" t="s">
        <v>10</v>
      </c>
      <c r="Q399" s="415"/>
      <c r="R399" s="415">
        <v>0.52274999999999983</v>
      </c>
    </row>
    <row r="400" spans="1:18" ht="13.5" customHeight="1">
      <c r="A400" s="410" t="s">
        <v>5</v>
      </c>
      <c r="B400" s="410" t="s">
        <v>743</v>
      </c>
      <c r="C400" s="410" t="s">
        <v>749</v>
      </c>
      <c r="D400" s="410" t="s">
        <v>12</v>
      </c>
      <c r="E400" s="417">
        <v>42380</v>
      </c>
      <c r="F400" s="412" t="s">
        <v>750</v>
      </c>
      <c r="G400" s="410">
        <v>1</v>
      </c>
      <c r="H400" s="410" t="s">
        <v>19</v>
      </c>
      <c r="I400" s="410" t="s">
        <v>7</v>
      </c>
      <c r="J400" s="413" t="s">
        <v>67</v>
      </c>
      <c r="K400" s="410" t="s">
        <v>68</v>
      </c>
      <c r="L400" s="418" t="s">
        <v>239</v>
      </c>
      <c r="M400" s="410"/>
      <c r="O400" s="409" t="s">
        <v>35</v>
      </c>
      <c r="P400" s="410" t="s">
        <v>747</v>
      </c>
      <c r="Q400" s="415"/>
      <c r="R400" s="415">
        <v>1.4860131411931607</v>
      </c>
    </row>
    <row r="401" spans="1:18" ht="13.5" customHeight="1">
      <c r="A401" s="410" t="s">
        <v>5</v>
      </c>
      <c r="B401" s="410" t="s">
        <v>743</v>
      </c>
      <c r="C401" s="410" t="s">
        <v>749</v>
      </c>
      <c r="D401" s="410" t="s">
        <v>12</v>
      </c>
      <c r="E401" s="417">
        <v>42381</v>
      </c>
      <c r="F401" s="412" t="s">
        <v>750</v>
      </c>
      <c r="G401" s="410">
        <v>1</v>
      </c>
      <c r="H401" s="410" t="s">
        <v>19</v>
      </c>
      <c r="I401" s="410" t="s">
        <v>30</v>
      </c>
      <c r="J401" s="413" t="s">
        <v>67</v>
      </c>
      <c r="K401" s="410" t="s">
        <v>69</v>
      </c>
      <c r="L401" s="418" t="s">
        <v>240</v>
      </c>
      <c r="M401" s="410"/>
      <c r="O401" s="409" t="s">
        <v>35</v>
      </c>
      <c r="P401" s="410" t="s">
        <v>10</v>
      </c>
      <c r="Q401" s="415"/>
      <c r="R401" s="415">
        <v>0.4799635011942005</v>
      </c>
    </row>
    <row r="402" spans="1:18" ht="13.5" customHeight="1">
      <c r="A402" s="410" t="s">
        <v>5</v>
      </c>
      <c r="B402" s="410" t="s">
        <v>743</v>
      </c>
      <c r="C402" s="410" t="s">
        <v>749</v>
      </c>
      <c r="D402" s="410" t="s">
        <v>12</v>
      </c>
      <c r="E402" s="417">
        <v>42379</v>
      </c>
      <c r="F402" s="412" t="s">
        <v>750</v>
      </c>
      <c r="G402" s="410">
        <v>1</v>
      </c>
      <c r="H402" s="410" t="s">
        <v>19</v>
      </c>
      <c r="I402" s="410" t="s">
        <v>30</v>
      </c>
      <c r="J402" s="413" t="s">
        <v>67</v>
      </c>
      <c r="K402" s="410" t="s">
        <v>70</v>
      </c>
      <c r="L402" s="418" t="s">
        <v>241</v>
      </c>
      <c r="M402" s="410"/>
      <c r="O402" s="409" t="s">
        <v>35</v>
      </c>
      <c r="P402" s="410" t="s">
        <v>12</v>
      </c>
      <c r="Q402" s="415"/>
      <c r="R402" s="415">
        <v>0.16068936394242686</v>
      </c>
    </row>
    <row r="403" spans="1:18" ht="13.5" customHeight="1">
      <c r="A403" s="410" t="s">
        <v>5</v>
      </c>
      <c r="B403" s="410" t="s">
        <v>743</v>
      </c>
      <c r="C403" s="410" t="s">
        <v>749</v>
      </c>
      <c r="D403" s="410" t="s">
        <v>12</v>
      </c>
      <c r="E403" s="417">
        <v>42380</v>
      </c>
      <c r="F403" s="412" t="s">
        <v>750</v>
      </c>
      <c r="G403" s="410">
        <v>1</v>
      </c>
      <c r="H403" s="410" t="s">
        <v>19</v>
      </c>
      <c r="I403" s="410" t="s">
        <v>30</v>
      </c>
      <c r="J403" s="413" t="s">
        <v>67</v>
      </c>
      <c r="K403" s="410" t="s">
        <v>71</v>
      </c>
      <c r="L403" s="418" t="s">
        <v>242</v>
      </c>
      <c r="M403" s="410"/>
      <c r="O403" s="409" t="s">
        <v>35</v>
      </c>
      <c r="P403" s="410" t="s">
        <v>10</v>
      </c>
      <c r="Q403" s="415"/>
      <c r="R403" s="415">
        <v>1.0735955056179773</v>
      </c>
    </row>
    <row r="404" spans="1:18" ht="13.5" customHeight="1">
      <c r="A404" s="410" t="s">
        <v>5</v>
      </c>
      <c r="B404" s="410" t="s">
        <v>743</v>
      </c>
      <c r="C404" s="410" t="s">
        <v>749</v>
      </c>
      <c r="D404" s="410" t="s">
        <v>12</v>
      </c>
      <c r="E404" s="417">
        <v>42381</v>
      </c>
      <c r="F404" s="412" t="s">
        <v>750</v>
      </c>
      <c r="G404" s="410">
        <v>1</v>
      </c>
      <c r="H404" s="410" t="s">
        <v>19</v>
      </c>
      <c r="I404" s="410" t="s">
        <v>34</v>
      </c>
      <c r="J404" s="413" t="s">
        <v>67</v>
      </c>
      <c r="K404" s="410" t="s">
        <v>72</v>
      </c>
      <c r="L404" s="418" t="s">
        <v>243</v>
      </c>
      <c r="M404" s="410"/>
      <c r="O404" s="409" t="s">
        <v>35</v>
      </c>
      <c r="P404" s="410" t="s">
        <v>12</v>
      </c>
      <c r="Q404" s="415"/>
      <c r="R404" s="415">
        <v>0.24809999999999999</v>
      </c>
    </row>
    <row r="405" spans="1:18" ht="13.5" customHeight="1">
      <c r="A405" s="410" t="s">
        <v>5</v>
      </c>
      <c r="B405" s="410" t="s">
        <v>743</v>
      </c>
      <c r="C405" s="410" t="s">
        <v>749</v>
      </c>
      <c r="D405" s="410" t="s">
        <v>12</v>
      </c>
      <c r="E405" s="417">
        <v>42379</v>
      </c>
      <c r="F405" s="412" t="s">
        <v>750</v>
      </c>
      <c r="G405" s="410">
        <v>1</v>
      </c>
      <c r="H405" s="410" t="s">
        <v>19</v>
      </c>
      <c r="I405" s="410" t="s">
        <v>34</v>
      </c>
      <c r="J405" s="413" t="s">
        <v>67</v>
      </c>
      <c r="K405" s="410" t="s">
        <v>73</v>
      </c>
      <c r="L405" s="418" t="s">
        <v>244</v>
      </c>
      <c r="M405" s="410"/>
      <c r="O405" s="409" t="s">
        <v>35</v>
      </c>
      <c r="P405" s="410" t="s">
        <v>12</v>
      </c>
      <c r="Q405" s="415"/>
      <c r="R405" s="415">
        <v>0.25581591284623678</v>
      </c>
    </row>
    <row r="406" spans="1:18" ht="13.5" customHeight="1">
      <c r="A406" s="410" t="s">
        <v>5</v>
      </c>
      <c r="B406" s="410" t="s">
        <v>743</v>
      </c>
      <c r="C406" s="410" t="s">
        <v>749</v>
      </c>
      <c r="D406" s="410" t="s">
        <v>12</v>
      </c>
      <c r="E406" s="417">
        <v>42380</v>
      </c>
      <c r="F406" s="412" t="s">
        <v>750</v>
      </c>
      <c r="G406" s="410">
        <v>1</v>
      </c>
      <c r="H406" s="410" t="s">
        <v>19</v>
      </c>
      <c r="I406" s="410" t="s">
        <v>7</v>
      </c>
      <c r="J406" s="413" t="s">
        <v>67</v>
      </c>
      <c r="K406" s="410" t="s">
        <v>635</v>
      </c>
      <c r="L406" s="418" t="s">
        <v>245</v>
      </c>
      <c r="M406" s="410"/>
      <c r="O406" s="409" t="s">
        <v>11</v>
      </c>
      <c r="P406" s="410" t="s">
        <v>10</v>
      </c>
      <c r="Q406" s="415"/>
      <c r="R406" s="415">
        <v>0.36</v>
      </c>
    </row>
    <row r="407" spans="1:18" ht="13.5" customHeight="1">
      <c r="A407" s="410" t="s">
        <v>5</v>
      </c>
      <c r="B407" s="410" t="s">
        <v>743</v>
      </c>
      <c r="C407" s="410" t="s">
        <v>749</v>
      </c>
      <c r="D407" s="410" t="s">
        <v>12</v>
      </c>
      <c r="E407" s="417">
        <v>42381</v>
      </c>
      <c r="F407" s="412" t="s">
        <v>750</v>
      </c>
      <c r="G407" s="410">
        <v>1</v>
      </c>
      <c r="H407" s="410" t="s">
        <v>19</v>
      </c>
      <c r="I407" s="410" t="s">
        <v>7</v>
      </c>
      <c r="J407" s="413" t="s">
        <v>67</v>
      </c>
      <c r="K407" s="410" t="s">
        <v>74</v>
      </c>
      <c r="L407" s="418" t="s">
        <v>246</v>
      </c>
      <c r="M407" s="410"/>
      <c r="O407" s="409" t="s">
        <v>35</v>
      </c>
      <c r="P407" s="410" t="s">
        <v>10</v>
      </c>
      <c r="Q407" s="415"/>
      <c r="R407" s="415">
        <v>0.47940000000000005</v>
      </c>
    </row>
    <row r="408" spans="1:18" ht="13.5" customHeight="1">
      <c r="A408" s="410" t="s">
        <v>5</v>
      </c>
      <c r="B408" s="410" t="s">
        <v>743</v>
      </c>
      <c r="C408" s="410" t="s">
        <v>749</v>
      </c>
      <c r="D408" s="410" t="s">
        <v>12</v>
      </c>
      <c r="E408" s="417">
        <v>42379</v>
      </c>
      <c r="F408" s="412" t="s">
        <v>750</v>
      </c>
      <c r="G408" s="410">
        <v>1</v>
      </c>
      <c r="H408" s="410" t="s">
        <v>19</v>
      </c>
      <c r="I408" s="410" t="s">
        <v>7</v>
      </c>
      <c r="J408" s="413" t="s">
        <v>67</v>
      </c>
      <c r="K408" s="410" t="s">
        <v>75</v>
      </c>
      <c r="L408" s="418" t="s">
        <v>247</v>
      </c>
      <c r="M408" s="410"/>
      <c r="O408" s="409" t="s">
        <v>35</v>
      </c>
      <c r="P408" s="410" t="s">
        <v>747</v>
      </c>
      <c r="Q408" s="415"/>
      <c r="R408" s="415">
        <v>0.55534447266119935</v>
      </c>
    </row>
    <row r="409" spans="1:18" ht="13.5" customHeight="1">
      <c r="A409" s="410" t="s">
        <v>5</v>
      </c>
      <c r="B409" s="410" t="s">
        <v>743</v>
      </c>
      <c r="C409" s="410" t="s">
        <v>749</v>
      </c>
      <c r="D409" s="410" t="s">
        <v>12</v>
      </c>
      <c r="E409" s="417">
        <v>42380</v>
      </c>
      <c r="F409" s="412" t="s">
        <v>750</v>
      </c>
      <c r="G409" s="410">
        <v>1</v>
      </c>
      <c r="H409" s="410" t="s">
        <v>19</v>
      </c>
      <c r="I409" s="410" t="s">
        <v>30</v>
      </c>
      <c r="J409" s="413" t="s">
        <v>67</v>
      </c>
      <c r="K409" s="410" t="s">
        <v>76</v>
      </c>
      <c r="L409" s="418" t="s">
        <v>249</v>
      </c>
      <c r="M409" s="410"/>
      <c r="O409" s="409" t="s">
        <v>35</v>
      </c>
      <c r="P409" s="410" t="s">
        <v>10</v>
      </c>
      <c r="Q409" s="415"/>
      <c r="R409" s="415">
        <v>0.18773572038832906</v>
      </c>
    </row>
    <row r="410" spans="1:18" ht="13.5" customHeight="1">
      <c r="A410" s="410" t="s">
        <v>5</v>
      </c>
      <c r="B410" s="410" t="s">
        <v>743</v>
      </c>
      <c r="C410" s="410" t="s">
        <v>749</v>
      </c>
      <c r="D410" s="410" t="s">
        <v>12</v>
      </c>
      <c r="E410" s="417">
        <v>42381</v>
      </c>
      <c r="F410" s="412" t="s">
        <v>750</v>
      </c>
      <c r="G410" s="410">
        <v>3</v>
      </c>
      <c r="H410" s="410" t="s">
        <v>19</v>
      </c>
      <c r="I410" s="410" t="s">
        <v>30</v>
      </c>
      <c r="J410" s="413" t="s">
        <v>67</v>
      </c>
      <c r="K410" s="410" t="s">
        <v>78</v>
      </c>
      <c r="L410" s="418" t="s">
        <v>250</v>
      </c>
      <c r="M410" s="410"/>
      <c r="O410" s="409" t="s">
        <v>8</v>
      </c>
      <c r="P410" s="410" t="s">
        <v>12</v>
      </c>
      <c r="Q410" s="415"/>
      <c r="R410" s="415">
        <v>0.19800000000000001</v>
      </c>
    </row>
    <row r="411" spans="1:18" ht="13.5" customHeight="1">
      <c r="A411" s="410" t="s">
        <v>5</v>
      </c>
      <c r="B411" s="410" t="s">
        <v>743</v>
      </c>
      <c r="C411" s="410" t="s">
        <v>749</v>
      </c>
      <c r="D411" s="410" t="s">
        <v>12</v>
      </c>
      <c r="E411" s="417">
        <v>42379</v>
      </c>
      <c r="F411" s="412" t="s">
        <v>750</v>
      </c>
      <c r="G411" s="410">
        <v>3</v>
      </c>
      <c r="H411" s="410" t="s">
        <v>19</v>
      </c>
      <c r="I411" s="410" t="s">
        <v>30</v>
      </c>
      <c r="J411" s="413" t="s">
        <v>67</v>
      </c>
      <c r="K411" s="410" t="s">
        <v>79</v>
      </c>
      <c r="L411" s="418" t="s">
        <v>251</v>
      </c>
      <c r="M411" s="410"/>
      <c r="O411" s="409" t="s">
        <v>35</v>
      </c>
      <c r="P411" s="410" t="s">
        <v>10</v>
      </c>
      <c r="Q411" s="415"/>
      <c r="R411" s="415">
        <v>0.44640000000000002</v>
      </c>
    </row>
    <row r="412" spans="1:18" ht="13.5" customHeight="1">
      <c r="A412" s="410" t="s">
        <v>5</v>
      </c>
      <c r="B412" s="410" t="s">
        <v>743</v>
      </c>
      <c r="C412" s="410" t="s">
        <v>749</v>
      </c>
      <c r="D412" s="410" t="s">
        <v>12</v>
      </c>
      <c r="E412" s="417">
        <v>42380</v>
      </c>
      <c r="F412" s="412" t="s">
        <v>750</v>
      </c>
      <c r="G412" s="410">
        <v>3</v>
      </c>
      <c r="H412" s="410" t="s">
        <v>19</v>
      </c>
      <c r="I412" s="410" t="s">
        <v>34</v>
      </c>
      <c r="J412" s="413" t="s">
        <v>67</v>
      </c>
      <c r="K412" s="410" t="s">
        <v>80</v>
      </c>
      <c r="L412" s="418" t="s">
        <v>252</v>
      </c>
      <c r="M412" s="410"/>
      <c r="O412" s="409" t="s">
        <v>35</v>
      </c>
      <c r="P412" s="410" t="s">
        <v>12</v>
      </c>
      <c r="Q412" s="415"/>
      <c r="R412" s="415">
        <v>1.0160999999999998</v>
      </c>
    </row>
    <row r="413" spans="1:18" ht="13.5" customHeight="1">
      <c r="A413" s="410" t="s">
        <v>5</v>
      </c>
      <c r="B413" s="410" t="s">
        <v>743</v>
      </c>
      <c r="C413" s="410" t="s">
        <v>749</v>
      </c>
      <c r="D413" s="410" t="s">
        <v>12</v>
      </c>
      <c r="E413" s="417">
        <v>42381</v>
      </c>
      <c r="F413" s="412" t="s">
        <v>750</v>
      </c>
      <c r="G413" s="410">
        <v>3</v>
      </c>
      <c r="H413" s="410" t="s">
        <v>19</v>
      </c>
      <c r="I413" s="410" t="s">
        <v>34</v>
      </c>
      <c r="J413" s="413" t="s">
        <v>67</v>
      </c>
      <c r="K413" s="410" t="s">
        <v>81</v>
      </c>
      <c r="L413" s="418" t="s">
        <v>256</v>
      </c>
      <c r="M413" s="410"/>
      <c r="O413" s="409" t="s">
        <v>11</v>
      </c>
      <c r="P413" s="410" t="s">
        <v>12</v>
      </c>
      <c r="Q413" s="415"/>
      <c r="R413" s="415">
        <v>0.22500000000000001</v>
      </c>
    </row>
    <row r="414" spans="1:18" ht="13.5" customHeight="1">
      <c r="A414" s="410" t="s">
        <v>5</v>
      </c>
      <c r="B414" s="410" t="s">
        <v>743</v>
      </c>
      <c r="C414" s="410" t="s">
        <v>749</v>
      </c>
      <c r="D414" s="410" t="s">
        <v>12</v>
      </c>
      <c r="E414" s="417">
        <v>42379</v>
      </c>
      <c r="F414" s="412" t="s">
        <v>750</v>
      </c>
      <c r="G414" s="410">
        <v>3</v>
      </c>
      <c r="H414" s="410" t="s">
        <v>19</v>
      </c>
      <c r="I414" s="410" t="s">
        <v>7</v>
      </c>
      <c r="J414" s="413" t="s">
        <v>67</v>
      </c>
      <c r="K414" s="410" t="s">
        <v>85</v>
      </c>
      <c r="L414" s="418" t="s">
        <v>257</v>
      </c>
      <c r="M414" s="410"/>
      <c r="O414" s="409" t="s">
        <v>35</v>
      </c>
      <c r="P414" s="410" t="s">
        <v>10</v>
      </c>
      <c r="Q414" s="415"/>
      <c r="R414" s="415">
        <v>0.32400000000000001</v>
      </c>
    </row>
    <row r="415" spans="1:18" ht="13.5" customHeight="1">
      <c r="A415" s="410" t="s">
        <v>5</v>
      </c>
      <c r="B415" s="410" t="s">
        <v>743</v>
      </c>
      <c r="C415" s="410" t="s">
        <v>749</v>
      </c>
      <c r="D415" s="410" t="s">
        <v>12</v>
      </c>
      <c r="E415" s="417">
        <v>42380</v>
      </c>
      <c r="F415" s="412" t="s">
        <v>750</v>
      </c>
      <c r="G415" s="410">
        <v>3</v>
      </c>
      <c r="H415" s="410" t="s">
        <v>19</v>
      </c>
      <c r="I415" s="410" t="s">
        <v>7</v>
      </c>
      <c r="J415" s="413" t="s">
        <v>67</v>
      </c>
      <c r="K415" s="410" t="s">
        <v>86</v>
      </c>
      <c r="L415" s="418" t="s">
        <v>258</v>
      </c>
      <c r="M415" s="410"/>
      <c r="O415" s="409" t="s">
        <v>35</v>
      </c>
      <c r="P415" s="410" t="s">
        <v>10</v>
      </c>
      <c r="Q415" s="415"/>
      <c r="R415" s="415">
        <v>0.28800000000000003</v>
      </c>
    </row>
    <row r="416" spans="1:18" ht="13.5" customHeight="1">
      <c r="A416" s="410" t="s">
        <v>5</v>
      </c>
      <c r="B416" s="410" t="s">
        <v>743</v>
      </c>
      <c r="C416" s="410" t="s">
        <v>749</v>
      </c>
      <c r="D416" s="410" t="s">
        <v>12</v>
      </c>
      <c r="E416" s="417">
        <v>42381</v>
      </c>
      <c r="F416" s="412" t="s">
        <v>750</v>
      </c>
      <c r="G416" s="410">
        <v>3</v>
      </c>
      <c r="H416" s="410" t="s">
        <v>19</v>
      </c>
      <c r="I416" s="410" t="s">
        <v>7</v>
      </c>
      <c r="J416" s="413" t="s">
        <v>67</v>
      </c>
      <c r="K416" s="410" t="s">
        <v>87</v>
      </c>
      <c r="L416" s="418" t="s">
        <v>637</v>
      </c>
      <c r="M416" s="410"/>
      <c r="O416" s="409" t="s">
        <v>11</v>
      </c>
      <c r="P416" s="410" t="s">
        <v>747</v>
      </c>
      <c r="Q416" s="415"/>
      <c r="R416" s="415">
        <v>0.17099999999999999</v>
      </c>
    </row>
    <row r="417" spans="1:18" ht="13.5" customHeight="1">
      <c r="A417" s="410" t="s">
        <v>5</v>
      </c>
      <c r="B417" s="410" t="s">
        <v>743</v>
      </c>
      <c r="C417" s="410" t="s">
        <v>749</v>
      </c>
      <c r="D417" s="410" t="s">
        <v>12</v>
      </c>
      <c r="E417" s="417">
        <v>42379</v>
      </c>
      <c r="F417" s="412" t="s">
        <v>750</v>
      </c>
      <c r="G417" s="410">
        <v>3</v>
      </c>
      <c r="H417" s="410" t="s">
        <v>19</v>
      </c>
      <c r="I417" s="410" t="s">
        <v>30</v>
      </c>
      <c r="J417" s="413" t="s">
        <v>67</v>
      </c>
      <c r="K417" s="410" t="s">
        <v>77</v>
      </c>
      <c r="L417" s="418" t="s">
        <v>638</v>
      </c>
      <c r="M417" s="410"/>
      <c r="O417" s="409" t="s">
        <v>35</v>
      </c>
      <c r="P417" s="410" t="s">
        <v>10</v>
      </c>
      <c r="Q417" s="415"/>
      <c r="R417" s="415">
        <v>0.45</v>
      </c>
    </row>
    <row r="418" spans="1:18" ht="13.5" customHeight="1">
      <c r="A418" s="410" t="s">
        <v>5</v>
      </c>
      <c r="B418" s="410" t="s">
        <v>743</v>
      </c>
      <c r="C418" s="410" t="s">
        <v>749</v>
      </c>
      <c r="D418" s="410" t="s">
        <v>12</v>
      </c>
      <c r="E418" s="417">
        <v>42380</v>
      </c>
      <c r="F418" s="412" t="s">
        <v>750</v>
      </c>
      <c r="G418" s="410">
        <v>3</v>
      </c>
      <c r="H418" s="410" t="s">
        <v>19</v>
      </c>
      <c r="I418" s="410" t="s">
        <v>30</v>
      </c>
      <c r="J418" s="413" t="s">
        <v>67</v>
      </c>
      <c r="K418" s="410" t="s">
        <v>82</v>
      </c>
      <c r="L418" s="418" t="s">
        <v>639</v>
      </c>
      <c r="M418" s="410"/>
      <c r="O418" s="409" t="s">
        <v>35</v>
      </c>
      <c r="P418" s="410" t="s">
        <v>12</v>
      </c>
      <c r="Q418" s="415"/>
      <c r="R418" s="415">
        <v>0.20263</v>
      </c>
    </row>
    <row r="419" spans="1:18" ht="13.5" customHeight="1">
      <c r="A419" s="410" t="s">
        <v>5</v>
      </c>
      <c r="B419" s="410" t="s">
        <v>743</v>
      </c>
      <c r="C419" s="410" t="s">
        <v>749</v>
      </c>
      <c r="D419" s="410" t="s">
        <v>12</v>
      </c>
      <c r="E419" s="417">
        <v>42381</v>
      </c>
      <c r="F419" s="412" t="s">
        <v>750</v>
      </c>
      <c r="G419" s="410">
        <v>3</v>
      </c>
      <c r="H419" s="410" t="s">
        <v>19</v>
      </c>
      <c r="I419" s="410" t="s">
        <v>30</v>
      </c>
      <c r="J419" s="413" t="s">
        <v>67</v>
      </c>
      <c r="K419" s="410" t="s">
        <v>83</v>
      </c>
      <c r="L419" s="418" t="s">
        <v>640</v>
      </c>
      <c r="M419" s="410"/>
      <c r="O419" s="409" t="s">
        <v>8</v>
      </c>
      <c r="P419" s="410" t="s">
        <v>10</v>
      </c>
      <c r="Q419" s="415"/>
      <c r="R419" s="415">
        <v>0.20700000000000002</v>
      </c>
    </row>
    <row r="420" spans="1:18" ht="13.5" customHeight="1">
      <c r="A420" s="410" t="s">
        <v>5</v>
      </c>
      <c r="B420" s="410" t="s">
        <v>743</v>
      </c>
      <c r="C420" s="410" t="s">
        <v>749</v>
      </c>
      <c r="D420" s="410" t="s">
        <v>12</v>
      </c>
      <c r="E420" s="417">
        <v>42379</v>
      </c>
      <c r="F420" s="412" t="s">
        <v>750</v>
      </c>
      <c r="G420" s="410">
        <v>3</v>
      </c>
      <c r="H420" s="410" t="s">
        <v>19</v>
      </c>
      <c r="I420" s="410" t="s">
        <v>34</v>
      </c>
      <c r="J420" s="413" t="s">
        <v>67</v>
      </c>
      <c r="K420" s="410" t="s">
        <v>84</v>
      </c>
      <c r="L420" s="418" t="s">
        <v>641</v>
      </c>
      <c r="M420" s="410"/>
      <c r="O420" s="409" t="s">
        <v>35</v>
      </c>
      <c r="P420" s="410" t="s">
        <v>12</v>
      </c>
      <c r="Q420" s="415"/>
      <c r="R420" s="415">
        <v>0.23548587428187445</v>
      </c>
    </row>
    <row r="421" spans="1:18" ht="13.5" customHeight="1">
      <c r="A421" s="410" t="s">
        <v>5</v>
      </c>
      <c r="B421" s="410" t="s">
        <v>743</v>
      </c>
      <c r="C421" s="410" t="s">
        <v>749</v>
      </c>
      <c r="D421" s="410" t="s">
        <v>12</v>
      </c>
      <c r="E421" s="417">
        <v>42380</v>
      </c>
      <c r="F421" s="412" t="s">
        <v>750</v>
      </c>
      <c r="G421" s="410">
        <v>1</v>
      </c>
      <c r="H421" s="410" t="s">
        <v>36</v>
      </c>
      <c r="I421" s="410"/>
      <c r="J421" s="413" t="s">
        <v>67</v>
      </c>
      <c r="K421" s="410" t="s">
        <v>68</v>
      </c>
      <c r="L421" s="418" t="s">
        <v>239</v>
      </c>
      <c r="M421" s="410"/>
      <c r="O421" s="409" t="s">
        <v>35</v>
      </c>
      <c r="P421" s="410" t="s">
        <v>747</v>
      </c>
      <c r="Q421" s="415"/>
      <c r="R421" s="415">
        <v>1.45</v>
      </c>
    </row>
    <row r="422" spans="1:18" ht="13.5" customHeight="1">
      <c r="A422" s="410" t="s">
        <v>5</v>
      </c>
      <c r="B422" s="410" t="s">
        <v>743</v>
      </c>
      <c r="C422" s="410" t="s">
        <v>749</v>
      </c>
      <c r="D422" s="410" t="s">
        <v>12</v>
      </c>
      <c r="E422" s="417">
        <v>42381</v>
      </c>
      <c r="F422" s="412" t="s">
        <v>750</v>
      </c>
      <c r="G422" s="410">
        <v>1</v>
      </c>
      <c r="H422" s="410" t="s">
        <v>36</v>
      </c>
      <c r="I422" s="410"/>
      <c r="J422" s="413" t="s">
        <v>67</v>
      </c>
      <c r="K422" s="410" t="s">
        <v>69</v>
      </c>
      <c r="L422" s="418" t="s">
        <v>240</v>
      </c>
      <c r="M422" s="410"/>
      <c r="O422" s="409" t="s">
        <v>35</v>
      </c>
      <c r="P422" s="410" t="s">
        <v>10</v>
      </c>
      <c r="Q422" s="415"/>
      <c r="R422" s="415">
        <v>0.43</v>
      </c>
    </row>
    <row r="423" spans="1:18" ht="13.5" customHeight="1">
      <c r="A423" s="410" t="s">
        <v>5</v>
      </c>
      <c r="B423" s="410" t="s">
        <v>743</v>
      </c>
      <c r="C423" s="410" t="s">
        <v>749</v>
      </c>
      <c r="D423" s="410" t="s">
        <v>12</v>
      </c>
      <c r="E423" s="417">
        <v>42379</v>
      </c>
      <c r="F423" s="412" t="s">
        <v>750</v>
      </c>
      <c r="G423" s="410">
        <v>1</v>
      </c>
      <c r="H423" s="410" t="s">
        <v>36</v>
      </c>
      <c r="I423" s="410"/>
      <c r="J423" s="413" t="s">
        <v>67</v>
      </c>
      <c r="K423" s="410" t="s">
        <v>70</v>
      </c>
      <c r="L423" s="418" t="s">
        <v>241</v>
      </c>
      <c r="M423" s="410"/>
      <c r="O423" s="409" t="s">
        <v>35</v>
      </c>
      <c r="P423" s="410" t="s">
        <v>12</v>
      </c>
      <c r="Q423" s="415"/>
      <c r="R423" s="415">
        <v>0.14000000000000001</v>
      </c>
    </row>
    <row r="424" spans="1:18" ht="13.5" customHeight="1">
      <c r="A424" s="410" t="s">
        <v>5</v>
      </c>
      <c r="B424" s="410" t="s">
        <v>743</v>
      </c>
      <c r="C424" s="410" t="s">
        <v>749</v>
      </c>
      <c r="D424" s="410" t="s">
        <v>12</v>
      </c>
      <c r="E424" s="417">
        <v>42380</v>
      </c>
      <c r="F424" s="412" t="s">
        <v>750</v>
      </c>
      <c r="G424" s="410">
        <v>1</v>
      </c>
      <c r="H424" s="410" t="s">
        <v>36</v>
      </c>
      <c r="I424" s="410"/>
      <c r="J424" s="413" t="s">
        <v>67</v>
      </c>
      <c r="K424" s="410" t="s">
        <v>71</v>
      </c>
      <c r="L424" s="418" t="s">
        <v>242</v>
      </c>
      <c r="M424" s="410"/>
      <c r="O424" s="409" t="s">
        <v>35</v>
      </c>
      <c r="P424" s="410" t="s">
        <v>10</v>
      </c>
      <c r="Q424" s="415"/>
      <c r="R424" s="415">
        <v>1.05</v>
      </c>
    </row>
    <row r="425" spans="1:18" ht="13.5" customHeight="1">
      <c r="A425" s="410" t="s">
        <v>5</v>
      </c>
      <c r="B425" s="410" t="s">
        <v>743</v>
      </c>
      <c r="C425" s="410" t="s">
        <v>749</v>
      </c>
      <c r="D425" s="410" t="s">
        <v>12</v>
      </c>
      <c r="E425" s="417">
        <v>42381</v>
      </c>
      <c r="F425" s="412" t="s">
        <v>750</v>
      </c>
      <c r="G425" s="410">
        <v>1</v>
      </c>
      <c r="H425" s="410" t="s">
        <v>36</v>
      </c>
      <c r="I425" s="410"/>
      <c r="J425" s="413" t="s">
        <v>67</v>
      </c>
      <c r="K425" s="410" t="s">
        <v>72</v>
      </c>
      <c r="L425" s="418" t="s">
        <v>243</v>
      </c>
      <c r="M425" s="410"/>
      <c r="O425" s="409" t="s">
        <v>35</v>
      </c>
      <c r="P425" s="410" t="s">
        <v>12</v>
      </c>
      <c r="Q425" s="415"/>
      <c r="R425" s="415">
        <v>0.23</v>
      </c>
    </row>
    <row r="426" spans="1:18" ht="13.5" customHeight="1">
      <c r="A426" s="410" t="s">
        <v>5</v>
      </c>
      <c r="B426" s="410" t="s">
        <v>743</v>
      </c>
      <c r="C426" s="410" t="s">
        <v>749</v>
      </c>
      <c r="D426" s="410" t="s">
        <v>12</v>
      </c>
      <c r="E426" s="417">
        <v>42379</v>
      </c>
      <c r="F426" s="412" t="s">
        <v>750</v>
      </c>
      <c r="G426" s="410">
        <v>1</v>
      </c>
      <c r="H426" s="410" t="s">
        <v>36</v>
      </c>
      <c r="I426" s="410"/>
      <c r="J426" s="413" t="s">
        <v>67</v>
      </c>
      <c r="K426" s="410" t="s">
        <v>73</v>
      </c>
      <c r="L426" s="418" t="s">
        <v>244</v>
      </c>
      <c r="M426" s="410"/>
      <c r="O426" s="409" t="s">
        <v>35</v>
      </c>
      <c r="P426" s="410" t="s">
        <v>12</v>
      </c>
      <c r="Q426" s="415"/>
      <c r="R426" s="415">
        <v>0.25581591284623678</v>
      </c>
    </row>
    <row r="427" spans="1:18" ht="13.5" customHeight="1">
      <c r="A427" s="410" t="s">
        <v>5</v>
      </c>
      <c r="B427" s="410" t="s">
        <v>743</v>
      </c>
      <c r="C427" s="410" t="s">
        <v>749</v>
      </c>
      <c r="D427" s="410" t="s">
        <v>12</v>
      </c>
      <c r="E427" s="417">
        <v>42380</v>
      </c>
      <c r="F427" s="412" t="s">
        <v>750</v>
      </c>
      <c r="G427" s="410">
        <v>1</v>
      </c>
      <c r="H427" s="410" t="s">
        <v>36</v>
      </c>
      <c r="I427" s="410"/>
      <c r="J427" s="413" t="s">
        <v>67</v>
      </c>
      <c r="K427" s="410" t="s">
        <v>635</v>
      </c>
      <c r="L427" s="418" t="s">
        <v>245</v>
      </c>
      <c r="M427" s="410"/>
      <c r="O427" s="409" t="s">
        <v>11</v>
      </c>
      <c r="P427" s="410" t="s">
        <v>10</v>
      </c>
      <c r="Q427" s="415"/>
      <c r="R427" s="415">
        <v>0.36</v>
      </c>
    </row>
    <row r="428" spans="1:18" ht="13.5" customHeight="1">
      <c r="A428" s="410" t="s">
        <v>5</v>
      </c>
      <c r="B428" s="410" t="s">
        <v>743</v>
      </c>
      <c r="C428" s="410" t="s">
        <v>749</v>
      </c>
      <c r="D428" s="410" t="s">
        <v>12</v>
      </c>
      <c r="E428" s="417">
        <v>42381</v>
      </c>
      <c r="F428" s="412" t="s">
        <v>750</v>
      </c>
      <c r="G428" s="410">
        <v>1</v>
      </c>
      <c r="H428" s="410" t="s">
        <v>36</v>
      </c>
      <c r="I428" s="410"/>
      <c r="J428" s="413" t="s">
        <v>67</v>
      </c>
      <c r="K428" s="410" t="s">
        <v>74</v>
      </c>
      <c r="L428" s="418" t="s">
        <v>246</v>
      </c>
      <c r="M428" s="410"/>
      <c r="O428" s="409" t="s">
        <v>35</v>
      </c>
      <c r="P428" s="410" t="s">
        <v>10</v>
      </c>
      <c r="Q428" s="415"/>
      <c r="R428" s="415">
        <v>0.43</v>
      </c>
    </row>
    <row r="429" spans="1:18" ht="13.5" customHeight="1">
      <c r="A429" s="410" t="s">
        <v>5</v>
      </c>
      <c r="B429" s="410" t="s">
        <v>743</v>
      </c>
      <c r="C429" s="410" t="s">
        <v>749</v>
      </c>
      <c r="D429" s="410" t="s">
        <v>12</v>
      </c>
      <c r="E429" s="417">
        <v>42379</v>
      </c>
      <c r="F429" s="412" t="s">
        <v>750</v>
      </c>
      <c r="G429" s="410">
        <v>1</v>
      </c>
      <c r="H429" s="410" t="s">
        <v>36</v>
      </c>
      <c r="I429" s="410"/>
      <c r="J429" s="413" t="s">
        <v>67</v>
      </c>
      <c r="K429" s="410" t="s">
        <v>75</v>
      </c>
      <c r="L429" s="418" t="s">
        <v>247</v>
      </c>
      <c r="M429" s="410"/>
      <c r="O429" s="409" t="s">
        <v>35</v>
      </c>
      <c r="P429" s="410" t="s">
        <v>747</v>
      </c>
      <c r="Q429" s="415"/>
      <c r="R429" s="415">
        <v>0.51</v>
      </c>
    </row>
    <row r="430" spans="1:18" ht="13.5" customHeight="1">
      <c r="A430" s="410" t="s">
        <v>5</v>
      </c>
      <c r="B430" s="410" t="s">
        <v>743</v>
      </c>
      <c r="C430" s="410" t="s">
        <v>749</v>
      </c>
      <c r="D430" s="410" t="s">
        <v>12</v>
      </c>
      <c r="E430" s="417">
        <v>42380</v>
      </c>
      <c r="F430" s="412" t="s">
        <v>750</v>
      </c>
      <c r="G430" s="410">
        <v>1</v>
      </c>
      <c r="H430" s="410" t="s">
        <v>36</v>
      </c>
      <c r="I430" s="410"/>
      <c r="J430" s="413" t="s">
        <v>67</v>
      </c>
      <c r="K430" s="410" t="s">
        <v>76</v>
      </c>
      <c r="L430" s="418" t="s">
        <v>249</v>
      </c>
      <c r="M430" s="410"/>
      <c r="O430" s="409" t="s">
        <v>35</v>
      </c>
      <c r="P430" s="410" t="s">
        <v>10</v>
      </c>
      <c r="Q430" s="415"/>
      <c r="R430" s="415">
        <v>0.16</v>
      </c>
    </row>
    <row r="431" spans="1:18" ht="13.5" customHeight="1">
      <c r="A431" s="410" t="s">
        <v>5</v>
      </c>
      <c r="B431" s="410" t="s">
        <v>743</v>
      </c>
      <c r="C431" s="410" t="s">
        <v>749</v>
      </c>
      <c r="D431" s="410" t="s">
        <v>12</v>
      </c>
      <c r="E431" s="417">
        <v>42381</v>
      </c>
      <c r="F431" s="412" t="s">
        <v>750</v>
      </c>
      <c r="G431" s="410">
        <v>3</v>
      </c>
      <c r="H431" s="410" t="s">
        <v>36</v>
      </c>
      <c r="I431" s="410"/>
      <c r="J431" s="413" t="s">
        <v>67</v>
      </c>
      <c r="K431" s="410" t="s">
        <v>78</v>
      </c>
      <c r="L431" s="418" t="s">
        <v>250</v>
      </c>
      <c r="M431" s="410"/>
      <c r="O431" s="409" t="s">
        <v>8</v>
      </c>
      <c r="P431" s="410" t="s">
        <v>12</v>
      </c>
      <c r="Q431" s="415"/>
      <c r="R431" s="415">
        <v>0.18</v>
      </c>
    </row>
    <row r="432" spans="1:18" ht="13.5" customHeight="1">
      <c r="A432" s="410" t="s">
        <v>5</v>
      </c>
      <c r="B432" s="410" t="s">
        <v>743</v>
      </c>
      <c r="C432" s="410" t="s">
        <v>749</v>
      </c>
      <c r="D432" s="410" t="s">
        <v>12</v>
      </c>
      <c r="E432" s="417">
        <v>42379</v>
      </c>
      <c r="F432" s="412" t="s">
        <v>750</v>
      </c>
      <c r="G432" s="410">
        <v>3</v>
      </c>
      <c r="H432" s="410" t="s">
        <v>36</v>
      </c>
      <c r="I432" s="410"/>
      <c r="J432" s="413" t="s">
        <v>67</v>
      </c>
      <c r="K432" s="410" t="s">
        <v>79</v>
      </c>
      <c r="L432" s="418" t="s">
        <v>251</v>
      </c>
      <c r="M432" s="410"/>
      <c r="O432" s="409" t="s">
        <v>35</v>
      </c>
      <c r="P432" s="410" t="s">
        <v>10</v>
      </c>
      <c r="Q432" s="415"/>
      <c r="R432" s="415">
        <v>0.43</v>
      </c>
    </row>
    <row r="433" spans="1:18" ht="13.5" customHeight="1">
      <c r="A433" s="410" t="s">
        <v>5</v>
      </c>
      <c r="B433" s="410" t="s">
        <v>743</v>
      </c>
      <c r="C433" s="410" t="s">
        <v>749</v>
      </c>
      <c r="D433" s="410" t="s">
        <v>12</v>
      </c>
      <c r="E433" s="417">
        <v>42380</v>
      </c>
      <c r="F433" s="412" t="s">
        <v>750</v>
      </c>
      <c r="G433" s="410">
        <v>3</v>
      </c>
      <c r="H433" s="410" t="s">
        <v>36</v>
      </c>
      <c r="I433" s="410"/>
      <c r="J433" s="413" t="s">
        <v>67</v>
      </c>
      <c r="K433" s="410" t="s">
        <v>80</v>
      </c>
      <c r="L433" s="418" t="s">
        <v>252</v>
      </c>
      <c r="M433" s="410"/>
      <c r="O433" s="409" t="s">
        <v>35</v>
      </c>
      <c r="P433" s="410" t="s">
        <v>12</v>
      </c>
      <c r="Q433" s="415"/>
      <c r="R433" s="415">
        <v>1.01</v>
      </c>
    </row>
    <row r="434" spans="1:18" ht="13.5" customHeight="1">
      <c r="A434" s="410" t="s">
        <v>5</v>
      </c>
      <c r="B434" s="410" t="s">
        <v>743</v>
      </c>
      <c r="C434" s="410" t="s">
        <v>749</v>
      </c>
      <c r="D434" s="410" t="s">
        <v>12</v>
      </c>
      <c r="E434" s="417">
        <v>42381</v>
      </c>
      <c r="F434" s="412" t="s">
        <v>750</v>
      </c>
      <c r="G434" s="410">
        <v>3</v>
      </c>
      <c r="H434" s="410" t="s">
        <v>36</v>
      </c>
      <c r="I434" s="410"/>
      <c r="J434" s="413" t="s">
        <v>67</v>
      </c>
      <c r="K434" s="410" t="s">
        <v>81</v>
      </c>
      <c r="L434" s="418" t="s">
        <v>256</v>
      </c>
      <c r="M434" s="410"/>
      <c r="O434" s="409" t="s">
        <v>11</v>
      </c>
      <c r="P434" s="410" t="s">
        <v>12</v>
      </c>
      <c r="Q434" s="415"/>
      <c r="R434" s="415">
        <v>0.21</v>
      </c>
    </row>
    <row r="435" spans="1:18" ht="13.5" customHeight="1">
      <c r="A435" s="410" t="s">
        <v>5</v>
      </c>
      <c r="B435" s="410" t="s">
        <v>743</v>
      </c>
      <c r="C435" s="410" t="s">
        <v>749</v>
      </c>
      <c r="D435" s="410" t="s">
        <v>12</v>
      </c>
      <c r="E435" s="417">
        <v>42379</v>
      </c>
      <c r="F435" s="412" t="s">
        <v>750</v>
      </c>
      <c r="G435" s="410">
        <v>3</v>
      </c>
      <c r="H435" s="410" t="s">
        <v>36</v>
      </c>
      <c r="I435" s="410"/>
      <c r="J435" s="413" t="s">
        <v>67</v>
      </c>
      <c r="K435" s="410" t="s">
        <v>85</v>
      </c>
      <c r="L435" s="418" t="s">
        <v>257</v>
      </c>
      <c r="M435" s="410"/>
      <c r="O435" s="409" t="s">
        <v>35</v>
      </c>
      <c r="P435" s="410" t="s">
        <v>10</v>
      </c>
      <c r="Q435" s="415"/>
      <c r="R435" s="415">
        <v>0.31</v>
      </c>
    </row>
    <row r="436" spans="1:18" ht="13.5" customHeight="1">
      <c r="A436" s="410" t="s">
        <v>5</v>
      </c>
      <c r="B436" s="410" t="s">
        <v>743</v>
      </c>
      <c r="C436" s="410" t="s">
        <v>749</v>
      </c>
      <c r="D436" s="410" t="s">
        <v>12</v>
      </c>
      <c r="E436" s="417">
        <v>42380</v>
      </c>
      <c r="F436" s="412" t="s">
        <v>750</v>
      </c>
      <c r="G436" s="410">
        <v>3</v>
      </c>
      <c r="H436" s="410" t="s">
        <v>36</v>
      </c>
      <c r="I436" s="410"/>
      <c r="J436" s="413" t="s">
        <v>67</v>
      </c>
      <c r="K436" s="410" t="s">
        <v>86</v>
      </c>
      <c r="L436" s="418" t="s">
        <v>258</v>
      </c>
      <c r="M436" s="410"/>
      <c r="O436" s="409" t="s">
        <v>35</v>
      </c>
      <c r="P436" s="410" t="s">
        <v>10</v>
      </c>
      <c r="Q436" s="415"/>
      <c r="R436" s="415">
        <v>0.25</v>
      </c>
    </row>
    <row r="437" spans="1:18" ht="13.5" customHeight="1">
      <c r="A437" s="410" t="s">
        <v>5</v>
      </c>
      <c r="B437" s="410" t="s">
        <v>743</v>
      </c>
      <c r="C437" s="410" t="s">
        <v>749</v>
      </c>
      <c r="D437" s="410" t="s">
        <v>12</v>
      </c>
      <c r="E437" s="417">
        <v>42381</v>
      </c>
      <c r="F437" s="412" t="s">
        <v>750</v>
      </c>
      <c r="G437" s="410">
        <v>3</v>
      </c>
      <c r="H437" s="410" t="s">
        <v>36</v>
      </c>
      <c r="I437" s="410"/>
      <c r="J437" s="413" t="s">
        <v>67</v>
      </c>
      <c r="K437" s="410" t="s">
        <v>87</v>
      </c>
      <c r="L437" s="418" t="s">
        <v>637</v>
      </c>
      <c r="M437" s="410"/>
      <c r="O437" s="409" t="s">
        <v>11</v>
      </c>
      <c r="P437" s="410" t="s">
        <v>747</v>
      </c>
      <c r="Q437" s="415"/>
      <c r="R437" s="415">
        <v>0.17099999999999999</v>
      </c>
    </row>
    <row r="438" spans="1:18" ht="13.5" customHeight="1">
      <c r="A438" s="410" t="s">
        <v>5</v>
      </c>
      <c r="B438" s="410" t="s">
        <v>743</v>
      </c>
      <c r="C438" s="410" t="s">
        <v>749</v>
      </c>
      <c r="D438" s="410" t="s">
        <v>12</v>
      </c>
      <c r="E438" s="417">
        <v>42379</v>
      </c>
      <c r="F438" s="412" t="s">
        <v>750</v>
      </c>
      <c r="G438" s="410">
        <v>3</v>
      </c>
      <c r="H438" s="410" t="s">
        <v>36</v>
      </c>
      <c r="I438" s="410"/>
      <c r="J438" s="413" t="s">
        <v>67</v>
      </c>
      <c r="K438" s="410" t="s">
        <v>77</v>
      </c>
      <c r="L438" s="418" t="s">
        <v>638</v>
      </c>
      <c r="M438" s="410"/>
      <c r="O438" s="409" t="s">
        <v>35</v>
      </c>
      <c r="P438" s="410" t="s">
        <v>10</v>
      </c>
      <c r="Q438" s="415"/>
      <c r="R438" s="415">
        <v>0.45</v>
      </c>
    </row>
    <row r="439" spans="1:18" ht="13.5" customHeight="1">
      <c r="A439" s="410" t="s">
        <v>5</v>
      </c>
      <c r="B439" s="410" t="s">
        <v>743</v>
      </c>
      <c r="C439" s="410" t="s">
        <v>749</v>
      </c>
      <c r="D439" s="410" t="s">
        <v>12</v>
      </c>
      <c r="E439" s="417">
        <v>42380</v>
      </c>
      <c r="F439" s="412" t="s">
        <v>750</v>
      </c>
      <c r="G439" s="410">
        <v>3</v>
      </c>
      <c r="H439" s="410" t="s">
        <v>36</v>
      </c>
      <c r="I439" s="410"/>
      <c r="J439" s="413" t="s">
        <v>67</v>
      </c>
      <c r="K439" s="410" t="s">
        <v>82</v>
      </c>
      <c r="L439" s="418" t="s">
        <v>639</v>
      </c>
      <c r="M439" s="410"/>
      <c r="O439" s="409" t="s">
        <v>35</v>
      </c>
      <c r="P439" s="410" t="s">
        <v>12</v>
      </c>
      <c r="Q439" s="415"/>
      <c r="R439" s="415">
        <v>0.18</v>
      </c>
    </row>
    <row r="440" spans="1:18" ht="13.5" customHeight="1">
      <c r="A440" s="410" t="s">
        <v>5</v>
      </c>
      <c r="B440" s="410" t="s">
        <v>743</v>
      </c>
      <c r="C440" s="410" t="s">
        <v>749</v>
      </c>
      <c r="D440" s="410" t="s">
        <v>12</v>
      </c>
      <c r="E440" s="417">
        <v>42381</v>
      </c>
      <c r="F440" s="412" t="s">
        <v>750</v>
      </c>
      <c r="G440" s="410">
        <v>3</v>
      </c>
      <c r="H440" s="410" t="s">
        <v>36</v>
      </c>
      <c r="I440" s="410"/>
      <c r="J440" s="413" t="s">
        <v>67</v>
      </c>
      <c r="K440" s="410" t="s">
        <v>83</v>
      </c>
      <c r="L440" s="418" t="s">
        <v>640</v>
      </c>
      <c r="M440" s="410"/>
      <c r="O440" s="409" t="s">
        <v>8</v>
      </c>
      <c r="P440" s="410" t="s">
        <v>10</v>
      </c>
      <c r="Q440" s="415"/>
      <c r="R440" s="415">
        <v>0.20700000000000002</v>
      </c>
    </row>
    <row r="441" spans="1:18" ht="13.5" customHeight="1">
      <c r="A441" s="410" t="s">
        <v>5</v>
      </c>
      <c r="B441" s="410" t="s">
        <v>743</v>
      </c>
      <c r="C441" s="410" t="s">
        <v>749</v>
      </c>
      <c r="D441" s="410" t="s">
        <v>12</v>
      </c>
      <c r="E441" s="417">
        <v>42379</v>
      </c>
      <c r="F441" s="412" t="s">
        <v>750</v>
      </c>
      <c r="G441" s="410">
        <v>3</v>
      </c>
      <c r="H441" s="410" t="s">
        <v>36</v>
      </c>
      <c r="I441" s="410"/>
      <c r="J441" s="413" t="s">
        <v>67</v>
      </c>
      <c r="K441" s="410" t="s">
        <v>84</v>
      </c>
      <c r="L441" s="418" t="s">
        <v>641</v>
      </c>
      <c r="M441" s="410"/>
      <c r="O441" s="409" t="s">
        <v>35</v>
      </c>
      <c r="P441" s="410" t="s">
        <v>12</v>
      </c>
      <c r="Q441" s="415"/>
      <c r="R441" s="415">
        <v>0.22</v>
      </c>
    </row>
    <row r="442" spans="1:18" ht="13.5" customHeight="1">
      <c r="A442" s="410" t="s">
        <v>5</v>
      </c>
      <c r="B442" s="410" t="s">
        <v>743</v>
      </c>
      <c r="C442" s="410" t="s">
        <v>749</v>
      </c>
      <c r="D442" s="410" t="s">
        <v>12</v>
      </c>
      <c r="E442" s="417">
        <v>42380</v>
      </c>
      <c r="F442" s="412" t="s">
        <v>750</v>
      </c>
      <c r="G442" s="410">
        <v>3</v>
      </c>
      <c r="H442" s="410" t="s">
        <v>19</v>
      </c>
      <c r="I442" s="410" t="s">
        <v>34</v>
      </c>
      <c r="J442" s="413" t="s">
        <v>88</v>
      </c>
      <c r="K442" s="410" t="s">
        <v>89</v>
      </c>
      <c r="L442" s="418" t="s">
        <v>264</v>
      </c>
      <c r="M442" s="410"/>
      <c r="O442" s="409" t="s">
        <v>8</v>
      </c>
      <c r="P442" s="410" t="s">
        <v>12</v>
      </c>
      <c r="Q442" s="415"/>
      <c r="R442" s="415">
        <v>0.14400000000000002</v>
      </c>
    </row>
    <row r="443" spans="1:18" ht="13.5" customHeight="1">
      <c r="A443" s="410" t="s">
        <v>5</v>
      </c>
      <c r="B443" s="410" t="s">
        <v>743</v>
      </c>
      <c r="C443" s="410" t="s">
        <v>749</v>
      </c>
      <c r="D443" s="410" t="s">
        <v>12</v>
      </c>
      <c r="E443" s="417">
        <v>42381</v>
      </c>
      <c r="F443" s="412" t="s">
        <v>750</v>
      </c>
      <c r="G443" s="410">
        <v>3</v>
      </c>
      <c r="H443" s="410" t="s">
        <v>19</v>
      </c>
      <c r="I443" s="410" t="s">
        <v>7</v>
      </c>
      <c r="J443" s="413" t="s">
        <v>88</v>
      </c>
      <c r="K443" s="410" t="s">
        <v>90</v>
      </c>
      <c r="L443" s="418" t="s">
        <v>265</v>
      </c>
      <c r="M443" s="410"/>
      <c r="O443" s="409" t="s">
        <v>11</v>
      </c>
      <c r="P443" s="410" t="s">
        <v>10</v>
      </c>
      <c r="Q443" s="415"/>
      <c r="R443" s="415">
        <v>0.14400000000000002</v>
      </c>
    </row>
    <row r="444" spans="1:18" ht="13.5" customHeight="1">
      <c r="A444" s="410" t="s">
        <v>5</v>
      </c>
      <c r="B444" s="410" t="s">
        <v>743</v>
      </c>
      <c r="C444" s="410" t="s">
        <v>749</v>
      </c>
      <c r="D444" s="410" t="s">
        <v>12</v>
      </c>
      <c r="E444" s="417">
        <v>42379</v>
      </c>
      <c r="F444" s="412" t="s">
        <v>750</v>
      </c>
      <c r="G444" s="410">
        <v>3</v>
      </c>
      <c r="H444" s="410" t="s">
        <v>19</v>
      </c>
      <c r="I444" s="410" t="s">
        <v>7</v>
      </c>
      <c r="J444" s="413" t="s">
        <v>88</v>
      </c>
      <c r="K444" s="410" t="s">
        <v>91</v>
      </c>
      <c r="L444" s="418" t="s">
        <v>266</v>
      </c>
      <c r="M444" s="410"/>
      <c r="O444" s="409" t="s">
        <v>8</v>
      </c>
      <c r="P444" s="410" t="s">
        <v>10</v>
      </c>
      <c r="Q444" s="415"/>
      <c r="R444" s="415">
        <v>0.29700000000000004</v>
      </c>
    </row>
    <row r="445" spans="1:18" ht="13.5" customHeight="1">
      <c r="A445" s="410" t="s">
        <v>5</v>
      </c>
      <c r="B445" s="410" t="s">
        <v>743</v>
      </c>
      <c r="C445" s="410" t="s">
        <v>749</v>
      </c>
      <c r="D445" s="410" t="s">
        <v>12</v>
      </c>
      <c r="E445" s="417">
        <v>42380</v>
      </c>
      <c r="F445" s="412" t="s">
        <v>750</v>
      </c>
      <c r="G445" s="410">
        <v>3</v>
      </c>
      <c r="H445" s="410" t="s">
        <v>19</v>
      </c>
      <c r="I445" s="410" t="s">
        <v>7</v>
      </c>
      <c r="J445" s="413" t="s">
        <v>88</v>
      </c>
      <c r="K445" s="410" t="s">
        <v>92</v>
      </c>
      <c r="L445" s="418" t="s">
        <v>267</v>
      </c>
      <c r="M445" s="410"/>
      <c r="O445" s="409" t="s">
        <v>11</v>
      </c>
      <c r="P445" s="410" t="s">
        <v>747</v>
      </c>
      <c r="Q445" s="415"/>
      <c r="R445" s="415">
        <v>0.72</v>
      </c>
    </row>
    <row r="446" spans="1:18" ht="13.5" customHeight="1">
      <c r="A446" s="410" t="s">
        <v>5</v>
      </c>
      <c r="B446" s="410" t="s">
        <v>743</v>
      </c>
      <c r="C446" s="410" t="s">
        <v>749</v>
      </c>
      <c r="D446" s="410" t="s">
        <v>12</v>
      </c>
      <c r="E446" s="417">
        <v>42381</v>
      </c>
      <c r="F446" s="412" t="s">
        <v>750</v>
      </c>
      <c r="G446" s="410">
        <v>3</v>
      </c>
      <c r="H446" s="410" t="s">
        <v>19</v>
      </c>
      <c r="I446" s="410" t="s">
        <v>30</v>
      </c>
      <c r="J446" s="413" t="s">
        <v>88</v>
      </c>
      <c r="K446" s="410" t="s">
        <v>177</v>
      </c>
      <c r="L446" s="418" t="s">
        <v>268</v>
      </c>
      <c r="M446" s="410"/>
      <c r="O446" s="409" t="s">
        <v>8</v>
      </c>
      <c r="P446" s="410" t="s">
        <v>10</v>
      </c>
      <c r="Q446" s="415"/>
      <c r="R446" s="415">
        <v>1.0259999999999998</v>
      </c>
    </row>
    <row r="447" spans="1:18" ht="13.5" customHeight="1">
      <c r="A447" s="410" t="s">
        <v>5</v>
      </c>
      <c r="B447" s="410" t="s">
        <v>743</v>
      </c>
      <c r="C447" s="410" t="s">
        <v>749</v>
      </c>
      <c r="D447" s="410" t="s">
        <v>12</v>
      </c>
      <c r="E447" s="417">
        <v>42379</v>
      </c>
      <c r="F447" s="412" t="s">
        <v>750</v>
      </c>
      <c r="G447" s="410">
        <v>3</v>
      </c>
      <c r="H447" s="410" t="s">
        <v>19</v>
      </c>
      <c r="I447" s="410" t="s">
        <v>30</v>
      </c>
      <c r="J447" s="413" t="s">
        <v>88</v>
      </c>
      <c r="K447" s="410" t="s">
        <v>93</v>
      </c>
      <c r="L447" s="418" t="s">
        <v>269</v>
      </c>
      <c r="M447" s="410"/>
      <c r="O447" s="409" t="s">
        <v>11</v>
      </c>
      <c r="P447" s="410" t="s">
        <v>12</v>
      </c>
      <c r="Q447" s="415"/>
      <c r="R447" s="415">
        <v>1.1339999999999999</v>
      </c>
    </row>
    <row r="448" spans="1:18" ht="13.5" customHeight="1">
      <c r="A448" s="410" t="s">
        <v>5</v>
      </c>
      <c r="B448" s="410" t="s">
        <v>743</v>
      </c>
      <c r="C448" s="410" t="s">
        <v>749</v>
      </c>
      <c r="D448" s="410" t="s">
        <v>12</v>
      </c>
      <c r="E448" s="417">
        <v>42380</v>
      </c>
      <c r="F448" s="412" t="s">
        <v>750</v>
      </c>
      <c r="G448" s="410">
        <v>3</v>
      </c>
      <c r="H448" s="410" t="s">
        <v>19</v>
      </c>
      <c r="I448" s="410" t="s">
        <v>30</v>
      </c>
      <c r="J448" s="413" t="s">
        <v>88</v>
      </c>
      <c r="K448" s="410" t="s">
        <v>94</v>
      </c>
      <c r="L448" s="418" t="s">
        <v>270</v>
      </c>
      <c r="M448" s="410"/>
      <c r="O448" s="409" t="s">
        <v>8</v>
      </c>
      <c r="P448" s="410" t="s">
        <v>10</v>
      </c>
      <c r="Q448" s="415"/>
      <c r="R448" s="415">
        <v>0.42299999999999999</v>
      </c>
    </row>
    <row r="449" spans="1:18" ht="13.5" customHeight="1">
      <c r="A449" s="410" t="s">
        <v>5</v>
      </c>
      <c r="B449" s="410" t="s">
        <v>743</v>
      </c>
      <c r="C449" s="410" t="s">
        <v>749</v>
      </c>
      <c r="D449" s="410" t="s">
        <v>12</v>
      </c>
      <c r="E449" s="417">
        <v>42381</v>
      </c>
      <c r="F449" s="412" t="s">
        <v>750</v>
      </c>
      <c r="G449" s="410">
        <v>3</v>
      </c>
      <c r="H449" s="410" t="s">
        <v>19</v>
      </c>
      <c r="I449" s="410" t="s">
        <v>34</v>
      </c>
      <c r="J449" s="413" t="s">
        <v>88</v>
      </c>
      <c r="K449" s="410" t="s">
        <v>354</v>
      </c>
      <c r="L449" s="418" t="s">
        <v>271</v>
      </c>
      <c r="M449" s="410"/>
      <c r="O449" s="409" t="s">
        <v>11</v>
      </c>
      <c r="P449" s="410" t="s">
        <v>12</v>
      </c>
      <c r="Q449" s="415"/>
      <c r="R449" s="415">
        <v>1.107</v>
      </c>
    </row>
    <row r="450" spans="1:18" ht="13.5" customHeight="1">
      <c r="A450" s="410" t="s">
        <v>5</v>
      </c>
      <c r="B450" s="410" t="s">
        <v>743</v>
      </c>
      <c r="C450" s="410" t="s">
        <v>749</v>
      </c>
      <c r="D450" s="410" t="s">
        <v>12</v>
      </c>
      <c r="E450" s="417">
        <v>42379</v>
      </c>
      <c r="F450" s="412" t="s">
        <v>750</v>
      </c>
      <c r="G450" s="410">
        <v>3</v>
      </c>
      <c r="H450" s="410" t="s">
        <v>19</v>
      </c>
      <c r="I450" s="410" t="s">
        <v>34</v>
      </c>
      <c r="J450" s="413" t="s">
        <v>88</v>
      </c>
      <c r="K450" s="410" t="s">
        <v>96</v>
      </c>
      <c r="L450" s="418" t="s">
        <v>272</v>
      </c>
      <c r="M450" s="410"/>
      <c r="O450" s="409" t="s">
        <v>8</v>
      </c>
      <c r="P450" s="410" t="s">
        <v>12</v>
      </c>
      <c r="Q450" s="415"/>
      <c r="R450" s="415">
        <v>0.66600000000000004</v>
      </c>
    </row>
    <row r="451" spans="1:18" ht="13.5" customHeight="1">
      <c r="A451" s="410" t="s">
        <v>5</v>
      </c>
      <c r="B451" s="410" t="s">
        <v>743</v>
      </c>
      <c r="C451" s="410" t="s">
        <v>749</v>
      </c>
      <c r="D451" s="410" t="s">
        <v>12</v>
      </c>
      <c r="E451" s="417">
        <v>42380</v>
      </c>
      <c r="F451" s="412" t="s">
        <v>750</v>
      </c>
      <c r="G451" s="410">
        <v>3</v>
      </c>
      <c r="H451" s="410" t="s">
        <v>19</v>
      </c>
      <c r="I451" s="410" t="s">
        <v>7</v>
      </c>
      <c r="J451" s="413" t="s">
        <v>88</v>
      </c>
      <c r="K451" s="410" t="s">
        <v>355</v>
      </c>
      <c r="L451" s="418" t="s">
        <v>273</v>
      </c>
      <c r="M451" s="410"/>
      <c r="O451" s="409" t="s">
        <v>11</v>
      </c>
      <c r="P451" s="410" t="s">
        <v>10</v>
      </c>
      <c r="Q451" s="415"/>
      <c r="R451" s="415">
        <v>0.77400000000000002</v>
      </c>
    </row>
    <row r="452" spans="1:18" ht="13.5" customHeight="1">
      <c r="A452" s="410" t="s">
        <v>5</v>
      </c>
      <c r="B452" s="410" t="s">
        <v>743</v>
      </c>
      <c r="C452" s="410" t="s">
        <v>749</v>
      </c>
      <c r="D452" s="410" t="s">
        <v>12</v>
      </c>
      <c r="E452" s="417">
        <v>42381</v>
      </c>
      <c r="F452" s="412" t="s">
        <v>750</v>
      </c>
      <c r="G452" s="410">
        <v>3</v>
      </c>
      <c r="H452" s="410" t="s">
        <v>19</v>
      </c>
      <c r="I452" s="410" t="s">
        <v>7</v>
      </c>
      <c r="J452" s="413" t="s">
        <v>88</v>
      </c>
      <c r="K452" s="410" t="s">
        <v>98</v>
      </c>
      <c r="L452" s="418" t="s">
        <v>274</v>
      </c>
      <c r="M452" s="410"/>
      <c r="O452" s="409" t="s">
        <v>8</v>
      </c>
      <c r="P452" s="410" t="s">
        <v>10</v>
      </c>
      <c r="Q452" s="415"/>
      <c r="R452" s="415">
        <v>0.42299999999999999</v>
      </c>
    </row>
    <row r="453" spans="1:18" ht="13.5" customHeight="1">
      <c r="A453" s="410" t="s">
        <v>5</v>
      </c>
      <c r="B453" s="410" t="s">
        <v>743</v>
      </c>
      <c r="C453" s="410" t="s">
        <v>749</v>
      </c>
      <c r="D453" s="410" t="s">
        <v>12</v>
      </c>
      <c r="E453" s="417">
        <v>42379</v>
      </c>
      <c r="F453" s="412" t="s">
        <v>750</v>
      </c>
      <c r="G453" s="410">
        <v>3</v>
      </c>
      <c r="H453" s="410" t="s">
        <v>19</v>
      </c>
      <c r="I453" s="410" t="s">
        <v>7</v>
      </c>
      <c r="J453" s="413" t="s">
        <v>88</v>
      </c>
      <c r="K453" s="410" t="s">
        <v>356</v>
      </c>
      <c r="L453" s="418" t="s">
        <v>275</v>
      </c>
      <c r="M453" s="410"/>
      <c r="O453" s="409" t="s">
        <v>11</v>
      </c>
      <c r="P453" s="410" t="s">
        <v>747</v>
      </c>
      <c r="Q453" s="415"/>
      <c r="R453" s="415">
        <v>0.504</v>
      </c>
    </row>
    <row r="454" spans="1:18" ht="13.5" customHeight="1">
      <c r="A454" s="410" t="s">
        <v>5</v>
      </c>
      <c r="B454" s="410" t="s">
        <v>743</v>
      </c>
      <c r="C454" s="410" t="s">
        <v>749</v>
      </c>
      <c r="D454" s="410" t="s">
        <v>12</v>
      </c>
      <c r="E454" s="417">
        <v>42380</v>
      </c>
      <c r="F454" s="412" t="s">
        <v>750</v>
      </c>
      <c r="G454" s="410">
        <v>3</v>
      </c>
      <c r="H454" s="410" t="s">
        <v>19</v>
      </c>
      <c r="I454" s="410" t="s">
        <v>30</v>
      </c>
      <c r="J454" s="413" t="s">
        <v>88</v>
      </c>
      <c r="K454" s="410" t="s">
        <v>100</v>
      </c>
      <c r="L454" s="418" t="s">
        <v>276</v>
      </c>
      <c r="M454" s="410"/>
      <c r="O454" s="409" t="s">
        <v>8</v>
      </c>
      <c r="P454" s="410" t="s">
        <v>10</v>
      </c>
      <c r="Q454" s="415"/>
      <c r="R454" s="415">
        <v>0.45</v>
      </c>
    </row>
    <row r="455" spans="1:18" ht="13.5" customHeight="1">
      <c r="A455" s="410" t="s">
        <v>5</v>
      </c>
      <c r="B455" s="410" t="s">
        <v>743</v>
      </c>
      <c r="C455" s="410" t="s">
        <v>749</v>
      </c>
      <c r="D455" s="410" t="s">
        <v>12</v>
      </c>
      <c r="E455" s="417">
        <v>42381</v>
      </c>
      <c r="F455" s="412" t="s">
        <v>750</v>
      </c>
      <c r="G455" s="410">
        <v>3</v>
      </c>
      <c r="H455" s="410" t="s">
        <v>19</v>
      </c>
      <c r="I455" s="410" t="s">
        <v>30</v>
      </c>
      <c r="J455" s="413" t="s">
        <v>88</v>
      </c>
      <c r="K455" s="410" t="s">
        <v>101</v>
      </c>
      <c r="L455" s="418" t="s">
        <v>619</v>
      </c>
      <c r="M455" s="410"/>
      <c r="O455" s="409" t="s">
        <v>11</v>
      </c>
      <c r="P455" s="410" t="s">
        <v>12</v>
      </c>
      <c r="Q455" s="415"/>
      <c r="R455" s="415">
        <v>0.24300000000000002</v>
      </c>
    </row>
    <row r="456" spans="1:18" ht="13.5" customHeight="1">
      <c r="A456" s="410" t="s">
        <v>5</v>
      </c>
      <c r="B456" s="410" t="s">
        <v>743</v>
      </c>
      <c r="C456" s="410" t="s">
        <v>749</v>
      </c>
      <c r="D456" s="410" t="s">
        <v>12</v>
      </c>
      <c r="E456" s="417">
        <v>42379</v>
      </c>
      <c r="F456" s="412" t="s">
        <v>750</v>
      </c>
      <c r="G456" s="410">
        <v>3</v>
      </c>
      <c r="H456" s="410" t="s">
        <v>19</v>
      </c>
      <c r="I456" s="410" t="s">
        <v>30</v>
      </c>
      <c r="J456" s="413" t="s">
        <v>88</v>
      </c>
      <c r="K456" s="410" t="s">
        <v>438</v>
      </c>
      <c r="L456" s="418" t="s">
        <v>620</v>
      </c>
      <c r="M456" s="410"/>
      <c r="O456" s="409" t="s">
        <v>8</v>
      </c>
      <c r="P456" s="410" t="s">
        <v>10</v>
      </c>
      <c r="Q456" s="415"/>
      <c r="R456" s="415">
        <v>0.47700000000000004</v>
      </c>
    </row>
    <row r="457" spans="1:18" ht="13.5" customHeight="1">
      <c r="A457" s="410" t="s">
        <v>5</v>
      </c>
      <c r="B457" s="410" t="s">
        <v>743</v>
      </c>
      <c r="C457" s="410" t="s">
        <v>749</v>
      </c>
      <c r="D457" s="410" t="s">
        <v>12</v>
      </c>
      <c r="E457" s="417">
        <v>42380</v>
      </c>
      <c r="F457" s="412" t="s">
        <v>750</v>
      </c>
      <c r="G457" s="410">
        <v>3</v>
      </c>
      <c r="H457" s="410" t="s">
        <v>19</v>
      </c>
      <c r="I457" s="410" t="s">
        <v>34</v>
      </c>
      <c r="J457" s="413" t="s">
        <v>88</v>
      </c>
      <c r="K457" s="410" t="s">
        <v>358</v>
      </c>
      <c r="L457" s="418" t="s">
        <v>642</v>
      </c>
      <c r="M457" s="410"/>
      <c r="O457" s="409" t="s">
        <v>11</v>
      </c>
      <c r="P457" s="410" t="s">
        <v>12</v>
      </c>
      <c r="Q457" s="415"/>
      <c r="R457" s="415">
        <v>0.15300000000000002</v>
      </c>
    </row>
    <row r="458" spans="1:18" ht="13.5" customHeight="1">
      <c r="A458" s="410" t="s">
        <v>5</v>
      </c>
      <c r="B458" s="410" t="s">
        <v>743</v>
      </c>
      <c r="C458" s="410" t="s">
        <v>749</v>
      </c>
      <c r="D458" s="410" t="s">
        <v>12</v>
      </c>
      <c r="E458" s="417">
        <v>42381</v>
      </c>
      <c r="F458" s="412" t="s">
        <v>750</v>
      </c>
      <c r="G458" s="410">
        <v>3</v>
      </c>
      <c r="H458" s="410" t="s">
        <v>19</v>
      </c>
      <c r="I458" s="410" t="s">
        <v>34</v>
      </c>
      <c r="J458" s="413" t="s">
        <v>88</v>
      </c>
      <c r="K458" s="410" t="s">
        <v>357</v>
      </c>
      <c r="L458" s="418" t="s">
        <v>643</v>
      </c>
      <c r="M458" s="410"/>
      <c r="O458" s="409" t="s">
        <v>8</v>
      </c>
      <c r="P458" s="410" t="s">
        <v>12</v>
      </c>
      <c r="Q458" s="415"/>
      <c r="R458" s="415">
        <v>0.42299999999999999</v>
      </c>
    </row>
    <row r="459" spans="1:18" ht="13.5" customHeight="1">
      <c r="A459" s="410" t="s">
        <v>5</v>
      </c>
      <c r="B459" s="410" t="s">
        <v>743</v>
      </c>
      <c r="C459" s="410" t="s">
        <v>749</v>
      </c>
      <c r="D459" s="410" t="s">
        <v>12</v>
      </c>
      <c r="E459" s="417">
        <v>42379</v>
      </c>
      <c r="F459" s="412" t="s">
        <v>750</v>
      </c>
      <c r="G459" s="410">
        <v>3</v>
      </c>
      <c r="H459" s="410" t="s">
        <v>19</v>
      </c>
      <c r="I459" s="410" t="s">
        <v>7</v>
      </c>
      <c r="J459" s="413" t="s">
        <v>88</v>
      </c>
      <c r="K459" s="410" t="s">
        <v>103</v>
      </c>
      <c r="L459" s="418" t="s">
        <v>644</v>
      </c>
      <c r="M459" s="410"/>
      <c r="O459" s="409" t="s">
        <v>11</v>
      </c>
      <c r="P459" s="410" t="s">
        <v>10</v>
      </c>
      <c r="Q459" s="415"/>
      <c r="R459" s="415">
        <v>0.33300000000000002</v>
      </c>
    </row>
    <row r="460" spans="1:18" ht="13.5" customHeight="1">
      <c r="A460" s="410" t="s">
        <v>5</v>
      </c>
      <c r="B460" s="410" t="s">
        <v>743</v>
      </c>
      <c r="C460" s="410" t="s">
        <v>749</v>
      </c>
      <c r="D460" s="410" t="s">
        <v>12</v>
      </c>
      <c r="E460" s="417">
        <v>42380</v>
      </c>
      <c r="F460" s="412" t="s">
        <v>750</v>
      </c>
      <c r="G460" s="410">
        <v>3</v>
      </c>
      <c r="H460" s="410" t="s">
        <v>19</v>
      </c>
      <c r="I460" s="410" t="s">
        <v>7</v>
      </c>
      <c r="J460" s="413" t="s">
        <v>88</v>
      </c>
      <c r="K460" s="410" t="s">
        <v>105</v>
      </c>
      <c r="L460" s="418" t="s">
        <v>645</v>
      </c>
      <c r="M460" s="410"/>
      <c r="O460" s="409" t="s">
        <v>8</v>
      </c>
      <c r="P460" s="410" t="s">
        <v>10</v>
      </c>
      <c r="Q460" s="415"/>
      <c r="R460" s="415">
        <v>0.189</v>
      </c>
    </row>
    <row r="461" spans="1:18" ht="13.5" customHeight="1">
      <c r="A461" s="410" t="s">
        <v>5</v>
      </c>
      <c r="B461" s="410" t="s">
        <v>743</v>
      </c>
      <c r="C461" s="410" t="s">
        <v>749</v>
      </c>
      <c r="D461" s="410" t="s">
        <v>12</v>
      </c>
      <c r="E461" s="417">
        <v>42381</v>
      </c>
      <c r="F461" s="412" t="s">
        <v>750</v>
      </c>
      <c r="G461" s="410">
        <v>3</v>
      </c>
      <c r="H461" s="410" t="s">
        <v>19</v>
      </c>
      <c r="I461" s="410" t="s">
        <v>7</v>
      </c>
      <c r="J461" s="413" t="s">
        <v>88</v>
      </c>
      <c r="K461" s="410" t="s">
        <v>186</v>
      </c>
      <c r="L461" s="418" t="s">
        <v>646</v>
      </c>
      <c r="M461" s="410"/>
      <c r="O461" s="409" t="s">
        <v>11</v>
      </c>
      <c r="P461" s="410" t="s">
        <v>747</v>
      </c>
      <c r="Q461" s="415"/>
      <c r="R461" s="415">
        <v>0.22500000000000001</v>
      </c>
    </row>
    <row r="462" spans="1:18" ht="13.5" customHeight="1">
      <c r="A462" s="410" t="s">
        <v>5</v>
      </c>
      <c r="B462" s="410" t="s">
        <v>743</v>
      </c>
      <c r="C462" s="410" t="s">
        <v>749</v>
      </c>
      <c r="D462" s="410" t="s">
        <v>12</v>
      </c>
      <c r="E462" s="417">
        <v>42379</v>
      </c>
      <c r="F462" s="412" t="s">
        <v>750</v>
      </c>
      <c r="G462" s="410">
        <v>3</v>
      </c>
      <c r="H462" s="410" t="s">
        <v>19</v>
      </c>
      <c r="I462" s="410" t="s">
        <v>30</v>
      </c>
      <c r="J462" s="413" t="s">
        <v>88</v>
      </c>
      <c r="K462" s="410" t="s">
        <v>106</v>
      </c>
      <c r="L462" s="418" t="s">
        <v>647</v>
      </c>
      <c r="M462" s="410"/>
      <c r="O462" s="409" t="s">
        <v>8</v>
      </c>
      <c r="P462" s="410" t="s">
        <v>10</v>
      </c>
      <c r="Q462" s="415"/>
      <c r="R462" s="415">
        <v>0.16200000000000001</v>
      </c>
    </row>
    <row r="463" spans="1:18" ht="13.5" customHeight="1">
      <c r="A463" s="410" t="s">
        <v>5</v>
      </c>
      <c r="B463" s="410" t="s">
        <v>743</v>
      </c>
      <c r="C463" s="410" t="s">
        <v>749</v>
      </c>
      <c r="D463" s="410" t="s">
        <v>12</v>
      </c>
      <c r="E463" s="417">
        <v>42380</v>
      </c>
      <c r="F463" s="412" t="s">
        <v>750</v>
      </c>
      <c r="G463" s="410">
        <v>3</v>
      </c>
      <c r="H463" s="410" t="s">
        <v>19</v>
      </c>
      <c r="I463" s="410" t="s">
        <v>30</v>
      </c>
      <c r="J463" s="413" t="s">
        <v>107</v>
      </c>
      <c r="K463" s="410" t="s">
        <v>108</v>
      </c>
      <c r="L463" s="418" t="s">
        <v>621</v>
      </c>
      <c r="M463" s="410"/>
      <c r="O463" s="409" t="s">
        <v>11</v>
      </c>
      <c r="P463" s="410" t="s">
        <v>12</v>
      </c>
      <c r="Q463" s="415"/>
      <c r="R463" s="415">
        <v>0.70740000000000003</v>
      </c>
    </row>
    <row r="464" spans="1:18" ht="13.5" customHeight="1">
      <c r="A464" s="410" t="s">
        <v>5</v>
      </c>
      <c r="B464" s="410" t="s">
        <v>743</v>
      </c>
      <c r="C464" s="410" t="s">
        <v>749</v>
      </c>
      <c r="D464" s="410" t="s">
        <v>12</v>
      </c>
      <c r="E464" s="417">
        <v>42381</v>
      </c>
      <c r="F464" s="412" t="s">
        <v>750</v>
      </c>
      <c r="G464" s="410">
        <v>3</v>
      </c>
      <c r="H464" s="410" t="s">
        <v>19</v>
      </c>
      <c r="I464" s="410" t="s">
        <v>30</v>
      </c>
      <c r="J464" s="413" t="s">
        <v>107</v>
      </c>
      <c r="K464" s="410" t="s">
        <v>109</v>
      </c>
      <c r="L464" s="418" t="s">
        <v>648</v>
      </c>
      <c r="M464" s="410"/>
      <c r="O464" s="409" t="s">
        <v>8</v>
      </c>
      <c r="P464" s="410" t="s">
        <v>10</v>
      </c>
      <c r="Q464" s="415"/>
      <c r="R464" s="415">
        <v>0.70740000000000003</v>
      </c>
    </row>
    <row r="465" spans="1:18" ht="13.5" customHeight="1">
      <c r="A465" s="410" t="s">
        <v>5</v>
      </c>
      <c r="B465" s="410" t="s">
        <v>743</v>
      </c>
      <c r="C465" s="410" t="s">
        <v>749</v>
      </c>
      <c r="D465" s="410" t="s">
        <v>12</v>
      </c>
      <c r="E465" s="417">
        <v>42379</v>
      </c>
      <c r="F465" s="412" t="s">
        <v>750</v>
      </c>
      <c r="G465" s="410">
        <v>3</v>
      </c>
      <c r="H465" s="410" t="s">
        <v>19</v>
      </c>
      <c r="I465" s="410" t="s">
        <v>34</v>
      </c>
      <c r="J465" s="413" t="s">
        <v>107</v>
      </c>
      <c r="K465" s="410" t="s">
        <v>110</v>
      </c>
      <c r="L465" s="418" t="s">
        <v>649</v>
      </c>
      <c r="M465" s="410"/>
      <c r="O465" s="409" t="s">
        <v>11</v>
      </c>
      <c r="P465" s="410" t="s">
        <v>12</v>
      </c>
      <c r="Q465" s="415"/>
      <c r="R465" s="415">
        <v>0.13785</v>
      </c>
    </row>
    <row r="466" spans="1:18" ht="13.5" customHeight="1">
      <c r="A466" s="410" t="s">
        <v>5</v>
      </c>
      <c r="B466" s="410" t="s">
        <v>743</v>
      </c>
      <c r="C466" s="410" t="s">
        <v>749</v>
      </c>
      <c r="D466" s="410" t="s">
        <v>12</v>
      </c>
      <c r="E466" s="417">
        <v>42380</v>
      </c>
      <c r="F466" s="412" t="s">
        <v>750</v>
      </c>
      <c r="G466" s="410">
        <v>3</v>
      </c>
      <c r="H466" s="410" t="s">
        <v>19</v>
      </c>
      <c r="I466" s="410" t="s">
        <v>34</v>
      </c>
      <c r="J466" s="413" t="s">
        <v>107</v>
      </c>
      <c r="K466" s="410" t="s">
        <v>111</v>
      </c>
      <c r="L466" s="418" t="s">
        <v>650</v>
      </c>
      <c r="M466" s="410"/>
      <c r="O466" s="409" t="s">
        <v>8</v>
      </c>
      <c r="P466" s="410" t="s">
        <v>12</v>
      </c>
      <c r="Q466" s="415"/>
      <c r="R466" s="415">
        <v>0.13785</v>
      </c>
    </row>
    <row r="467" spans="1:18" ht="13.5" customHeight="1">
      <c r="A467" s="410" t="s">
        <v>5</v>
      </c>
      <c r="B467" s="410" t="s">
        <v>743</v>
      </c>
      <c r="C467" s="410" t="s">
        <v>749</v>
      </c>
      <c r="D467" s="410" t="s">
        <v>12</v>
      </c>
      <c r="E467" s="417">
        <v>42381</v>
      </c>
      <c r="F467" s="412" t="s">
        <v>750</v>
      </c>
      <c r="G467" s="410">
        <v>3</v>
      </c>
      <c r="H467" s="410" t="s">
        <v>19</v>
      </c>
      <c r="I467" s="410" t="s">
        <v>7</v>
      </c>
      <c r="J467" s="413" t="s">
        <v>107</v>
      </c>
      <c r="K467" s="410" t="s">
        <v>112</v>
      </c>
      <c r="L467" s="418" t="s">
        <v>651</v>
      </c>
      <c r="M467" s="410"/>
      <c r="O467" s="409" t="s">
        <v>11</v>
      </c>
      <c r="P467" s="410" t="s">
        <v>10</v>
      </c>
      <c r="Q467" s="415"/>
      <c r="R467" s="415">
        <v>0.38369999999999993</v>
      </c>
    </row>
    <row r="468" spans="1:18" ht="13.5" customHeight="1">
      <c r="A468" s="410" t="s">
        <v>5</v>
      </c>
      <c r="B468" s="410" t="s">
        <v>743</v>
      </c>
      <c r="C468" s="410" t="s">
        <v>749</v>
      </c>
      <c r="D468" s="410" t="s">
        <v>12</v>
      </c>
      <c r="E468" s="417">
        <v>42379</v>
      </c>
      <c r="F468" s="412" t="s">
        <v>750</v>
      </c>
      <c r="G468" s="410">
        <v>3</v>
      </c>
      <c r="H468" s="410" t="s">
        <v>19</v>
      </c>
      <c r="I468" s="410" t="s">
        <v>7</v>
      </c>
      <c r="J468" s="413" t="s">
        <v>107</v>
      </c>
      <c r="K468" s="410" t="s">
        <v>113</v>
      </c>
      <c r="L468" s="418" t="s">
        <v>652</v>
      </c>
      <c r="M468" s="410"/>
      <c r="O468" s="409" t="s">
        <v>8</v>
      </c>
      <c r="P468" s="410" t="s">
        <v>10</v>
      </c>
      <c r="Q468" s="415"/>
      <c r="R468" s="415">
        <v>0.4194</v>
      </c>
    </row>
    <row r="469" spans="1:18" ht="13.5" customHeight="1">
      <c r="A469" s="410" t="s">
        <v>5</v>
      </c>
      <c r="B469" s="410" t="s">
        <v>743</v>
      </c>
      <c r="C469" s="410" t="s">
        <v>749</v>
      </c>
      <c r="D469" s="410" t="s">
        <v>12</v>
      </c>
      <c r="E469" s="417">
        <v>42380</v>
      </c>
      <c r="F469" s="412" t="s">
        <v>750</v>
      </c>
      <c r="G469" s="410">
        <v>3</v>
      </c>
      <c r="H469" s="410" t="s">
        <v>19</v>
      </c>
      <c r="I469" s="410" t="s">
        <v>7</v>
      </c>
      <c r="J469" s="413" t="s">
        <v>107</v>
      </c>
      <c r="K469" s="410" t="s">
        <v>178</v>
      </c>
      <c r="L469" s="418" t="s">
        <v>653</v>
      </c>
      <c r="M469" s="410"/>
      <c r="O469" s="409" t="s">
        <v>11</v>
      </c>
      <c r="P469" s="410" t="s">
        <v>747</v>
      </c>
      <c r="Q469" s="415"/>
      <c r="R469" s="415">
        <v>0.95759999999999978</v>
      </c>
    </row>
    <row r="470" spans="1:18" ht="13.5" customHeight="1">
      <c r="A470" s="410" t="s">
        <v>5</v>
      </c>
      <c r="B470" s="410" t="s">
        <v>743</v>
      </c>
      <c r="C470" s="410" t="s">
        <v>749</v>
      </c>
      <c r="D470" s="410" t="s">
        <v>12</v>
      </c>
      <c r="E470" s="417">
        <v>42381</v>
      </c>
      <c r="F470" s="412" t="s">
        <v>750</v>
      </c>
      <c r="G470" s="410">
        <v>3</v>
      </c>
      <c r="H470" s="410" t="s">
        <v>19</v>
      </c>
      <c r="I470" s="410" t="s">
        <v>30</v>
      </c>
      <c r="J470" s="413" t="s">
        <v>228</v>
      </c>
      <c r="K470" s="410" t="s">
        <v>114</v>
      </c>
      <c r="L470" s="418" t="s">
        <v>292</v>
      </c>
      <c r="M470" s="410"/>
      <c r="O470" s="409" t="s">
        <v>8</v>
      </c>
      <c r="P470" s="410" t="s">
        <v>10</v>
      </c>
      <c r="Q470" s="415"/>
      <c r="R470" s="415">
        <v>0.45590909090909087</v>
      </c>
    </row>
    <row r="471" spans="1:18" ht="13.5" customHeight="1">
      <c r="A471" s="410" t="s">
        <v>5</v>
      </c>
      <c r="B471" s="410" t="s">
        <v>743</v>
      </c>
      <c r="C471" s="410" t="s">
        <v>749</v>
      </c>
      <c r="D471" s="410" t="s">
        <v>12</v>
      </c>
      <c r="E471" s="417">
        <v>42379</v>
      </c>
      <c r="F471" s="412" t="s">
        <v>750</v>
      </c>
      <c r="G471" s="410">
        <v>3</v>
      </c>
      <c r="H471" s="410" t="s">
        <v>19</v>
      </c>
      <c r="I471" s="410" t="s">
        <v>30</v>
      </c>
      <c r="J471" s="413" t="s">
        <v>228</v>
      </c>
      <c r="K471" s="410" t="s">
        <v>115</v>
      </c>
      <c r="L471" s="418" t="s">
        <v>293</v>
      </c>
      <c r="M471" s="410"/>
      <c r="O471" s="409" t="s">
        <v>11</v>
      </c>
      <c r="P471" s="410" t="s">
        <v>12</v>
      </c>
      <c r="Q471" s="415"/>
      <c r="R471" s="415">
        <v>0.92640000000000011</v>
      </c>
    </row>
    <row r="472" spans="1:18" ht="13.5" customHeight="1">
      <c r="A472" s="410" t="s">
        <v>5</v>
      </c>
      <c r="B472" s="410" t="s">
        <v>743</v>
      </c>
      <c r="C472" s="410" t="s">
        <v>749</v>
      </c>
      <c r="D472" s="410" t="s">
        <v>12</v>
      </c>
      <c r="E472" s="417">
        <v>42380</v>
      </c>
      <c r="F472" s="412" t="s">
        <v>750</v>
      </c>
      <c r="G472" s="410">
        <v>3</v>
      </c>
      <c r="H472" s="410" t="s">
        <v>19</v>
      </c>
      <c r="I472" s="410" t="s">
        <v>30</v>
      </c>
      <c r="J472" s="413" t="s">
        <v>228</v>
      </c>
      <c r="K472" s="410" t="s">
        <v>116</v>
      </c>
      <c r="L472" s="418" t="s">
        <v>294</v>
      </c>
      <c r="M472" s="410"/>
      <c r="O472" s="409" t="s">
        <v>8</v>
      </c>
      <c r="P472" s="410" t="s">
        <v>10</v>
      </c>
      <c r="Q472" s="415"/>
      <c r="R472" s="415">
        <v>1.5441</v>
      </c>
    </row>
    <row r="473" spans="1:18" ht="13.5" customHeight="1">
      <c r="A473" s="410" t="s">
        <v>5</v>
      </c>
      <c r="B473" s="410" t="s">
        <v>743</v>
      </c>
      <c r="C473" s="410" t="s">
        <v>749</v>
      </c>
      <c r="D473" s="410" t="s">
        <v>12</v>
      </c>
      <c r="E473" s="417">
        <v>42381</v>
      </c>
      <c r="F473" s="412" t="s">
        <v>750</v>
      </c>
      <c r="G473" s="410">
        <v>3</v>
      </c>
      <c r="H473" s="410" t="s">
        <v>19</v>
      </c>
      <c r="I473" s="410" t="s">
        <v>34</v>
      </c>
      <c r="J473" s="413" t="s">
        <v>228</v>
      </c>
      <c r="K473" s="410" t="s">
        <v>117</v>
      </c>
      <c r="L473" s="418" t="s">
        <v>295</v>
      </c>
      <c r="M473" s="410"/>
      <c r="O473" s="409" t="s">
        <v>11</v>
      </c>
      <c r="P473" s="410" t="s">
        <v>12</v>
      </c>
      <c r="Q473" s="415"/>
      <c r="R473" s="415">
        <v>1.6190999999999998</v>
      </c>
    </row>
    <row r="474" spans="1:18" ht="13.5" customHeight="1">
      <c r="A474" s="410" t="s">
        <v>5</v>
      </c>
      <c r="B474" s="410" t="s">
        <v>743</v>
      </c>
      <c r="C474" s="410" t="s">
        <v>749</v>
      </c>
      <c r="D474" s="410" t="s">
        <v>12</v>
      </c>
      <c r="E474" s="417">
        <v>42379</v>
      </c>
      <c r="F474" s="412" t="s">
        <v>750</v>
      </c>
      <c r="G474" s="410">
        <v>3</v>
      </c>
      <c r="H474" s="410" t="s">
        <v>19</v>
      </c>
      <c r="I474" s="410" t="s">
        <v>34</v>
      </c>
      <c r="J474" s="413" t="s">
        <v>228</v>
      </c>
      <c r="K474" s="410" t="s">
        <v>359</v>
      </c>
      <c r="L474" s="418" t="s">
        <v>296</v>
      </c>
      <c r="M474" s="410"/>
      <c r="O474" s="409" t="s">
        <v>8</v>
      </c>
      <c r="P474" s="410" t="s">
        <v>12</v>
      </c>
      <c r="Q474" s="415"/>
      <c r="R474" s="415">
        <v>1.512</v>
      </c>
    </row>
    <row r="475" spans="1:18" ht="13.5" customHeight="1">
      <c r="A475" s="410" t="s">
        <v>5</v>
      </c>
      <c r="B475" s="410" t="s">
        <v>743</v>
      </c>
      <c r="C475" s="410" t="s">
        <v>749</v>
      </c>
      <c r="D475" s="410" t="s">
        <v>12</v>
      </c>
      <c r="E475" s="417">
        <v>42380</v>
      </c>
      <c r="F475" s="412" t="s">
        <v>750</v>
      </c>
      <c r="G475" s="410">
        <v>3</v>
      </c>
      <c r="H475" s="410" t="s">
        <v>19</v>
      </c>
      <c r="I475" s="410" t="s">
        <v>7</v>
      </c>
      <c r="J475" s="413" t="s">
        <v>228</v>
      </c>
      <c r="K475" s="410" t="s">
        <v>119</v>
      </c>
      <c r="L475" s="418" t="s">
        <v>297</v>
      </c>
      <c r="M475" s="410"/>
      <c r="O475" s="409" t="s">
        <v>11</v>
      </c>
      <c r="P475" s="410" t="s">
        <v>10</v>
      </c>
      <c r="Q475" s="415"/>
      <c r="R475" s="415">
        <v>1.143</v>
      </c>
    </row>
    <row r="476" spans="1:18" ht="13.5" customHeight="1">
      <c r="A476" s="410" t="s">
        <v>5</v>
      </c>
      <c r="B476" s="410" t="s">
        <v>743</v>
      </c>
      <c r="C476" s="410" t="s">
        <v>749</v>
      </c>
      <c r="D476" s="410" t="s">
        <v>12</v>
      </c>
      <c r="E476" s="417">
        <v>42381</v>
      </c>
      <c r="F476" s="412" t="s">
        <v>750</v>
      </c>
      <c r="G476" s="410">
        <v>3</v>
      </c>
      <c r="H476" s="410" t="s">
        <v>19</v>
      </c>
      <c r="I476" s="410" t="s">
        <v>7</v>
      </c>
      <c r="J476" s="413" t="s">
        <v>228</v>
      </c>
      <c r="K476" s="410" t="s">
        <v>120</v>
      </c>
      <c r="L476" s="418" t="s">
        <v>298</v>
      </c>
      <c r="M476" s="410"/>
      <c r="O476" s="409" t="s">
        <v>8</v>
      </c>
      <c r="P476" s="410" t="s">
        <v>10</v>
      </c>
      <c r="Q476" s="415"/>
      <c r="R476" s="415">
        <v>0.9900000000000001</v>
      </c>
    </row>
    <row r="477" spans="1:18" ht="13.5" customHeight="1">
      <c r="A477" s="410" t="s">
        <v>5</v>
      </c>
      <c r="B477" s="410" t="s">
        <v>743</v>
      </c>
      <c r="C477" s="410" t="s">
        <v>749</v>
      </c>
      <c r="D477" s="410" t="s">
        <v>12</v>
      </c>
      <c r="E477" s="417">
        <v>42379</v>
      </c>
      <c r="F477" s="412" t="s">
        <v>750</v>
      </c>
      <c r="G477" s="410">
        <v>3</v>
      </c>
      <c r="H477" s="410" t="s">
        <v>19</v>
      </c>
      <c r="I477" s="410" t="s">
        <v>7</v>
      </c>
      <c r="J477" s="413" t="s">
        <v>228</v>
      </c>
      <c r="K477" s="410" t="s">
        <v>121</v>
      </c>
      <c r="L477" s="418" t="s">
        <v>299</v>
      </c>
      <c r="M477" s="410"/>
      <c r="O477" s="409" t="s">
        <v>11</v>
      </c>
      <c r="P477" s="410" t="s">
        <v>747</v>
      </c>
      <c r="Q477" s="415"/>
      <c r="R477" s="415">
        <v>1.2689999999999999</v>
      </c>
    </row>
    <row r="478" spans="1:18" ht="13.5" customHeight="1">
      <c r="A478" s="410" t="s">
        <v>5</v>
      </c>
      <c r="B478" s="410" t="s">
        <v>743</v>
      </c>
      <c r="C478" s="410" t="s">
        <v>749</v>
      </c>
      <c r="D478" s="410" t="s">
        <v>12</v>
      </c>
      <c r="E478" s="417">
        <v>42380</v>
      </c>
      <c r="F478" s="412" t="s">
        <v>750</v>
      </c>
      <c r="G478" s="410">
        <v>3</v>
      </c>
      <c r="H478" s="410" t="s">
        <v>19</v>
      </c>
      <c r="I478" s="410" t="s">
        <v>30</v>
      </c>
      <c r="J478" s="413" t="s">
        <v>228</v>
      </c>
      <c r="K478" s="410" t="s">
        <v>122</v>
      </c>
      <c r="L478" s="418" t="s">
        <v>300</v>
      </c>
      <c r="M478" s="410"/>
      <c r="O478" s="409" t="s">
        <v>8</v>
      </c>
      <c r="P478" s="410" t="s">
        <v>10</v>
      </c>
      <c r="Q478" s="415"/>
      <c r="R478" s="415">
        <v>0.79200000000000004</v>
      </c>
    </row>
    <row r="479" spans="1:18" ht="13.5" customHeight="1">
      <c r="A479" s="410" t="s">
        <v>5</v>
      </c>
      <c r="B479" s="410" t="s">
        <v>743</v>
      </c>
      <c r="C479" s="410" t="s">
        <v>749</v>
      </c>
      <c r="D479" s="410" t="s">
        <v>12</v>
      </c>
      <c r="E479" s="417">
        <v>42381</v>
      </c>
      <c r="F479" s="412" t="s">
        <v>750</v>
      </c>
      <c r="G479" s="410">
        <v>3</v>
      </c>
      <c r="H479" s="410" t="s">
        <v>19</v>
      </c>
      <c r="I479" s="410" t="s">
        <v>30</v>
      </c>
      <c r="J479" s="413" t="s">
        <v>228</v>
      </c>
      <c r="K479" s="410" t="s">
        <v>123</v>
      </c>
      <c r="L479" s="418" t="s">
        <v>301</v>
      </c>
      <c r="M479" s="410"/>
      <c r="O479" s="409" t="s">
        <v>11</v>
      </c>
      <c r="P479" s="410" t="s">
        <v>12</v>
      </c>
      <c r="Q479" s="415"/>
      <c r="R479" s="415">
        <v>1.3320000000000001</v>
      </c>
    </row>
    <row r="480" spans="1:18" ht="13.5" customHeight="1">
      <c r="A480" s="410" t="s">
        <v>5</v>
      </c>
      <c r="B480" s="410" t="s">
        <v>743</v>
      </c>
      <c r="C480" s="410" t="s">
        <v>749</v>
      </c>
      <c r="D480" s="410" t="s">
        <v>12</v>
      </c>
      <c r="E480" s="417">
        <v>42379</v>
      </c>
      <c r="F480" s="412" t="s">
        <v>750</v>
      </c>
      <c r="G480" s="410">
        <v>3</v>
      </c>
      <c r="H480" s="410" t="s">
        <v>19</v>
      </c>
      <c r="I480" s="410" t="s">
        <v>30</v>
      </c>
      <c r="J480" s="413" t="s">
        <v>228</v>
      </c>
      <c r="K480" s="410" t="s">
        <v>124</v>
      </c>
      <c r="L480" s="418" t="s">
        <v>302</v>
      </c>
      <c r="M480" s="410"/>
      <c r="O480" s="409" t="s">
        <v>8</v>
      </c>
      <c r="P480" s="410" t="s">
        <v>10</v>
      </c>
      <c r="Q480" s="415"/>
      <c r="R480" s="415">
        <v>1.0169999999999999</v>
      </c>
    </row>
    <row r="481" spans="1:18" ht="13.5" customHeight="1">
      <c r="A481" s="410" t="s">
        <v>5</v>
      </c>
      <c r="B481" s="410" t="s">
        <v>743</v>
      </c>
      <c r="C481" s="410" t="s">
        <v>749</v>
      </c>
      <c r="D481" s="410" t="s">
        <v>12</v>
      </c>
      <c r="E481" s="417">
        <v>42380</v>
      </c>
      <c r="F481" s="412" t="s">
        <v>750</v>
      </c>
      <c r="G481" s="410">
        <v>3</v>
      </c>
      <c r="H481" s="410" t="s">
        <v>19</v>
      </c>
      <c r="I481" s="410" t="s">
        <v>34</v>
      </c>
      <c r="J481" s="413" t="s">
        <v>228</v>
      </c>
      <c r="K481" s="410" t="s">
        <v>125</v>
      </c>
      <c r="L481" s="418" t="s">
        <v>303</v>
      </c>
      <c r="M481" s="410"/>
      <c r="O481" s="409" t="s">
        <v>11</v>
      </c>
      <c r="P481" s="410" t="s">
        <v>12</v>
      </c>
      <c r="Q481" s="415"/>
      <c r="R481" s="415">
        <v>1.1970000000000001</v>
      </c>
    </row>
    <row r="482" spans="1:18" ht="13.5" customHeight="1">
      <c r="A482" s="410" t="s">
        <v>5</v>
      </c>
      <c r="B482" s="410" t="s">
        <v>743</v>
      </c>
      <c r="C482" s="410" t="s">
        <v>749</v>
      </c>
      <c r="D482" s="410" t="s">
        <v>12</v>
      </c>
      <c r="E482" s="417">
        <v>42381</v>
      </c>
      <c r="F482" s="412" t="s">
        <v>750</v>
      </c>
      <c r="G482" s="410">
        <v>3</v>
      </c>
      <c r="H482" s="410" t="s">
        <v>19</v>
      </c>
      <c r="I482" s="410" t="s">
        <v>34</v>
      </c>
      <c r="J482" s="413" t="s">
        <v>228</v>
      </c>
      <c r="K482" s="410" t="s">
        <v>126</v>
      </c>
      <c r="L482" s="418" t="s">
        <v>304</v>
      </c>
      <c r="M482" s="410"/>
      <c r="O482" s="409" t="s">
        <v>8</v>
      </c>
      <c r="P482" s="410" t="s">
        <v>12</v>
      </c>
      <c r="Q482" s="415"/>
      <c r="R482" s="415">
        <v>1.179</v>
      </c>
    </row>
    <row r="483" spans="1:18" ht="13.5" customHeight="1">
      <c r="A483" s="410" t="s">
        <v>5</v>
      </c>
      <c r="B483" s="410" t="s">
        <v>743</v>
      </c>
      <c r="C483" s="410" t="s">
        <v>749</v>
      </c>
      <c r="D483" s="410" t="s">
        <v>12</v>
      </c>
      <c r="E483" s="417">
        <v>42379</v>
      </c>
      <c r="F483" s="412" t="s">
        <v>750</v>
      </c>
      <c r="G483" s="410">
        <v>3</v>
      </c>
      <c r="H483" s="410" t="s">
        <v>19</v>
      </c>
      <c r="I483" s="410" t="s">
        <v>7</v>
      </c>
      <c r="J483" s="413" t="s">
        <v>228</v>
      </c>
      <c r="K483" s="410" t="s">
        <v>127</v>
      </c>
      <c r="L483" s="418" t="s">
        <v>622</v>
      </c>
      <c r="M483" s="410"/>
      <c r="O483" s="409" t="s">
        <v>11</v>
      </c>
      <c r="P483" s="410" t="s">
        <v>10</v>
      </c>
      <c r="Q483" s="415"/>
      <c r="R483" s="415">
        <v>0.69300000000000006</v>
      </c>
    </row>
    <row r="484" spans="1:18" ht="13.5" customHeight="1">
      <c r="A484" s="410" t="s">
        <v>5</v>
      </c>
      <c r="B484" s="410" t="s">
        <v>743</v>
      </c>
      <c r="C484" s="410" t="s">
        <v>749</v>
      </c>
      <c r="D484" s="410" t="s">
        <v>12</v>
      </c>
      <c r="E484" s="417">
        <v>42380</v>
      </c>
      <c r="F484" s="412" t="s">
        <v>750</v>
      </c>
      <c r="G484" s="410">
        <v>3</v>
      </c>
      <c r="H484" s="410" t="s">
        <v>19</v>
      </c>
      <c r="I484" s="410" t="s">
        <v>7</v>
      </c>
      <c r="J484" s="413" t="s">
        <v>228</v>
      </c>
      <c r="K484" s="410" t="s">
        <v>633</v>
      </c>
      <c r="L484" s="418" t="s">
        <v>623</v>
      </c>
      <c r="M484" s="410"/>
      <c r="O484" s="409" t="s">
        <v>8</v>
      </c>
      <c r="P484" s="410" t="s">
        <v>10</v>
      </c>
      <c r="Q484" s="415"/>
      <c r="R484" s="415">
        <v>0.57600000000000007</v>
      </c>
    </row>
    <row r="485" spans="1:18" ht="13.5" customHeight="1">
      <c r="A485" s="410" t="s">
        <v>5</v>
      </c>
      <c r="B485" s="410" t="s">
        <v>743</v>
      </c>
      <c r="C485" s="410" t="s">
        <v>749</v>
      </c>
      <c r="D485" s="410" t="s">
        <v>12</v>
      </c>
      <c r="E485" s="417">
        <v>42381</v>
      </c>
      <c r="F485" s="412" t="s">
        <v>750</v>
      </c>
      <c r="G485" s="410">
        <v>3</v>
      </c>
      <c r="H485" s="410" t="s">
        <v>19</v>
      </c>
      <c r="I485" s="410" t="s">
        <v>7</v>
      </c>
      <c r="J485" s="413" t="s">
        <v>228</v>
      </c>
      <c r="K485" s="410" t="s">
        <v>128</v>
      </c>
      <c r="L485" s="418" t="s">
        <v>624</v>
      </c>
      <c r="M485" s="410"/>
      <c r="O485" s="409" t="s">
        <v>11</v>
      </c>
      <c r="P485" s="410" t="s">
        <v>747</v>
      </c>
      <c r="Q485" s="415"/>
      <c r="R485" s="415">
        <v>1.7729999999999999</v>
      </c>
    </row>
    <row r="486" spans="1:18" ht="13.5" customHeight="1">
      <c r="A486" s="410" t="s">
        <v>5</v>
      </c>
      <c r="B486" s="410" t="s">
        <v>743</v>
      </c>
      <c r="C486" s="410" t="s">
        <v>749</v>
      </c>
      <c r="D486" s="410" t="s">
        <v>12</v>
      </c>
      <c r="E486" s="417">
        <v>42379</v>
      </c>
      <c r="F486" s="412" t="s">
        <v>750</v>
      </c>
      <c r="G486" s="410">
        <v>3</v>
      </c>
      <c r="H486" s="410" t="s">
        <v>19</v>
      </c>
      <c r="I486" s="410" t="s">
        <v>30</v>
      </c>
      <c r="J486" s="413" t="s">
        <v>228</v>
      </c>
      <c r="K486" s="410" t="s">
        <v>129</v>
      </c>
      <c r="L486" s="418" t="s">
        <v>625</v>
      </c>
      <c r="M486" s="410"/>
      <c r="O486" s="409" t="s">
        <v>8</v>
      </c>
      <c r="P486" s="410" t="s">
        <v>10</v>
      </c>
      <c r="Q486" s="415"/>
      <c r="R486" s="415">
        <v>1.008</v>
      </c>
    </row>
    <row r="487" spans="1:18" ht="13.5" customHeight="1">
      <c r="A487" s="410" t="s">
        <v>5</v>
      </c>
      <c r="B487" s="410" t="s">
        <v>743</v>
      </c>
      <c r="C487" s="410" t="s">
        <v>749</v>
      </c>
      <c r="D487" s="410" t="s">
        <v>12</v>
      </c>
      <c r="E487" s="417">
        <v>42380</v>
      </c>
      <c r="F487" s="412" t="s">
        <v>750</v>
      </c>
      <c r="G487" s="410">
        <v>3</v>
      </c>
      <c r="H487" s="410" t="s">
        <v>19</v>
      </c>
      <c r="I487" s="410" t="s">
        <v>30</v>
      </c>
      <c r="J487" s="413" t="s">
        <v>228</v>
      </c>
      <c r="K487" s="410" t="s">
        <v>707</v>
      </c>
      <c r="L487" s="418" t="s">
        <v>634</v>
      </c>
      <c r="M487" s="410"/>
      <c r="O487" s="409" t="s">
        <v>11</v>
      </c>
      <c r="P487" s="410" t="s">
        <v>12</v>
      </c>
      <c r="Q487" s="415"/>
      <c r="R487" s="415">
        <v>1.323</v>
      </c>
    </row>
    <row r="488" spans="1:18" ht="13.5" customHeight="1">
      <c r="A488" s="410" t="s">
        <v>5</v>
      </c>
      <c r="B488" s="410" t="s">
        <v>743</v>
      </c>
      <c r="C488" s="410" t="s">
        <v>749</v>
      </c>
      <c r="D488" s="410" t="s">
        <v>12</v>
      </c>
      <c r="E488" s="417">
        <v>42381</v>
      </c>
      <c r="F488" s="412" t="s">
        <v>750</v>
      </c>
      <c r="G488" s="410">
        <v>3</v>
      </c>
      <c r="H488" s="410" t="s">
        <v>19</v>
      </c>
      <c r="I488" s="410" t="s">
        <v>30</v>
      </c>
      <c r="J488" s="413" t="s">
        <v>228</v>
      </c>
      <c r="K488" s="410" t="s">
        <v>131</v>
      </c>
      <c r="L488" s="418" t="s">
        <v>654</v>
      </c>
      <c r="M488" s="410"/>
      <c r="O488" s="409" t="s">
        <v>8</v>
      </c>
      <c r="P488" s="410" t="s">
        <v>10</v>
      </c>
      <c r="Q488" s="415"/>
      <c r="R488" s="415">
        <v>0.22500000000000001</v>
      </c>
    </row>
    <row r="489" spans="1:18" ht="13.5" customHeight="1">
      <c r="A489" s="410" t="s">
        <v>5</v>
      </c>
      <c r="B489" s="410" t="s">
        <v>743</v>
      </c>
      <c r="C489" s="410" t="s">
        <v>749</v>
      </c>
      <c r="D489" s="410" t="s">
        <v>12</v>
      </c>
      <c r="E489" s="417">
        <v>42379</v>
      </c>
      <c r="F489" s="412" t="s">
        <v>750</v>
      </c>
      <c r="G489" s="410">
        <v>3</v>
      </c>
      <c r="H489" s="410" t="s">
        <v>19</v>
      </c>
      <c r="I489" s="410" t="s">
        <v>34</v>
      </c>
      <c r="J489" s="413" t="s">
        <v>228</v>
      </c>
      <c r="K489" s="410" t="s">
        <v>132</v>
      </c>
      <c r="L489" s="418" t="s">
        <v>655</v>
      </c>
      <c r="M489" s="410"/>
      <c r="O489" s="409" t="s">
        <v>11</v>
      </c>
      <c r="P489" s="410" t="s">
        <v>12</v>
      </c>
      <c r="Q489" s="415"/>
      <c r="R489" s="415">
        <v>1.4220000000000002</v>
      </c>
    </row>
    <row r="490" spans="1:18" ht="13.5" customHeight="1">
      <c r="A490" s="410" t="s">
        <v>5</v>
      </c>
      <c r="B490" s="410" t="s">
        <v>743</v>
      </c>
      <c r="C490" s="410" t="s">
        <v>749</v>
      </c>
      <c r="D490" s="410" t="s">
        <v>12</v>
      </c>
      <c r="E490" s="417">
        <v>42380</v>
      </c>
      <c r="F490" s="412" t="s">
        <v>750</v>
      </c>
      <c r="G490" s="410">
        <v>3</v>
      </c>
      <c r="H490" s="410" t="s">
        <v>19</v>
      </c>
      <c r="I490" s="410" t="s">
        <v>34</v>
      </c>
      <c r="J490" s="413" t="s">
        <v>228</v>
      </c>
      <c r="K490" s="410" t="s">
        <v>133</v>
      </c>
      <c r="L490" s="418" t="s">
        <v>656</v>
      </c>
      <c r="M490" s="410"/>
      <c r="O490" s="409" t="s">
        <v>8</v>
      </c>
      <c r="P490" s="410" t="s">
        <v>12</v>
      </c>
      <c r="Q490" s="415"/>
      <c r="R490" s="415">
        <v>0.27900000000000003</v>
      </c>
    </row>
    <row r="491" spans="1:18" ht="13.5" customHeight="1">
      <c r="A491" s="410" t="s">
        <v>5</v>
      </c>
      <c r="B491" s="410" t="s">
        <v>743</v>
      </c>
      <c r="C491" s="410" t="s">
        <v>749</v>
      </c>
      <c r="D491" s="410" t="s">
        <v>12</v>
      </c>
      <c r="E491" s="417">
        <v>42381</v>
      </c>
      <c r="F491" s="412" t="s">
        <v>750</v>
      </c>
      <c r="G491" s="410">
        <v>3</v>
      </c>
      <c r="H491" s="410" t="s">
        <v>19</v>
      </c>
      <c r="I491" s="410" t="s">
        <v>7</v>
      </c>
      <c r="J491" s="413" t="s">
        <v>228</v>
      </c>
      <c r="K491" s="410" t="s">
        <v>135</v>
      </c>
      <c r="L491" s="418" t="s">
        <v>657</v>
      </c>
      <c r="M491" s="410"/>
      <c r="O491" s="409" t="s">
        <v>11</v>
      </c>
      <c r="P491" s="410" t="s">
        <v>10</v>
      </c>
      <c r="Q491" s="415"/>
      <c r="R491" s="415">
        <v>1.0169999999999999</v>
      </c>
    </row>
    <row r="492" spans="1:18" ht="13.5" customHeight="1">
      <c r="A492" s="410" t="s">
        <v>5</v>
      </c>
      <c r="B492" s="410" t="s">
        <v>743</v>
      </c>
      <c r="C492" s="410" t="s">
        <v>749</v>
      </c>
      <c r="D492" s="410" t="s">
        <v>12</v>
      </c>
      <c r="E492" s="417">
        <v>42379</v>
      </c>
      <c r="F492" s="412" t="s">
        <v>750</v>
      </c>
      <c r="G492" s="410">
        <v>3</v>
      </c>
      <c r="H492" s="410" t="s">
        <v>19</v>
      </c>
      <c r="I492" s="410" t="s">
        <v>7</v>
      </c>
      <c r="J492" s="413" t="s">
        <v>228</v>
      </c>
      <c r="K492" s="410" t="s">
        <v>136</v>
      </c>
      <c r="L492" s="418" t="s">
        <v>658</v>
      </c>
      <c r="M492" s="410"/>
      <c r="O492" s="409" t="s">
        <v>8</v>
      </c>
      <c r="P492" s="410" t="s">
        <v>10</v>
      </c>
      <c r="Q492" s="415"/>
      <c r="R492" s="415">
        <v>2.5920000000000001</v>
      </c>
    </row>
    <row r="493" spans="1:18" ht="13.5" customHeight="1">
      <c r="A493" s="410" t="s">
        <v>5</v>
      </c>
      <c r="B493" s="410" t="s">
        <v>743</v>
      </c>
      <c r="C493" s="410" t="s">
        <v>749</v>
      </c>
      <c r="D493" s="410" t="s">
        <v>12</v>
      </c>
      <c r="E493" s="417">
        <v>42380</v>
      </c>
      <c r="F493" s="412" t="s">
        <v>750</v>
      </c>
      <c r="G493" s="410">
        <v>3</v>
      </c>
      <c r="H493" s="410" t="s">
        <v>19</v>
      </c>
      <c r="I493" s="410" t="s">
        <v>7</v>
      </c>
      <c r="J493" s="413" t="s">
        <v>228</v>
      </c>
      <c r="K493" s="410" t="s">
        <v>363</v>
      </c>
      <c r="L493" s="418" t="s">
        <v>659</v>
      </c>
      <c r="M493" s="410"/>
      <c r="O493" s="409" t="s">
        <v>11</v>
      </c>
      <c r="P493" s="410" t="s">
        <v>747</v>
      </c>
      <c r="Q493" s="415"/>
      <c r="R493" s="415">
        <v>0.73799999999999999</v>
      </c>
    </row>
    <row r="494" spans="1:18" ht="13.5" customHeight="1">
      <c r="A494" s="410" t="s">
        <v>5</v>
      </c>
      <c r="B494" s="410" t="s">
        <v>743</v>
      </c>
      <c r="C494" s="410" t="s">
        <v>749</v>
      </c>
      <c r="D494" s="410" t="s">
        <v>12</v>
      </c>
      <c r="E494" s="417">
        <v>42381</v>
      </c>
      <c r="F494" s="412" t="s">
        <v>750</v>
      </c>
      <c r="G494" s="410">
        <v>3</v>
      </c>
      <c r="H494" s="410" t="s">
        <v>19</v>
      </c>
      <c r="I494" s="410" t="s">
        <v>30</v>
      </c>
      <c r="J494" s="413" t="s">
        <v>137</v>
      </c>
      <c r="K494" s="410" t="s">
        <v>138</v>
      </c>
      <c r="L494" s="418" t="s">
        <v>660</v>
      </c>
      <c r="M494" s="410"/>
      <c r="O494" s="409" t="s">
        <v>8</v>
      </c>
      <c r="P494" s="410" t="s">
        <v>10</v>
      </c>
      <c r="Q494" s="415"/>
      <c r="R494" s="415">
        <v>0.58079999999999998</v>
      </c>
    </row>
    <row r="495" spans="1:18" ht="13.5" customHeight="1">
      <c r="A495" s="410" t="s">
        <v>5</v>
      </c>
      <c r="B495" s="410" t="s">
        <v>743</v>
      </c>
      <c r="C495" s="410" t="s">
        <v>749</v>
      </c>
      <c r="D495" s="410" t="s">
        <v>12</v>
      </c>
      <c r="E495" s="417">
        <v>42379</v>
      </c>
      <c r="F495" s="412" t="s">
        <v>750</v>
      </c>
      <c r="G495" s="410">
        <v>3</v>
      </c>
      <c r="H495" s="410" t="s">
        <v>19</v>
      </c>
      <c r="I495" s="410" t="s">
        <v>30</v>
      </c>
      <c r="J495" s="413" t="s">
        <v>137</v>
      </c>
      <c r="K495" s="410" t="s">
        <v>139</v>
      </c>
      <c r="L495" s="418" t="s">
        <v>661</v>
      </c>
      <c r="M495" s="410"/>
      <c r="O495" s="409" t="s">
        <v>11</v>
      </c>
      <c r="P495" s="410" t="s">
        <v>12</v>
      </c>
      <c r="Q495" s="415"/>
      <c r="R495" s="415">
        <v>0.39479999999999993</v>
      </c>
    </row>
    <row r="496" spans="1:18" ht="13.5" customHeight="1">
      <c r="A496" s="410" t="s">
        <v>5</v>
      </c>
      <c r="B496" s="410" t="s">
        <v>743</v>
      </c>
      <c r="C496" s="410" t="s">
        <v>749</v>
      </c>
      <c r="D496" s="410" t="s">
        <v>12</v>
      </c>
      <c r="E496" s="417">
        <v>42380</v>
      </c>
      <c r="F496" s="412" t="s">
        <v>750</v>
      </c>
      <c r="G496" s="410">
        <v>3</v>
      </c>
      <c r="H496" s="410" t="s">
        <v>19</v>
      </c>
      <c r="I496" s="410" t="s">
        <v>30</v>
      </c>
      <c r="J496" s="413" t="s">
        <v>137</v>
      </c>
      <c r="K496" s="410" t="s">
        <v>140</v>
      </c>
      <c r="L496" s="418" t="s">
        <v>662</v>
      </c>
      <c r="M496" s="410"/>
      <c r="O496" s="409" t="s">
        <v>8</v>
      </c>
      <c r="P496" s="410" t="s">
        <v>10</v>
      </c>
      <c r="Q496" s="415"/>
      <c r="R496" s="415">
        <v>0.86340000000000006</v>
      </c>
    </row>
    <row r="497" spans="1:18" ht="13.5" customHeight="1">
      <c r="A497" s="410" t="s">
        <v>5</v>
      </c>
      <c r="B497" s="410" t="s">
        <v>743</v>
      </c>
      <c r="C497" s="410" t="s">
        <v>749</v>
      </c>
      <c r="D497" s="410" t="s">
        <v>12</v>
      </c>
      <c r="E497" s="417">
        <v>42381</v>
      </c>
      <c r="F497" s="412" t="s">
        <v>750</v>
      </c>
      <c r="G497" s="410">
        <v>3</v>
      </c>
      <c r="H497" s="410" t="s">
        <v>19</v>
      </c>
      <c r="I497" s="410" t="s">
        <v>34</v>
      </c>
      <c r="J497" s="413" t="s">
        <v>137</v>
      </c>
      <c r="K497" s="410" t="s">
        <v>141</v>
      </c>
      <c r="L497" s="418" t="s">
        <v>663</v>
      </c>
      <c r="M497" s="410"/>
      <c r="O497" s="409" t="s">
        <v>11</v>
      </c>
      <c r="P497" s="410" t="s">
        <v>12</v>
      </c>
      <c r="Q497" s="415"/>
      <c r="R497" s="415">
        <v>0.22020000000000001</v>
      </c>
    </row>
    <row r="498" spans="1:18" ht="13.5" customHeight="1">
      <c r="A498" s="410" t="s">
        <v>5</v>
      </c>
      <c r="B498" s="410" t="s">
        <v>743</v>
      </c>
      <c r="C498" s="410" t="s">
        <v>749</v>
      </c>
      <c r="D498" s="410" t="s">
        <v>12</v>
      </c>
      <c r="E498" s="417">
        <v>42379</v>
      </c>
      <c r="F498" s="412" t="s">
        <v>750</v>
      </c>
      <c r="G498" s="410">
        <v>3</v>
      </c>
      <c r="H498" s="410" t="s">
        <v>19</v>
      </c>
      <c r="I498" s="410" t="s">
        <v>34</v>
      </c>
      <c r="J498" s="413" t="s">
        <v>142</v>
      </c>
      <c r="K498" s="410" t="s">
        <v>143</v>
      </c>
      <c r="L498" s="418" t="s">
        <v>664</v>
      </c>
      <c r="M498" s="410"/>
      <c r="O498" s="409" t="s">
        <v>8</v>
      </c>
      <c r="P498" s="410" t="s">
        <v>12</v>
      </c>
      <c r="Q498" s="415"/>
      <c r="R498" s="415">
        <v>1.3634999999999999</v>
      </c>
    </row>
    <row r="499" spans="1:18" ht="13.5" customHeight="1">
      <c r="A499" s="410" t="s">
        <v>5</v>
      </c>
      <c r="B499" s="410" t="s">
        <v>743</v>
      </c>
      <c r="C499" s="410" t="s">
        <v>749</v>
      </c>
      <c r="D499" s="410" t="s">
        <v>12</v>
      </c>
      <c r="E499" s="417">
        <v>42380</v>
      </c>
      <c r="F499" s="412" t="s">
        <v>750</v>
      </c>
      <c r="G499" s="410">
        <v>3</v>
      </c>
      <c r="H499" s="410" t="s">
        <v>19</v>
      </c>
      <c r="I499" s="410" t="s">
        <v>7</v>
      </c>
      <c r="J499" s="413" t="s">
        <v>142</v>
      </c>
      <c r="K499" s="410" t="s">
        <v>144</v>
      </c>
      <c r="L499" s="418" t="s">
        <v>665</v>
      </c>
      <c r="M499" s="410"/>
      <c r="O499" s="409" t="s">
        <v>11</v>
      </c>
      <c r="P499" s="410" t="s">
        <v>10</v>
      </c>
      <c r="Q499" s="415"/>
      <c r="R499" s="415">
        <v>0.86756916996047428</v>
      </c>
    </row>
    <row r="500" spans="1:18" ht="13.5" customHeight="1">
      <c r="A500" s="410" t="s">
        <v>5</v>
      </c>
      <c r="B500" s="410" t="s">
        <v>743</v>
      </c>
      <c r="C500" s="410" t="s">
        <v>749</v>
      </c>
      <c r="D500" s="410" t="s">
        <v>12</v>
      </c>
      <c r="E500" s="417">
        <v>42381</v>
      </c>
      <c r="F500" s="412" t="s">
        <v>750</v>
      </c>
      <c r="G500" s="410">
        <v>3</v>
      </c>
      <c r="H500" s="410" t="s">
        <v>19</v>
      </c>
      <c r="I500" s="410" t="s">
        <v>7</v>
      </c>
      <c r="J500" s="413" t="s">
        <v>142</v>
      </c>
      <c r="K500" s="410" t="s">
        <v>145</v>
      </c>
      <c r="L500" s="418" t="s">
        <v>666</v>
      </c>
      <c r="M500" s="410"/>
      <c r="O500" s="409" t="s">
        <v>8</v>
      </c>
      <c r="P500" s="410" t="s">
        <v>10</v>
      </c>
      <c r="Q500" s="415"/>
      <c r="R500" s="415">
        <v>0.1842</v>
      </c>
    </row>
    <row r="501" spans="1:18" ht="13.5" customHeight="1">
      <c r="A501" s="410" t="s">
        <v>5</v>
      </c>
      <c r="B501" s="410" t="s">
        <v>743</v>
      </c>
      <c r="C501" s="410" t="s">
        <v>749</v>
      </c>
      <c r="D501" s="410" t="s">
        <v>12</v>
      </c>
      <c r="E501" s="417">
        <v>42379</v>
      </c>
      <c r="F501" s="412" t="s">
        <v>750</v>
      </c>
      <c r="G501" s="410">
        <v>3</v>
      </c>
      <c r="H501" s="410" t="s">
        <v>19</v>
      </c>
      <c r="I501" s="410" t="s">
        <v>7</v>
      </c>
      <c r="J501" s="413" t="s">
        <v>142</v>
      </c>
      <c r="K501" s="410" t="s">
        <v>146</v>
      </c>
      <c r="L501" s="418" t="s">
        <v>667</v>
      </c>
      <c r="M501" s="410"/>
      <c r="O501" s="409" t="s">
        <v>11</v>
      </c>
      <c r="P501" s="410" t="s">
        <v>747</v>
      </c>
      <c r="Q501" s="415"/>
      <c r="R501" s="415">
        <v>1.1205357142857144</v>
      </c>
    </row>
    <row r="502" spans="1:18" ht="13.5" customHeight="1">
      <c r="A502" s="410" t="s">
        <v>5</v>
      </c>
      <c r="B502" s="410" t="s">
        <v>743</v>
      </c>
      <c r="C502" s="410" t="s">
        <v>749</v>
      </c>
      <c r="D502" s="410" t="s">
        <v>12</v>
      </c>
      <c r="E502" s="417">
        <v>42380</v>
      </c>
      <c r="F502" s="412" t="s">
        <v>750</v>
      </c>
      <c r="G502" s="410">
        <v>3</v>
      </c>
      <c r="H502" s="410" t="s">
        <v>19</v>
      </c>
      <c r="I502" s="410" t="s">
        <v>30</v>
      </c>
      <c r="J502" s="413" t="s">
        <v>142</v>
      </c>
      <c r="K502" s="410" t="s">
        <v>147</v>
      </c>
      <c r="L502" s="418" t="s">
        <v>668</v>
      </c>
      <c r="M502" s="410"/>
      <c r="O502" s="409" t="s">
        <v>8</v>
      </c>
      <c r="P502" s="410" t="s">
        <v>10</v>
      </c>
      <c r="Q502" s="415"/>
      <c r="R502" s="415">
        <v>0.93399999999999994</v>
      </c>
    </row>
    <row r="503" spans="1:18" ht="13.5" customHeight="1">
      <c r="A503" s="410" t="s">
        <v>5</v>
      </c>
      <c r="B503" s="410" t="s">
        <v>743</v>
      </c>
      <c r="C503" s="410" t="s">
        <v>749</v>
      </c>
      <c r="D503" s="410" t="s">
        <v>12</v>
      </c>
      <c r="E503" s="417">
        <v>42381</v>
      </c>
      <c r="F503" s="412" t="s">
        <v>750</v>
      </c>
      <c r="G503" s="410">
        <v>3</v>
      </c>
      <c r="H503" s="410" t="s">
        <v>19</v>
      </c>
      <c r="I503" s="410" t="s">
        <v>30</v>
      </c>
      <c r="J503" s="413" t="s">
        <v>148</v>
      </c>
      <c r="K503" s="410" t="s">
        <v>149</v>
      </c>
      <c r="L503" s="418" t="s">
        <v>669</v>
      </c>
      <c r="M503" s="410"/>
      <c r="O503" s="409" t="s">
        <v>11</v>
      </c>
      <c r="P503" s="410" t="s">
        <v>12</v>
      </c>
      <c r="Q503" s="415"/>
      <c r="R503" s="415">
        <v>0.47700000000000004</v>
      </c>
    </row>
    <row r="504" spans="1:18" ht="13.5" customHeight="1">
      <c r="A504" s="410" t="s">
        <v>5</v>
      </c>
      <c r="B504" s="410" t="s">
        <v>743</v>
      </c>
      <c r="C504" s="410" t="s">
        <v>749</v>
      </c>
      <c r="D504" s="410" t="s">
        <v>12</v>
      </c>
      <c r="E504" s="417">
        <v>42379</v>
      </c>
      <c r="F504" s="412" t="s">
        <v>750</v>
      </c>
      <c r="G504" s="410">
        <v>3</v>
      </c>
      <c r="H504" s="410" t="s">
        <v>19</v>
      </c>
      <c r="I504" s="410" t="s">
        <v>30</v>
      </c>
      <c r="J504" s="413" t="s">
        <v>148</v>
      </c>
      <c r="K504" s="410" t="s">
        <v>364</v>
      </c>
      <c r="L504" s="418" t="s">
        <v>670</v>
      </c>
      <c r="M504" s="410"/>
      <c r="O504" s="409" t="s">
        <v>8</v>
      </c>
      <c r="P504" s="410" t="s">
        <v>10</v>
      </c>
      <c r="Q504" s="415"/>
      <c r="R504" s="415">
        <v>0.54</v>
      </c>
    </row>
    <row r="505" spans="1:18" ht="13.5" customHeight="1">
      <c r="A505" s="410" t="s">
        <v>5</v>
      </c>
      <c r="B505" s="410" t="s">
        <v>743</v>
      </c>
      <c r="C505" s="410" t="s">
        <v>749</v>
      </c>
      <c r="D505" s="410" t="s">
        <v>12</v>
      </c>
      <c r="E505" s="417">
        <v>42380</v>
      </c>
      <c r="F505" s="412" t="s">
        <v>750</v>
      </c>
      <c r="G505" s="410">
        <v>3</v>
      </c>
      <c r="H505" s="410" t="s">
        <v>19</v>
      </c>
      <c r="I505" s="410" t="s">
        <v>34</v>
      </c>
      <c r="J505" s="413" t="s">
        <v>148</v>
      </c>
      <c r="K505" s="410" t="s">
        <v>151</v>
      </c>
      <c r="L505" s="418" t="s">
        <v>671</v>
      </c>
      <c r="M505" s="410"/>
      <c r="O505" s="409" t="s">
        <v>11</v>
      </c>
      <c r="P505" s="410" t="s">
        <v>12</v>
      </c>
      <c r="Q505" s="415"/>
      <c r="R505" s="415">
        <v>0.49500000000000005</v>
      </c>
    </row>
    <row r="506" spans="1:18" ht="13.5" customHeight="1">
      <c r="A506" s="410" t="s">
        <v>5</v>
      </c>
      <c r="B506" s="410" t="s">
        <v>743</v>
      </c>
      <c r="C506" s="410" t="s">
        <v>749</v>
      </c>
      <c r="D506" s="410" t="s">
        <v>12</v>
      </c>
      <c r="E506" s="417">
        <v>42381</v>
      </c>
      <c r="F506" s="412" t="s">
        <v>750</v>
      </c>
      <c r="G506" s="410">
        <v>3</v>
      </c>
      <c r="H506" s="410" t="s">
        <v>19</v>
      </c>
      <c r="I506" s="410" t="s">
        <v>34</v>
      </c>
      <c r="J506" s="413" t="s">
        <v>148</v>
      </c>
      <c r="K506" s="410" t="s">
        <v>152</v>
      </c>
      <c r="L506" s="418" t="s">
        <v>672</v>
      </c>
      <c r="M506" s="410"/>
      <c r="O506" s="409" t="s">
        <v>8</v>
      </c>
      <c r="P506" s="410" t="s">
        <v>12</v>
      </c>
      <c r="Q506" s="415"/>
      <c r="R506" s="415">
        <v>0.432</v>
      </c>
    </row>
    <row r="507" spans="1:18" ht="13.5" customHeight="1">
      <c r="A507" s="410" t="s">
        <v>5</v>
      </c>
      <c r="B507" s="410" t="s">
        <v>743</v>
      </c>
      <c r="C507" s="410" t="s">
        <v>749</v>
      </c>
      <c r="D507" s="410" t="s">
        <v>12</v>
      </c>
      <c r="E507" s="417">
        <v>42379</v>
      </c>
      <c r="F507" s="412" t="s">
        <v>750</v>
      </c>
      <c r="G507" s="410">
        <v>3</v>
      </c>
      <c r="H507" s="410" t="s">
        <v>19</v>
      </c>
      <c r="I507" s="410" t="s">
        <v>7</v>
      </c>
      <c r="J507" s="413" t="s">
        <v>148</v>
      </c>
      <c r="K507" s="410" t="s">
        <v>153</v>
      </c>
      <c r="L507" s="418" t="s">
        <v>673</v>
      </c>
      <c r="M507" s="410"/>
      <c r="O507" s="409" t="s">
        <v>11</v>
      </c>
      <c r="P507" s="410" t="s">
        <v>10</v>
      </c>
      <c r="Q507" s="415"/>
      <c r="R507" s="415">
        <v>0.65700000000000003</v>
      </c>
    </row>
    <row r="508" spans="1:18" ht="13.5" customHeight="1">
      <c r="A508" s="410" t="s">
        <v>5</v>
      </c>
      <c r="B508" s="410" t="s">
        <v>743</v>
      </c>
      <c r="C508" s="410" t="s">
        <v>749</v>
      </c>
      <c r="D508" s="410" t="s">
        <v>12</v>
      </c>
      <c r="E508" s="417">
        <v>42380</v>
      </c>
      <c r="F508" s="412" t="s">
        <v>750</v>
      </c>
      <c r="G508" s="410">
        <v>3</v>
      </c>
      <c r="H508" s="410" t="s">
        <v>19</v>
      </c>
      <c r="I508" s="410" t="s">
        <v>7</v>
      </c>
      <c r="J508" s="413" t="s">
        <v>148</v>
      </c>
      <c r="K508" s="410" t="s">
        <v>154</v>
      </c>
      <c r="L508" s="418" t="s">
        <v>674</v>
      </c>
      <c r="M508" s="410"/>
      <c r="O508" s="409" t="s">
        <v>8</v>
      </c>
      <c r="P508" s="410" t="s">
        <v>10</v>
      </c>
      <c r="Q508" s="415"/>
      <c r="R508" s="415">
        <v>0.24300000000000002</v>
      </c>
    </row>
    <row r="509" spans="1:18" ht="13.5" customHeight="1">
      <c r="A509" s="410" t="s">
        <v>5</v>
      </c>
      <c r="B509" s="410" t="s">
        <v>743</v>
      </c>
      <c r="C509" s="410" t="s">
        <v>749</v>
      </c>
      <c r="D509" s="410" t="s">
        <v>12</v>
      </c>
      <c r="E509" s="417">
        <v>42381</v>
      </c>
      <c r="F509" s="412" t="s">
        <v>750</v>
      </c>
      <c r="G509" s="410">
        <v>3</v>
      </c>
      <c r="H509" s="410" t="s">
        <v>19</v>
      </c>
      <c r="I509" s="410" t="s">
        <v>7</v>
      </c>
      <c r="J509" s="413" t="s">
        <v>148</v>
      </c>
      <c r="K509" s="410" t="s">
        <v>155</v>
      </c>
      <c r="L509" s="418" t="s">
        <v>675</v>
      </c>
      <c r="M509" s="410"/>
      <c r="O509" s="409" t="s">
        <v>11</v>
      </c>
      <c r="P509" s="410" t="s">
        <v>747</v>
      </c>
      <c r="Q509" s="415"/>
      <c r="R509" s="415">
        <v>0.14400000000000002</v>
      </c>
    </row>
    <row r="510" spans="1:18" ht="13.5" customHeight="1">
      <c r="A510" s="410" t="s">
        <v>5</v>
      </c>
      <c r="B510" s="410" t="s">
        <v>743</v>
      </c>
      <c r="C510" s="410" t="s">
        <v>749</v>
      </c>
      <c r="D510" s="410" t="s">
        <v>12</v>
      </c>
      <c r="E510" s="417">
        <v>42379</v>
      </c>
      <c r="F510" s="412" t="s">
        <v>750</v>
      </c>
      <c r="G510" s="410">
        <v>3</v>
      </c>
      <c r="H510" s="410" t="s">
        <v>19</v>
      </c>
      <c r="I510" s="410" t="s">
        <v>30</v>
      </c>
      <c r="J510" s="413" t="s">
        <v>156</v>
      </c>
      <c r="K510" s="410" t="s">
        <v>157</v>
      </c>
      <c r="L510" s="418" t="s">
        <v>676</v>
      </c>
      <c r="M510" s="410"/>
      <c r="O510" s="409" t="s">
        <v>8</v>
      </c>
      <c r="P510" s="410" t="s">
        <v>10</v>
      </c>
      <c r="Q510" s="415"/>
      <c r="R510" s="415">
        <v>1.17</v>
      </c>
    </row>
    <row r="511" spans="1:18" ht="13.5" customHeight="1">
      <c r="A511" s="410" t="s">
        <v>5</v>
      </c>
      <c r="B511" s="410" t="s">
        <v>743</v>
      </c>
      <c r="C511" s="410" t="s">
        <v>749</v>
      </c>
      <c r="D511" s="410" t="s">
        <v>12</v>
      </c>
      <c r="E511" s="417">
        <v>42380</v>
      </c>
      <c r="F511" s="412" t="s">
        <v>750</v>
      </c>
      <c r="G511" s="410">
        <v>3</v>
      </c>
      <c r="H511" s="410" t="s">
        <v>19</v>
      </c>
      <c r="I511" s="410" t="s">
        <v>30</v>
      </c>
      <c r="J511" s="413" t="s">
        <v>156</v>
      </c>
      <c r="K511" s="410" t="s">
        <v>158</v>
      </c>
      <c r="L511" s="418" t="s">
        <v>677</v>
      </c>
      <c r="M511" s="410"/>
      <c r="O511" s="409" t="s">
        <v>11</v>
      </c>
      <c r="P511" s="410" t="s">
        <v>12</v>
      </c>
      <c r="Q511" s="415"/>
      <c r="R511" s="415">
        <v>6.3E-2</v>
      </c>
    </row>
    <row r="512" spans="1:18" ht="13.5" customHeight="1">
      <c r="A512" s="410" t="s">
        <v>5</v>
      </c>
      <c r="B512" s="410" t="s">
        <v>743</v>
      </c>
      <c r="C512" s="410" t="s">
        <v>749</v>
      </c>
      <c r="D512" s="410" t="s">
        <v>12</v>
      </c>
      <c r="E512" s="417">
        <v>42381</v>
      </c>
      <c r="F512" s="412" t="s">
        <v>750</v>
      </c>
      <c r="G512" s="410">
        <v>3</v>
      </c>
      <c r="H512" s="410" t="s">
        <v>19</v>
      </c>
      <c r="I512" s="410" t="s">
        <v>30</v>
      </c>
      <c r="J512" s="413" t="s">
        <v>156</v>
      </c>
      <c r="K512" s="410" t="s">
        <v>159</v>
      </c>
      <c r="L512" s="418" t="s">
        <v>678</v>
      </c>
      <c r="M512" s="410"/>
      <c r="O512" s="409" t="s">
        <v>8</v>
      </c>
      <c r="P512" s="410" t="s">
        <v>10</v>
      </c>
      <c r="Q512" s="415"/>
      <c r="R512" s="415">
        <v>8.1000000000000003E-2</v>
      </c>
    </row>
    <row r="513" spans="1:18" ht="13.5" customHeight="1">
      <c r="A513" s="410" t="s">
        <v>5</v>
      </c>
      <c r="B513" s="410" t="s">
        <v>743</v>
      </c>
      <c r="C513" s="410" t="s">
        <v>749</v>
      </c>
      <c r="D513" s="410" t="s">
        <v>12</v>
      </c>
      <c r="E513" s="417">
        <v>42379</v>
      </c>
      <c r="F513" s="412" t="s">
        <v>750</v>
      </c>
      <c r="G513" s="410">
        <v>3</v>
      </c>
      <c r="H513" s="410" t="s">
        <v>19</v>
      </c>
      <c r="I513" s="410" t="s">
        <v>34</v>
      </c>
      <c r="J513" s="413" t="s">
        <v>156</v>
      </c>
      <c r="K513" s="410" t="s">
        <v>160</v>
      </c>
      <c r="L513" s="418" t="s">
        <v>679</v>
      </c>
      <c r="M513" s="410"/>
      <c r="O513" s="409" t="s">
        <v>11</v>
      </c>
      <c r="P513" s="410" t="s">
        <v>12</v>
      </c>
      <c r="Q513" s="415"/>
      <c r="R513" s="415">
        <v>0.14400000000000002</v>
      </c>
    </row>
    <row r="514" spans="1:18" ht="13.5" customHeight="1">
      <c r="A514" s="410" t="s">
        <v>5</v>
      </c>
      <c r="B514" s="410" t="s">
        <v>743</v>
      </c>
      <c r="C514" s="410" t="s">
        <v>749</v>
      </c>
      <c r="D514" s="410" t="s">
        <v>12</v>
      </c>
      <c r="E514" s="417">
        <v>42380</v>
      </c>
      <c r="F514" s="412" t="s">
        <v>750</v>
      </c>
      <c r="G514" s="410">
        <v>3</v>
      </c>
      <c r="H514" s="410" t="s">
        <v>19</v>
      </c>
      <c r="I514" s="410" t="s">
        <v>34</v>
      </c>
      <c r="J514" s="413" t="s">
        <v>156</v>
      </c>
      <c r="K514" s="410" t="s">
        <v>161</v>
      </c>
      <c r="L514" s="418" t="s">
        <v>680</v>
      </c>
      <c r="M514" s="410"/>
      <c r="O514" s="409" t="s">
        <v>8</v>
      </c>
      <c r="P514" s="410" t="s">
        <v>12</v>
      </c>
      <c r="Q514" s="415"/>
      <c r="R514" s="415">
        <v>0.11700000000000001</v>
      </c>
    </row>
    <row r="515" spans="1:18" ht="13.5" customHeight="1">
      <c r="A515" s="410" t="s">
        <v>5</v>
      </c>
      <c r="B515" s="410" t="s">
        <v>743</v>
      </c>
      <c r="C515" s="410" t="s">
        <v>749</v>
      </c>
      <c r="D515" s="410" t="s">
        <v>12</v>
      </c>
      <c r="E515" s="417">
        <v>42381</v>
      </c>
      <c r="F515" s="412" t="s">
        <v>750</v>
      </c>
      <c r="G515" s="410">
        <v>3</v>
      </c>
      <c r="H515" s="410" t="s">
        <v>19</v>
      </c>
      <c r="I515" s="410" t="s">
        <v>7</v>
      </c>
      <c r="J515" s="413" t="s">
        <v>156</v>
      </c>
      <c r="K515" s="410" t="s">
        <v>162</v>
      </c>
      <c r="L515" s="418" t="s">
        <v>681</v>
      </c>
      <c r="M515" s="410"/>
      <c r="O515" s="409" t="s">
        <v>11</v>
      </c>
      <c r="P515" s="410" t="s">
        <v>10</v>
      </c>
      <c r="Q515" s="415"/>
      <c r="R515" s="415">
        <v>0.42299999999999999</v>
      </c>
    </row>
    <row r="516" spans="1:18" ht="13.5" customHeight="1">
      <c r="A516" s="410" t="s">
        <v>5</v>
      </c>
      <c r="B516" s="410" t="s">
        <v>743</v>
      </c>
      <c r="C516" s="410" t="s">
        <v>749</v>
      </c>
      <c r="D516" s="410" t="s">
        <v>12</v>
      </c>
      <c r="E516" s="417">
        <v>42379</v>
      </c>
      <c r="F516" s="412" t="s">
        <v>750</v>
      </c>
      <c r="G516" s="410">
        <v>3</v>
      </c>
      <c r="H516" s="410" t="s">
        <v>19</v>
      </c>
      <c r="I516" s="410" t="s">
        <v>7</v>
      </c>
      <c r="J516" s="413" t="s">
        <v>163</v>
      </c>
      <c r="K516" s="410" t="s">
        <v>164</v>
      </c>
      <c r="L516" s="418" t="s">
        <v>682</v>
      </c>
      <c r="M516" s="410"/>
      <c r="O516" s="409" t="s">
        <v>8</v>
      </c>
      <c r="P516" s="410" t="s">
        <v>10</v>
      </c>
      <c r="Q516" s="415"/>
      <c r="R516" s="415">
        <v>0.75600000000000001</v>
      </c>
    </row>
    <row r="517" spans="1:18" ht="13.5" customHeight="1">
      <c r="A517" s="410" t="s">
        <v>5</v>
      </c>
      <c r="B517" s="410" t="s">
        <v>743</v>
      </c>
      <c r="C517" s="410" t="s">
        <v>749</v>
      </c>
      <c r="D517" s="410" t="s">
        <v>12</v>
      </c>
      <c r="E517" s="417">
        <v>42380</v>
      </c>
      <c r="F517" s="412" t="s">
        <v>750</v>
      </c>
      <c r="G517" s="410">
        <v>3</v>
      </c>
      <c r="H517" s="410" t="s">
        <v>19</v>
      </c>
      <c r="I517" s="410" t="s">
        <v>7</v>
      </c>
      <c r="J517" s="413" t="s">
        <v>163</v>
      </c>
      <c r="K517" s="410" t="s">
        <v>166</v>
      </c>
      <c r="L517" s="418" t="s">
        <v>683</v>
      </c>
      <c r="M517" s="410"/>
      <c r="O517" s="409" t="s">
        <v>11</v>
      </c>
      <c r="P517" s="410" t="s">
        <v>747</v>
      </c>
      <c r="Q517" s="415"/>
      <c r="R517" s="415">
        <v>0.9900000000000001</v>
      </c>
    </row>
    <row r="518" spans="1:18" ht="13.5" customHeight="1">
      <c r="A518" s="410" t="s">
        <v>5</v>
      </c>
      <c r="B518" s="410" t="s">
        <v>743</v>
      </c>
      <c r="C518" s="410" t="s">
        <v>749</v>
      </c>
      <c r="D518" s="410" t="s">
        <v>12</v>
      </c>
      <c r="E518" s="417">
        <v>42381</v>
      </c>
      <c r="F518" s="412" t="s">
        <v>750</v>
      </c>
      <c r="G518" s="410">
        <v>3</v>
      </c>
      <c r="H518" s="410" t="s">
        <v>19</v>
      </c>
      <c r="I518" s="410" t="s">
        <v>30</v>
      </c>
      <c r="J518" s="413" t="s">
        <v>163</v>
      </c>
      <c r="K518" s="410" t="s">
        <v>167</v>
      </c>
      <c r="L518" s="418" t="s">
        <v>684</v>
      </c>
      <c r="M518" s="410"/>
      <c r="O518" s="409" t="s">
        <v>8</v>
      </c>
      <c r="P518" s="410" t="s">
        <v>10</v>
      </c>
      <c r="Q518" s="415"/>
      <c r="R518" s="415">
        <v>2.6190000000000002</v>
      </c>
    </row>
    <row r="519" spans="1:18" ht="13.5" customHeight="1">
      <c r="A519" s="410" t="s">
        <v>5</v>
      </c>
      <c r="B519" s="410" t="s">
        <v>743</v>
      </c>
      <c r="C519" s="410" t="s">
        <v>749</v>
      </c>
      <c r="D519" s="410" t="s">
        <v>12</v>
      </c>
      <c r="E519" s="417">
        <v>42379</v>
      </c>
      <c r="F519" s="412" t="s">
        <v>750</v>
      </c>
      <c r="G519" s="410">
        <v>3</v>
      </c>
      <c r="H519" s="410" t="s">
        <v>19</v>
      </c>
      <c r="I519" s="410" t="s">
        <v>30</v>
      </c>
      <c r="J519" s="413" t="s">
        <v>163</v>
      </c>
      <c r="K519" s="410" t="s">
        <v>168</v>
      </c>
      <c r="L519" s="418" t="s">
        <v>685</v>
      </c>
      <c r="M519" s="410"/>
      <c r="O519" s="409" t="s">
        <v>11</v>
      </c>
      <c r="P519" s="410" t="s">
        <v>12</v>
      </c>
      <c r="Q519" s="415"/>
      <c r="R519" s="415">
        <v>1.0169999999999999</v>
      </c>
    </row>
    <row r="520" spans="1:18" ht="13.5" customHeight="1">
      <c r="A520" s="410" t="s">
        <v>5</v>
      </c>
      <c r="B520" s="410" t="s">
        <v>743</v>
      </c>
      <c r="C520" s="410" t="s">
        <v>749</v>
      </c>
      <c r="D520" s="410" t="s">
        <v>12</v>
      </c>
      <c r="E520" s="417">
        <v>42380</v>
      </c>
      <c r="F520" s="412" t="s">
        <v>750</v>
      </c>
      <c r="G520" s="410">
        <v>3</v>
      </c>
      <c r="H520" s="410" t="s">
        <v>19</v>
      </c>
      <c r="I520" s="410" t="s">
        <v>30</v>
      </c>
      <c r="J520" s="413" t="s">
        <v>163</v>
      </c>
      <c r="K520" s="410" t="s">
        <v>169</v>
      </c>
      <c r="L520" s="418" t="s">
        <v>686</v>
      </c>
      <c r="M520" s="410"/>
      <c r="O520" s="409" t="s">
        <v>8</v>
      </c>
      <c r="P520" s="410" t="s">
        <v>10</v>
      </c>
      <c r="Q520" s="415"/>
      <c r="R520" s="415">
        <v>2.6640000000000001</v>
      </c>
    </row>
    <row r="521" spans="1:18" ht="13.5" customHeight="1">
      <c r="A521" s="410" t="s">
        <v>5</v>
      </c>
      <c r="B521" s="410" t="s">
        <v>743</v>
      </c>
      <c r="C521" s="410" t="s">
        <v>749</v>
      </c>
      <c r="D521" s="410" t="s">
        <v>12</v>
      </c>
      <c r="E521" s="417">
        <v>42381</v>
      </c>
      <c r="F521" s="412" t="s">
        <v>750</v>
      </c>
      <c r="G521" s="410">
        <v>3</v>
      </c>
      <c r="H521" s="410" t="s">
        <v>19</v>
      </c>
      <c r="I521" s="410" t="s">
        <v>34</v>
      </c>
      <c r="J521" s="413" t="s">
        <v>170</v>
      </c>
      <c r="K521" s="410" t="s">
        <v>171</v>
      </c>
      <c r="L521" s="418" t="s">
        <v>690</v>
      </c>
      <c r="M521" s="410"/>
      <c r="O521" s="409" t="s">
        <v>11</v>
      </c>
      <c r="P521" s="410" t="s">
        <v>12</v>
      </c>
      <c r="Q521" s="415"/>
      <c r="R521" s="415">
        <v>0.84599999999999997</v>
      </c>
    </row>
    <row r="522" spans="1:18" ht="13.5" customHeight="1">
      <c r="A522" s="410" t="s">
        <v>5</v>
      </c>
      <c r="B522" s="410" t="s">
        <v>743</v>
      </c>
      <c r="C522" s="410" t="s">
        <v>749</v>
      </c>
      <c r="D522" s="410" t="s">
        <v>12</v>
      </c>
      <c r="E522" s="417">
        <v>42379</v>
      </c>
      <c r="F522" s="412" t="s">
        <v>750</v>
      </c>
      <c r="G522" s="410">
        <v>3</v>
      </c>
      <c r="H522" s="410" t="s">
        <v>19</v>
      </c>
      <c r="I522" s="410" t="s">
        <v>34</v>
      </c>
      <c r="J522" s="413" t="s">
        <v>170</v>
      </c>
      <c r="K522" s="410" t="s">
        <v>172</v>
      </c>
      <c r="L522" s="418" t="s">
        <v>687</v>
      </c>
      <c r="M522" s="410"/>
      <c r="O522" s="409" t="s">
        <v>8</v>
      </c>
      <c r="P522" s="410" t="s">
        <v>12</v>
      </c>
      <c r="Q522" s="415"/>
      <c r="R522" s="415">
        <v>0.40500000000000003</v>
      </c>
    </row>
    <row r="523" spans="1:18" ht="13.5" customHeight="1">
      <c r="A523" s="410"/>
      <c r="B523" s="410"/>
      <c r="C523" s="410"/>
      <c r="D523" s="410"/>
      <c r="E523" s="410"/>
      <c r="F523" s="412"/>
      <c r="G523" s="410"/>
      <c r="H523" s="410"/>
      <c r="I523" s="410"/>
      <c r="J523" s="413"/>
      <c r="K523" s="410"/>
      <c r="M523" s="410"/>
      <c r="N523" s="410"/>
      <c r="O523" s="410"/>
      <c r="P523" s="410"/>
      <c r="Q523" s="415"/>
      <c r="R523" s="415"/>
    </row>
    <row r="524" spans="1:18" ht="13.5" customHeight="1">
      <c r="A524" s="410"/>
      <c r="B524" s="410"/>
      <c r="C524" s="410"/>
      <c r="D524" s="410"/>
      <c r="E524" s="410"/>
      <c r="F524" s="412"/>
      <c r="G524" s="410"/>
      <c r="H524" s="410"/>
      <c r="I524" s="410"/>
      <c r="J524" s="413"/>
      <c r="K524" s="410"/>
      <c r="M524" s="410"/>
      <c r="N524" s="410"/>
      <c r="O524" s="410"/>
      <c r="P524" s="410"/>
      <c r="Q524" s="415"/>
      <c r="R524" s="415"/>
    </row>
    <row r="525" spans="1:18" ht="13.5" customHeight="1">
      <c r="A525" s="410"/>
      <c r="B525" s="410"/>
      <c r="C525" s="410"/>
      <c r="D525" s="410"/>
      <c r="E525" s="410"/>
      <c r="F525" s="412"/>
      <c r="G525" s="410"/>
      <c r="H525" s="410"/>
      <c r="I525" s="410"/>
      <c r="J525" s="413"/>
      <c r="K525" s="410"/>
      <c r="M525" s="410"/>
      <c r="N525" s="410"/>
      <c r="O525" s="410"/>
      <c r="P525" s="410"/>
      <c r="Q525" s="415"/>
      <c r="R525" s="415"/>
    </row>
    <row r="526" spans="1:18" ht="13.5" customHeight="1">
      <c r="A526" s="410"/>
      <c r="B526" s="410"/>
      <c r="C526" s="410"/>
      <c r="D526" s="410"/>
      <c r="E526" s="410"/>
      <c r="F526" s="412"/>
      <c r="G526" s="410"/>
      <c r="H526" s="410"/>
      <c r="I526" s="410"/>
      <c r="J526" s="413"/>
      <c r="K526" s="410"/>
      <c r="M526" s="410"/>
      <c r="N526" s="410"/>
      <c r="O526" s="410"/>
      <c r="P526" s="410"/>
      <c r="Q526" s="415"/>
      <c r="R526" s="415"/>
    </row>
    <row r="527" spans="1:18" ht="13.5" customHeight="1">
      <c r="A527" s="410"/>
      <c r="B527" s="410"/>
      <c r="C527" s="410"/>
      <c r="D527" s="410"/>
      <c r="E527" s="410"/>
      <c r="F527" s="412"/>
      <c r="G527" s="410"/>
      <c r="H527" s="410"/>
      <c r="I527" s="410"/>
      <c r="J527" s="413"/>
      <c r="K527" s="410"/>
      <c r="M527" s="410"/>
      <c r="N527" s="410"/>
      <c r="O527" s="410"/>
      <c r="P527" s="410"/>
      <c r="Q527" s="415"/>
      <c r="R527" s="415"/>
    </row>
    <row r="528" spans="1:18" ht="13.5" customHeight="1">
      <c r="A528" s="410"/>
      <c r="B528" s="410"/>
      <c r="C528" s="410"/>
      <c r="D528" s="410"/>
      <c r="E528" s="410"/>
      <c r="F528" s="412"/>
      <c r="G528" s="410"/>
      <c r="H528" s="410"/>
      <c r="I528" s="410"/>
      <c r="J528" s="413"/>
      <c r="K528" s="410"/>
      <c r="M528" s="410"/>
      <c r="N528" s="410"/>
      <c r="O528" s="410"/>
      <c r="P528" s="410"/>
      <c r="Q528" s="415"/>
      <c r="R528" s="415"/>
    </row>
    <row r="529" spans="1:18" ht="13.5" customHeight="1">
      <c r="A529" s="410"/>
      <c r="B529" s="410"/>
      <c r="C529" s="410"/>
      <c r="D529" s="410"/>
      <c r="E529" s="410"/>
      <c r="F529" s="412"/>
      <c r="G529" s="410"/>
      <c r="H529" s="410"/>
      <c r="I529" s="410"/>
      <c r="J529" s="413"/>
      <c r="K529" s="410"/>
      <c r="M529" s="410"/>
      <c r="N529" s="410"/>
      <c r="O529" s="410"/>
      <c r="P529" s="410"/>
      <c r="Q529" s="415"/>
      <c r="R529" s="415"/>
    </row>
    <row r="530" spans="1:18" ht="13.5" customHeight="1">
      <c r="A530" s="410"/>
      <c r="B530" s="410"/>
      <c r="C530" s="410"/>
      <c r="D530" s="410"/>
      <c r="E530" s="410"/>
      <c r="F530" s="412"/>
      <c r="G530" s="410"/>
      <c r="H530" s="410"/>
      <c r="I530" s="410"/>
      <c r="J530" s="413"/>
      <c r="K530" s="410"/>
      <c r="M530" s="410"/>
      <c r="N530" s="410"/>
      <c r="O530" s="410"/>
      <c r="P530" s="410"/>
      <c r="Q530" s="415"/>
      <c r="R530" s="415"/>
    </row>
    <row r="531" spans="1:18" ht="13.5" customHeight="1">
      <c r="A531" s="410"/>
      <c r="B531" s="410"/>
      <c r="C531" s="410"/>
      <c r="D531" s="410"/>
      <c r="E531" s="410"/>
      <c r="F531" s="412"/>
      <c r="G531" s="410"/>
      <c r="H531" s="410"/>
      <c r="I531" s="410"/>
      <c r="J531" s="413"/>
      <c r="K531" s="410"/>
      <c r="M531" s="410"/>
      <c r="N531" s="410"/>
      <c r="O531" s="410"/>
      <c r="P531" s="410"/>
      <c r="Q531" s="415"/>
      <c r="R531" s="415"/>
    </row>
    <row r="532" spans="1:18" ht="13.5" customHeight="1">
      <c r="A532" s="410"/>
      <c r="B532" s="410"/>
      <c r="C532" s="410"/>
      <c r="D532" s="410"/>
      <c r="E532" s="410"/>
      <c r="F532" s="412"/>
      <c r="G532" s="410"/>
      <c r="H532" s="410"/>
      <c r="I532" s="410"/>
      <c r="J532" s="413"/>
      <c r="K532" s="410"/>
      <c r="M532" s="410"/>
      <c r="N532" s="410"/>
      <c r="O532" s="410"/>
      <c r="P532" s="410"/>
      <c r="Q532" s="415"/>
      <c r="R532" s="415"/>
    </row>
    <row r="533" spans="1:18" ht="13.5" customHeight="1">
      <c r="A533" s="410"/>
      <c r="B533" s="410"/>
      <c r="C533" s="410"/>
      <c r="D533" s="410"/>
      <c r="E533" s="410"/>
      <c r="F533" s="412"/>
      <c r="G533" s="410"/>
      <c r="H533" s="410"/>
      <c r="I533" s="410"/>
      <c r="J533" s="413"/>
      <c r="K533" s="410"/>
      <c r="M533" s="410"/>
      <c r="N533" s="410"/>
      <c r="O533" s="410"/>
      <c r="P533" s="410"/>
      <c r="Q533" s="415"/>
      <c r="R533" s="415"/>
    </row>
    <row r="534" spans="1:18" ht="13.5" customHeight="1">
      <c r="A534" s="410"/>
      <c r="B534" s="410"/>
      <c r="C534" s="410"/>
      <c r="D534" s="410"/>
      <c r="E534" s="410"/>
      <c r="F534" s="412"/>
      <c r="G534" s="410"/>
      <c r="H534" s="410"/>
      <c r="I534" s="410"/>
      <c r="J534" s="413"/>
      <c r="K534" s="410"/>
      <c r="M534" s="410"/>
      <c r="N534" s="410"/>
      <c r="O534" s="410"/>
      <c r="P534" s="410"/>
      <c r="Q534" s="415"/>
      <c r="R534" s="415"/>
    </row>
    <row r="535" spans="1:18" ht="13.5" customHeight="1">
      <c r="A535" s="410"/>
      <c r="B535" s="410"/>
      <c r="C535" s="410"/>
      <c r="D535" s="410"/>
      <c r="E535" s="410"/>
      <c r="F535" s="412"/>
      <c r="G535" s="410"/>
      <c r="H535" s="410"/>
      <c r="I535" s="410"/>
      <c r="J535" s="413"/>
      <c r="K535" s="410"/>
      <c r="M535" s="410"/>
      <c r="N535" s="410"/>
      <c r="O535" s="410"/>
      <c r="P535" s="410"/>
      <c r="Q535" s="415"/>
      <c r="R535" s="415"/>
    </row>
    <row r="536" spans="1:18" ht="13.5" customHeight="1">
      <c r="A536" s="410"/>
      <c r="B536" s="410"/>
      <c r="C536" s="410"/>
      <c r="D536" s="410"/>
      <c r="E536" s="410"/>
      <c r="F536" s="412"/>
      <c r="G536" s="410"/>
      <c r="H536" s="410"/>
      <c r="I536" s="410"/>
      <c r="J536" s="413"/>
      <c r="K536" s="410"/>
      <c r="M536" s="410"/>
      <c r="N536" s="410"/>
      <c r="O536" s="410"/>
      <c r="P536" s="410"/>
      <c r="Q536" s="415"/>
      <c r="R536" s="415"/>
    </row>
    <row r="537" spans="1:18" ht="13.5" customHeight="1">
      <c r="A537" s="410"/>
      <c r="B537" s="410"/>
      <c r="C537" s="410"/>
      <c r="D537" s="410"/>
      <c r="E537" s="410"/>
      <c r="F537" s="412"/>
      <c r="G537" s="410"/>
      <c r="H537" s="410"/>
      <c r="I537" s="410"/>
      <c r="J537" s="413"/>
      <c r="K537" s="410"/>
      <c r="M537" s="410"/>
      <c r="N537" s="410"/>
      <c r="O537" s="410"/>
      <c r="P537" s="410"/>
      <c r="Q537" s="415"/>
      <c r="R537" s="415"/>
    </row>
    <row r="538" spans="1:18" ht="13.5" customHeight="1">
      <c r="A538" s="410"/>
      <c r="B538" s="410"/>
      <c r="C538" s="410"/>
      <c r="D538" s="410"/>
      <c r="E538" s="410"/>
      <c r="F538" s="412"/>
      <c r="G538" s="410"/>
      <c r="H538" s="410"/>
      <c r="I538" s="410"/>
      <c r="J538" s="413"/>
      <c r="K538" s="410"/>
      <c r="M538" s="410"/>
      <c r="N538" s="410"/>
      <c r="O538" s="410"/>
      <c r="P538" s="410"/>
      <c r="Q538" s="415"/>
      <c r="R538" s="415"/>
    </row>
    <row r="539" spans="1:18" ht="13.5" customHeight="1">
      <c r="A539" s="410"/>
      <c r="B539" s="410"/>
      <c r="C539" s="410"/>
      <c r="D539" s="410"/>
      <c r="E539" s="410"/>
      <c r="F539" s="412"/>
      <c r="G539" s="410"/>
      <c r="H539" s="410"/>
      <c r="I539" s="410"/>
      <c r="J539" s="413"/>
      <c r="K539" s="410"/>
      <c r="M539" s="410"/>
      <c r="N539" s="410"/>
      <c r="O539" s="410"/>
      <c r="P539" s="410"/>
      <c r="Q539" s="415"/>
      <c r="R539" s="415"/>
    </row>
    <row r="540" spans="1:18" ht="13.5" customHeight="1">
      <c r="A540" s="410"/>
      <c r="B540" s="410"/>
      <c r="C540" s="410"/>
      <c r="D540" s="410"/>
      <c r="E540" s="410"/>
      <c r="F540" s="412"/>
      <c r="G540" s="410"/>
      <c r="H540" s="410"/>
      <c r="I540" s="410"/>
      <c r="J540" s="413"/>
      <c r="K540" s="410"/>
      <c r="M540" s="410"/>
      <c r="N540" s="410"/>
      <c r="O540" s="410"/>
      <c r="P540" s="410"/>
      <c r="Q540" s="415"/>
      <c r="R540" s="415"/>
    </row>
    <row r="541" spans="1:18" ht="13.5" customHeight="1">
      <c r="A541" s="410"/>
      <c r="B541" s="410"/>
      <c r="C541" s="410"/>
      <c r="D541" s="410"/>
      <c r="E541" s="410"/>
      <c r="F541" s="412"/>
      <c r="G541" s="410"/>
      <c r="H541" s="410"/>
      <c r="I541" s="410"/>
      <c r="J541" s="413"/>
      <c r="K541" s="410"/>
      <c r="M541" s="410"/>
      <c r="N541" s="410"/>
      <c r="O541" s="410"/>
      <c r="P541" s="410"/>
      <c r="Q541" s="415"/>
      <c r="R541" s="415"/>
    </row>
    <row r="542" spans="1:18" ht="13.5" customHeight="1">
      <c r="A542" s="410"/>
      <c r="B542" s="410"/>
      <c r="C542" s="410"/>
      <c r="D542" s="410"/>
      <c r="E542" s="410"/>
      <c r="F542" s="412"/>
      <c r="G542" s="410"/>
      <c r="H542" s="410"/>
      <c r="I542" s="410"/>
      <c r="J542" s="413"/>
      <c r="K542" s="410"/>
      <c r="M542" s="410"/>
      <c r="N542" s="410"/>
      <c r="O542" s="410"/>
      <c r="P542" s="410"/>
      <c r="Q542" s="415"/>
      <c r="R542" s="415"/>
    </row>
    <row r="543" spans="1:18" ht="13.5" customHeight="1">
      <c r="A543" s="410"/>
      <c r="B543" s="410"/>
      <c r="C543" s="410"/>
      <c r="D543" s="410"/>
      <c r="E543" s="410"/>
      <c r="F543" s="412"/>
      <c r="G543" s="410"/>
      <c r="H543" s="410"/>
      <c r="I543" s="410"/>
      <c r="J543" s="413"/>
      <c r="K543" s="410"/>
      <c r="M543" s="410"/>
      <c r="N543" s="410"/>
      <c r="O543" s="410"/>
      <c r="P543" s="410"/>
      <c r="Q543" s="415"/>
      <c r="R543" s="415"/>
    </row>
    <row r="544" spans="1:18" ht="13.5" customHeight="1">
      <c r="A544" s="410"/>
      <c r="B544" s="410"/>
      <c r="C544" s="410"/>
      <c r="D544" s="410"/>
      <c r="E544" s="410"/>
      <c r="F544" s="412"/>
      <c r="G544" s="410"/>
      <c r="H544" s="410"/>
      <c r="I544" s="410"/>
      <c r="J544" s="413"/>
      <c r="K544" s="410"/>
      <c r="M544" s="410"/>
      <c r="N544" s="410"/>
      <c r="O544" s="410"/>
      <c r="P544" s="410"/>
      <c r="Q544" s="415"/>
      <c r="R544" s="415"/>
    </row>
    <row r="545" spans="1:18" ht="13.5" customHeight="1">
      <c r="A545" s="410"/>
      <c r="B545" s="410"/>
      <c r="C545" s="410"/>
      <c r="D545" s="410"/>
      <c r="E545" s="410"/>
      <c r="F545" s="412"/>
      <c r="G545" s="410"/>
      <c r="H545" s="410"/>
      <c r="I545" s="410"/>
      <c r="J545" s="413"/>
      <c r="K545" s="410"/>
      <c r="M545" s="410"/>
      <c r="N545" s="410"/>
      <c r="O545" s="410"/>
      <c r="P545" s="410"/>
      <c r="Q545" s="415"/>
      <c r="R545" s="415"/>
    </row>
    <row r="546" spans="1:18" ht="13.5" customHeight="1">
      <c r="A546" s="410"/>
      <c r="B546" s="410"/>
      <c r="C546" s="410"/>
      <c r="D546" s="410"/>
      <c r="E546" s="410"/>
      <c r="F546" s="412"/>
      <c r="G546" s="410"/>
      <c r="H546" s="410"/>
      <c r="I546" s="410"/>
      <c r="J546" s="413"/>
      <c r="K546" s="410"/>
      <c r="M546" s="410"/>
      <c r="N546" s="410"/>
      <c r="O546" s="410"/>
      <c r="P546" s="410"/>
      <c r="Q546" s="415"/>
      <c r="R546" s="415"/>
    </row>
    <row r="547" spans="1:18" ht="13.5" customHeight="1">
      <c r="A547" s="410"/>
      <c r="B547" s="410"/>
      <c r="C547" s="410"/>
      <c r="D547" s="410"/>
      <c r="E547" s="410"/>
      <c r="F547" s="412"/>
      <c r="G547" s="410"/>
      <c r="H547" s="410"/>
      <c r="I547" s="410"/>
      <c r="J547" s="413"/>
      <c r="K547" s="410"/>
      <c r="M547" s="410"/>
      <c r="N547" s="410"/>
      <c r="O547" s="410"/>
      <c r="P547" s="410"/>
      <c r="Q547" s="415"/>
      <c r="R547" s="415"/>
    </row>
    <row r="548" spans="1:18" ht="13.5" customHeight="1">
      <c r="A548" s="410"/>
      <c r="B548" s="410"/>
      <c r="C548" s="410"/>
      <c r="D548" s="410"/>
      <c r="E548" s="410"/>
      <c r="F548" s="412"/>
      <c r="G548" s="410"/>
      <c r="H548" s="410"/>
      <c r="I548" s="410"/>
      <c r="J548" s="413"/>
      <c r="K548" s="410"/>
      <c r="M548" s="410"/>
      <c r="N548" s="410"/>
      <c r="O548" s="410"/>
      <c r="P548" s="410"/>
      <c r="Q548" s="415"/>
      <c r="R548" s="415"/>
    </row>
    <row r="549" spans="1:18" ht="13.5" customHeight="1">
      <c r="A549" s="410"/>
      <c r="B549" s="410"/>
      <c r="C549" s="410"/>
      <c r="D549" s="410"/>
      <c r="E549" s="410"/>
      <c r="F549" s="412"/>
      <c r="G549" s="410"/>
      <c r="H549" s="410"/>
      <c r="I549" s="410"/>
      <c r="J549" s="413"/>
      <c r="K549" s="410"/>
      <c r="M549" s="410"/>
      <c r="N549" s="410"/>
      <c r="O549" s="410"/>
      <c r="P549" s="410"/>
      <c r="Q549" s="415"/>
      <c r="R549" s="415"/>
    </row>
    <row r="550" spans="1:18" ht="13.5" customHeight="1">
      <c r="A550" s="410"/>
      <c r="B550" s="410"/>
      <c r="C550" s="410"/>
      <c r="D550" s="410"/>
      <c r="E550" s="410"/>
      <c r="F550" s="412"/>
      <c r="G550" s="410"/>
      <c r="H550" s="410"/>
      <c r="I550" s="410"/>
      <c r="J550" s="413"/>
      <c r="K550" s="410"/>
      <c r="M550" s="410"/>
      <c r="N550" s="410"/>
      <c r="O550" s="410"/>
      <c r="P550" s="410"/>
      <c r="Q550" s="415"/>
      <c r="R550" s="415"/>
    </row>
    <row r="551" spans="1:18" ht="13.5" customHeight="1">
      <c r="A551" s="410"/>
      <c r="B551" s="410"/>
      <c r="C551" s="410"/>
      <c r="D551" s="410"/>
      <c r="E551" s="410"/>
      <c r="F551" s="412"/>
      <c r="G551" s="410"/>
      <c r="H551" s="410"/>
      <c r="I551" s="410"/>
      <c r="J551" s="413"/>
      <c r="K551" s="410"/>
      <c r="M551" s="410"/>
      <c r="N551" s="410"/>
      <c r="O551" s="410"/>
      <c r="P551" s="410"/>
      <c r="Q551" s="415"/>
      <c r="R551" s="415"/>
    </row>
    <row r="552" spans="1:18" ht="13.5" customHeight="1">
      <c r="A552" s="410"/>
      <c r="B552" s="410"/>
      <c r="C552" s="410"/>
      <c r="D552" s="410"/>
      <c r="E552" s="410"/>
      <c r="F552" s="412"/>
      <c r="G552" s="410"/>
      <c r="H552" s="410"/>
      <c r="I552" s="410"/>
      <c r="J552" s="413"/>
      <c r="K552" s="410"/>
      <c r="M552" s="410"/>
      <c r="N552" s="410"/>
      <c r="O552" s="410"/>
      <c r="P552" s="410"/>
      <c r="Q552" s="415"/>
      <c r="R552" s="415"/>
    </row>
    <row r="553" spans="1:18" ht="13.5" customHeight="1">
      <c r="A553" s="410"/>
      <c r="B553" s="410"/>
      <c r="C553" s="410"/>
      <c r="D553" s="410"/>
      <c r="E553" s="410"/>
      <c r="F553" s="412"/>
      <c r="G553" s="410"/>
      <c r="H553" s="410"/>
      <c r="I553" s="410"/>
      <c r="J553" s="413"/>
      <c r="K553" s="410"/>
      <c r="M553" s="410"/>
      <c r="N553" s="410"/>
      <c r="O553" s="410"/>
      <c r="P553" s="410"/>
      <c r="Q553" s="415"/>
      <c r="R553" s="415"/>
    </row>
    <row r="554" spans="1:18" ht="13.5" customHeight="1">
      <c r="A554" s="410"/>
      <c r="B554" s="410"/>
      <c r="C554" s="410"/>
      <c r="D554" s="410"/>
      <c r="E554" s="410"/>
      <c r="F554" s="412"/>
      <c r="G554" s="410"/>
      <c r="H554" s="410"/>
      <c r="I554" s="410"/>
      <c r="J554" s="413"/>
      <c r="K554" s="410"/>
      <c r="M554" s="410"/>
      <c r="N554" s="410"/>
      <c r="O554" s="410"/>
      <c r="P554" s="410"/>
      <c r="Q554" s="415"/>
      <c r="R554" s="415"/>
    </row>
    <row r="555" spans="1:18" ht="13.5" customHeight="1">
      <c r="A555" s="410"/>
      <c r="B555" s="410"/>
      <c r="C555" s="410"/>
      <c r="D555" s="410"/>
      <c r="E555" s="410"/>
      <c r="F555" s="412"/>
      <c r="G555" s="410"/>
      <c r="H555" s="410"/>
      <c r="I555" s="410"/>
      <c r="J555" s="413"/>
      <c r="K555" s="410"/>
      <c r="M555" s="410"/>
      <c r="N555" s="410"/>
      <c r="O555" s="410"/>
      <c r="P555" s="410"/>
      <c r="Q555" s="415"/>
      <c r="R555" s="415"/>
    </row>
    <row r="556" spans="1:18" ht="13.5" customHeight="1">
      <c r="A556" s="410"/>
      <c r="B556" s="410"/>
      <c r="C556" s="410"/>
      <c r="D556" s="410"/>
      <c r="E556" s="410"/>
      <c r="F556" s="412"/>
      <c r="G556" s="410"/>
      <c r="H556" s="410"/>
      <c r="I556" s="410"/>
      <c r="J556" s="413"/>
      <c r="K556" s="410"/>
      <c r="M556" s="410"/>
      <c r="N556" s="410"/>
      <c r="O556" s="410"/>
      <c r="P556" s="410"/>
      <c r="Q556" s="415"/>
      <c r="R556" s="415"/>
    </row>
    <row r="557" spans="1:18" ht="13.5" customHeight="1">
      <c r="A557" s="410"/>
      <c r="B557" s="410"/>
      <c r="C557" s="410"/>
      <c r="D557" s="410"/>
      <c r="E557" s="410"/>
      <c r="F557" s="412"/>
      <c r="G557" s="410"/>
      <c r="H557" s="410"/>
      <c r="I557" s="410"/>
      <c r="J557" s="413"/>
      <c r="K557" s="410"/>
      <c r="M557" s="410"/>
      <c r="N557" s="410"/>
      <c r="O557" s="410"/>
      <c r="P557" s="410"/>
      <c r="Q557" s="415"/>
      <c r="R557" s="415"/>
    </row>
    <row r="558" spans="1:18" ht="13.5" customHeight="1">
      <c r="A558" s="410"/>
      <c r="B558" s="410"/>
      <c r="C558" s="410"/>
      <c r="D558" s="410"/>
      <c r="E558" s="410"/>
      <c r="F558" s="412"/>
      <c r="G558" s="410"/>
      <c r="H558" s="410"/>
      <c r="I558" s="410"/>
      <c r="J558" s="413"/>
      <c r="K558" s="410"/>
      <c r="M558" s="410"/>
      <c r="N558" s="410"/>
      <c r="O558" s="410"/>
      <c r="P558" s="410"/>
      <c r="Q558" s="415"/>
      <c r="R558" s="415"/>
    </row>
    <row r="559" spans="1:18" ht="13.5" customHeight="1">
      <c r="A559" s="410"/>
      <c r="B559" s="410"/>
      <c r="C559" s="410"/>
      <c r="D559" s="410"/>
      <c r="E559" s="410"/>
      <c r="F559" s="412"/>
      <c r="G559" s="410"/>
      <c r="H559" s="410"/>
      <c r="I559" s="410"/>
      <c r="J559" s="413"/>
      <c r="K559" s="410"/>
      <c r="M559" s="410"/>
      <c r="N559" s="410"/>
      <c r="O559" s="410"/>
      <c r="P559" s="410"/>
      <c r="Q559" s="415"/>
      <c r="R559" s="415"/>
    </row>
    <row r="560" spans="1:18" ht="13.5" customHeight="1">
      <c r="A560" s="410"/>
      <c r="B560" s="410"/>
      <c r="C560" s="410"/>
      <c r="D560" s="410"/>
      <c r="E560" s="410"/>
      <c r="F560" s="412"/>
      <c r="G560" s="410"/>
      <c r="H560" s="410"/>
      <c r="I560" s="410"/>
      <c r="J560" s="413"/>
      <c r="K560" s="410"/>
      <c r="M560" s="410"/>
      <c r="N560" s="410"/>
      <c r="O560" s="410"/>
      <c r="P560" s="410"/>
      <c r="Q560" s="415"/>
      <c r="R560" s="415"/>
    </row>
    <row r="561" spans="1:18" ht="13.5" customHeight="1">
      <c r="A561" s="410"/>
      <c r="B561" s="410"/>
      <c r="C561" s="410"/>
      <c r="D561" s="410"/>
      <c r="E561" s="410"/>
      <c r="F561" s="412"/>
      <c r="G561" s="410"/>
      <c r="H561" s="410"/>
      <c r="I561" s="410"/>
      <c r="J561" s="413"/>
      <c r="K561" s="410"/>
      <c r="M561" s="410"/>
      <c r="N561" s="410"/>
      <c r="O561" s="410"/>
      <c r="P561" s="410"/>
      <c r="Q561" s="415"/>
      <c r="R561" s="415"/>
    </row>
    <row r="562" spans="1:18" ht="13.5" customHeight="1">
      <c r="A562" s="410"/>
      <c r="B562" s="410"/>
      <c r="C562" s="410"/>
      <c r="D562" s="410"/>
      <c r="E562" s="410"/>
      <c r="F562" s="412"/>
      <c r="G562" s="410"/>
      <c r="H562" s="410"/>
      <c r="I562" s="410"/>
      <c r="J562" s="413"/>
      <c r="K562" s="410"/>
      <c r="M562" s="410"/>
      <c r="N562" s="410"/>
      <c r="O562" s="410"/>
      <c r="P562" s="410"/>
      <c r="Q562" s="415"/>
      <c r="R562" s="415"/>
    </row>
    <row r="563" spans="1:18" ht="13.5" customHeight="1">
      <c r="A563" s="410"/>
      <c r="B563" s="410"/>
      <c r="C563" s="410"/>
      <c r="D563" s="410"/>
      <c r="E563" s="410"/>
      <c r="F563" s="412"/>
      <c r="G563" s="410"/>
      <c r="H563" s="410"/>
      <c r="I563" s="410"/>
      <c r="J563" s="413"/>
      <c r="K563" s="410"/>
      <c r="M563" s="410"/>
      <c r="N563" s="410"/>
      <c r="O563" s="410"/>
      <c r="P563" s="410"/>
      <c r="Q563" s="415"/>
      <c r="R563" s="415"/>
    </row>
    <row r="564" spans="1:18" ht="13.5" customHeight="1">
      <c r="A564" s="410"/>
      <c r="B564" s="410"/>
      <c r="C564" s="410"/>
      <c r="D564" s="410"/>
      <c r="E564" s="410"/>
      <c r="F564" s="412"/>
      <c r="G564" s="410"/>
      <c r="H564" s="410"/>
      <c r="I564" s="410"/>
      <c r="J564" s="413"/>
      <c r="K564" s="410"/>
      <c r="M564" s="410"/>
      <c r="N564" s="410"/>
      <c r="O564" s="410"/>
      <c r="P564" s="410"/>
      <c r="Q564" s="415"/>
      <c r="R564" s="415"/>
    </row>
    <row r="565" spans="1:18" ht="13.5" customHeight="1">
      <c r="A565" s="410"/>
      <c r="B565" s="410"/>
      <c r="C565" s="410"/>
      <c r="D565" s="410"/>
      <c r="E565" s="410"/>
      <c r="F565" s="412"/>
      <c r="G565" s="410"/>
      <c r="H565" s="410"/>
      <c r="I565" s="410"/>
      <c r="J565" s="413"/>
      <c r="K565" s="410"/>
      <c r="M565" s="410"/>
      <c r="N565" s="410"/>
      <c r="O565" s="410"/>
      <c r="P565" s="410"/>
      <c r="Q565" s="415"/>
      <c r="R565" s="415"/>
    </row>
    <row r="566" spans="1:18" ht="13.5" customHeight="1">
      <c r="A566" s="410"/>
      <c r="B566" s="410"/>
      <c r="C566" s="410"/>
      <c r="D566" s="410"/>
      <c r="E566" s="410"/>
      <c r="F566" s="412"/>
      <c r="G566" s="410"/>
      <c r="H566" s="410"/>
      <c r="I566" s="410"/>
      <c r="J566" s="413"/>
      <c r="K566" s="410"/>
      <c r="M566" s="410"/>
      <c r="N566" s="410"/>
      <c r="O566" s="410"/>
      <c r="P566" s="410"/>
      <c r="Q566" s="415"/>
      <c r="R566" s="415"/>
    </row>
    <row r="567" spans="1:18" ht="13.5" customHeight="1">
      <c r="A567" s="410"/>
      <c r="B567" s="410"/>
      <c r="C567" s="410"/>
      <c r="D567" s="410"/>
      <c r="E567" s="410"/>
      <c r="F567" s="412"/>
      <c r="G567" s="410"/>
      <c r="H567" s="410"/>
      <c r="I567" s="410"/>
      <c r="J567" s="413"/>
      <c r="K567" s="410"/>
      <c r="M567" s="410"/>
      <c r="N567" s="410"/>
      <c r="O567" s="410"/>
      <c r="P567" s="410"/>
      <c r="Q567" s="415"/>
      <c r="R567" s="415"/>
    </row>
    <row r="568" spans="1:18" ht="13.5" customHeight="1">
      <c r="A568" s="410"/>
      <c r="B568" s="410"/>
      <c r="C568" s="410"/>
      <c r="D568" s="410"/>
      <c r="E568" s="410"/>
      <c r="F568" s="412"/>
      <c r="G568" s="410"/>
      <c r="H568" s="410"/>
      <c r="I568" s="410"/>
      <c r="J568" s="413"/>
      <c r="K568" s="410"/>
      <c r="M568" s="410"/>
      <c r="N568" s="410"/>
      <c r="O568" s="410"/>
      <c r="P568" s="410"/>
      <c r="Q568" s="415"/>
      <c r="R568" s="415"/>
    </row>
    <row r="569" spans="1:18" ht="13.5" customHeight="1">
      <c r="A569" s="410"/>
      <c r="B569" s="410"/>
      <c r="C569" s="410"/>
      <c r="D569" s="410"/>
      <c r="E569" s="410"/>
      <c r="F569" s="412"/>
      <c r="G569" s="410"/>
      <c r="H569" s="410"/>
      <c r="I569" s="410"/>
      <c r="J569" s="413"/>
      <c r="K569" s="410"/>
      <c r="M569" s="410"/>
      <c r="N569" s="410"/>
      <c r="O569" s="410"/>
      <c r="P569" s="410"/>
      <c r="Q569" s="415"/>
      <c r="R569" s="415"/>
    </row>
    <row r="570" spans="1:18" ht="13.5" customHeight="1">
      <c r="A570" s="410"/>
      <c r="B570" s="410"/>
      <c r="C570" s="410"/>
      <c r="D570" s="410"/>
      <c r="E570" s="410"/>
      <c r="F570" s="412"/>
      <c r="G570" s="410"/>
      <c r="H570" s="410"/>
      <c r="I570" s="410"/>
      <c r="J570" s="413"/>
      <c r="K570" s="410"/>
      <c r="M570" s="410"/>
      <c r="N570" s="410"/>
      <c r="O570" s="410"/>
      <c r="P570" s="410"/>
      <c r="Q570" s="415"/>
      <c r="R570" s="415"/>
    </row>
    <row r="571" spans="1:18" ht="13.5" customHeight="1">
      <c r="A571" s="410"/>
      <c r="B571" s="410"/>
      <c r="C571" s="410"/>
      <c r="D571" s="410"/>
      <c r="E571" s="410"/>
      <c r="F571" s="412"/>
      <c r="G571" s="410"/>
      <c r="H571" s="410"/>
      <c r="I571" s="410"/>
      <c r="J571" s="413"/>
      <c r="K571" s="410"/>
      <c r="M571" s="410"/>
      <c r="N571" s="410"/>
      <c r="O571" s="410"/>
      <c r="P571" s="410"/>
      <c r="Q571" s="415"/>
      <c r="R571" s="415"/>
    </row>
    <row r="572" spans="1:18" ht="13.5" customHeight="1">
      <c r="A572" s="410"/>
      <c r="B572" s="410"/>
      <c r="C572" s="410"/>
      <c r="D572" s="410"/>
      <c r="E572" s="410"/>
      <c r="F572" s="412"/>
      <c r="G572" s="410"/>
      <c r="H572" s="410"/>
      <c r="I572" s="410"/>
      <c r="J572" s="413"/>
      <c r="K572" s="410"/>
      <c r="M572" s="410"/>
      <c r="N572" s="410"/>
      <c r="O572" s="410"/>
      <c r="P572" s="410"/>
      <c r="Q572" s="415"/>
      <c r="R572" s="415"/>
    </row>
    <row r="573" spans="1:18" ht="13.5" customHeight="1">
      <c r="A573" s="410"/>
      <c r="B573" s="410"/>
      <c r="C573" s="410"/>
      <c r="D573" s="410"/>
      <c r="E573" s="410"/>
      <c r="F573" s="412"/>
      <c r="G573" s="410"/>
      <c r="H573" s="410"/>
      <c r="I573" s="410"/>
      <c r="J573" s="413"/>
      <c r="K573" s="410"/>
      <c r="M573" s="410"/>
      <c r="N573" s="410"/>
      <c r="O573" s="410"/>
      <c r="P573" s="410"/>
      <c r="Q573" s="415"/>
      <c r="R573" s="415"/>
    </row>
    <row r="574" spans="1:18" ht="13.5" customHeight="1">
      <c r="A574" s="410"/>
      <c r="B574" s="410"/>
      <c r="C574" s="410"/>
      <c r="D574" s="410"/>
      <c r="E574" s="410"/>
      <c r="F574" s="412"/>
      <c r="G574" s="410"/>
      <c r="H574" s="410"/>
      <c r="I574" s="410"/>
      <c r="J574" s="413"/>
      <c r="K574" s="410"/>
      <c r="M574" s="410"/>
      <c r="N574" s="410"/>
      <c r="O574" s="410"/>
      <c r="P574" s="410"/>
      <c r="Q574" s="415"/>
      <c r="R574" s="415"/>
    </row>
    <row r="575" spans="1:18" ht="13.5" customHeight="1">
      <c r="A575" s="410"/>
      <c r="B575" s="410"/>
      <c r="C575" s="410"/>
      <c r="D575" s="410"/>
      <c r="E575" s="410"/>
      <c r="F575" s="412"/>
      <c r="G575" s="410"/>
      <c r="H575" s="410"/>
      <c r="I575" s="410"/>
      <c r="J575" s="413"/>
      <c r="K575" s="410"/>
      <c r="M575" s="410"/>
      <c r="N575" s="410"/>
      <c r="O575" s="410"/>
      <c r="P575" s="410"/>
      <c r="Q575" s="415"/>
      <c r="R575" s="415"/>
    </row>
    <row r="576" spans="1:18" ht="13.5" customHeight="1">
      <c r="A576" s="410"/>
      <c r="B576" s="410"/>
      <c r="C576" s="410"/>
      <c r="D576" s="410"/>
      <c r="E576" s="410"/>
      <c r="F576" s="412"/>
      <c r="G576" s="410"/>
      <c r="H576" s="410"/>
      <c r="I576" s="410"/>
      <c r="J576" s="413"/>
      <c r="K576" s="410"/>
      <c r="M576" s="410"/>
      <c r="N576" s="410"/>
      <c r="O576" s="410"/>
      <c r="P576" s="410"/>
      <c r="Q576" s="415"/>
      <c r="R576" s="415"/>
    </row>
    <row r="577" spans="1:18" ht="13.5" customHeight="1">
      <c r="A577" s="410"/>
      <c r="B577" s="410"/>
      <c r="C577" s="410"/>
      <c r="D577" s="410"/>
      <c r="E577" s="410"/>
      <c r="F577" s="412"/>
      <c r="G577" s="410"/>
      <c r="H577" s="410"/>
      <c r="I577" s="410"/>
      <c r="J577" s="413"/>
      <c r="K577" s="410"/>
      <c r="M577" s="410"/>
      <c r="N577" s="410"/>
      <c r="O577" s="410"/>
      <c r="P577" s="410"/>
      <c r="Q577" s="415"/>
      <c r="R577" s="415"/>
    </row>
    <row r="578" spans="1:18" ht="13.5" customHeight="1">
      <c r="A578" s="410"/>
      <c r="B578" s="410"/>
      <c r="C578" s="410"/>
      <c r="D578" s="410"/>
      <c r="E578" s="410"/>
      <c r="F578" s="412"/>
      <c r="G578" s="410"/>
      <c r="H578" s="410"/>
      <c r="I578" s="410"/>
      <c r="J578" s="413"/>
      <c r="K578" s="410"/>
      <c r="M578" s="410"/>
      <c r="N578" s="410"/>
      <c r="O578" s="410"/>
      <c r="P578" s="410"/>
      <c r="Q578" s="415"/>
      <c r="R578" s="415"/>
    </row>
    <row r="579" spans="1:18" ht="13.5" customHeight="1">
      <c r="A579" s="410"/>
      <c r="B579" s="410"/>
      <c r="C579" s="410"/>
      <c r="D579" s="410"/>
      <c r="E579" s="410"/>
      <c r="F579" s="412"/>
      <c r="G579" s="410"/>
      <c r="H579" s="410"/>
      <c r="I579" s="410"/>
      <c r="J579" s="413"/>
      <c r="K579" s="410"/>
      <c r="M579" s="410"/>
      <c r="N579" s="410"/>
      <c r="O579" s="410"/>
      <c r="P579" s="410"/>
      <c r="Q579" s="415"/>
      <c r="R579" s="415"/>
    </row>
    <row r="580" spans="1:18" ht="13.5" customHeight="1">
      <c r="A580" s="410"/>
      <c r="B580" s="410"/>
      <c r="C580" s="410"/>
      <c r="D580" s="410"/>
      <c r="E580" s="410"/>
      <c r="F580" s="412"/>
      <c r="G580" s="410"/>
      <c r="H580" s="410"/>
      <c r="I580" s="410"/>
      <c r="J580" s="413"/>
      <c r="K580" s="410"/>
      <c r="M580" s="410"/>
      <c r="N580" s="410"/>
      <c r="O580" s="410"/>
      <c r="P580" s="410"/>
      <c r="Q580" s="415"/>
      <c r="R580" s="415"/>
    </row>
    <row r="581" spans="1:18" ht="13.5" customHeight="1">
      <c r="A581" s="410"/>
      <c r="B581" s="410"/>
      <c r="C581" s="410"/>
      <c r="D581" s="410"/>
      <c r="E581" s="410"/>
      <c r="F581" s="412"/>
      <c r="G581" s="410"/>
      <c r="H581" s="410"/>
      <c r="I581" s="410"/>
      <c r="J581" s="413"/>
      <c r="K581" s="410"/>
      <c r="M581" s="410"/>
      <c r="N581" s="410"/>
      <c r="O581" s="410"/>
      <c r="P581" s="410"/>
      <c r="Q581" s="415"/>
      <c r="R581" s="415"/>
    </row>
    <row r="582" spans="1:18" ht="13.5" customHeight="1">
      <c r="A582" s="410"/>
      <c r="B582" s="410"/>
      <c r="C582" s="410"/>
      <c r="D582" s="410"/>
      <c r="E582" s="410"/>
      <c r="F582" s="412"/>
      <c r="G582" s="410"/>
      <c r="H582" s="410"/>
      <c r="I582" s="410"/>
      <c r="J582" s="413"/>
      <c r="K582" s="410"/>
      <c r="M582" s="410"/>
      <c r="N582" s="410"/>
      <c r="O582" s="410"/>
      <c r="P582" s="410"/>
      <c r="Q582" s="415"/>
      <c r="R582" s="415"/>
    </row>
    <row r="583" spans="1:18" ht="13.5" customHeight="1">
      <c r="A583" s="410"/>
      <c r="B583" s="410"/>
      <c r="C583" s="410"/>
      <c r="D583" s="410"/>
      <c r="E583" s="410"/>
      <c r="F583" s="412"/>
      <c r="G583" s="410"/>
      <c r="H583" s="410"/>
      <c r="I583" s="410"/>
      <c r="J583" s="413"/>
      <c r="K583" s="410"/>
      <c r="M583" s="410"/>
      <c r="N583" s="410"/>
      <c r="O583" s="410"/>
      <c r="P583" s="410"/>
      <c r="Q583" s="415"/>
      <c r="R583" s="415"/>
    </row>
    <row r="584" spans="1:18" ht="13.5" customHeight="1">
      <c r="A584" s="410"/>
      <c r="B584" s="410"/>
      <c r="C584" s="410"/>
      <c r="D584" s="410"/>
      <c r="E584" s="410"/>
      <c r="F584" s="412"/>
      <c r="G584" s="410"/>
      <c r="H584" s="410"/>
      <c r="I584" s="410"/>
      <c r="J584" s="413"/>
      <c r="K584" s="410"/>
      <c r="M584" s="410"/>
      <c r="N584" s="410"/>
      <c r="O584" s="410"/>
      <c r="P584" s="410"/>
      <c r="Q584" s="415"/>
      <c r="R584" s="415"/>
    </row>
    <row r="585" spans="1:18" ht="13.5" customHeight="1">
      <c r="A585" s="410"/>
      <c r="B585" s="410"/>
      <c r="C585" s="410"/>
      <c r="D585" s="410"/>
      <c r="E585" s="410"/>
      <c r="F585" s="412"/>
      <c r="G585" s="410"/>
      <c r="H585" s="410"/>
      <c r="I585" s="410"/>
      <c r="J585" s="413"/>
      <c r="K585" s="410"/>
      <c r="M585" s="410"/>
      <c r="N585" s="410"/>
      <c r="O585" s="410"/>
      <c r="P585" s="410"/>
      <c r="Q585" s="415"/>
      <c r="R585" s="415"/>
    </row>
    <row r="586" spans="1:18" ht="13.5" customHeight="1">
      <c r="A586" s="410"/>
      <c r="B586" s="410"/>
      <c r="C586" s="410"/>
      <c r="D586" s="410"/>
      <c r="E586" s="410"/>
      <c r="F586" s="412"/>
      <c r="G586" s="410"/>
      <c r="H586" s="410"/>
      <c r="I586" s="410"/>
      <c r="J586" s="413"/>
      <c r="K586" s="410"/>
      <c r="M586" s="410"/>
      <c r="N586" s="410"/>
      <c r="O586" s="410"/>
      <c r="P586" s="410"/>
      <c r="Q586" s="415"/>
      <c r="R586" s="415"/>
    </row>
    <row r="587" spans="1:18" ht="13.5" customHeight="1">
      <c r="A587" s="410"/>
      <c r="B587" s="410"/>
      <c r="C587" s="410"/>
      <c r="D587" s="410"/>
      <c r="E587" s="410"/>
      <c r="F587" s="412"/>
      <c r="G587" s="410"/>
      <c r="H587" s="410"/>
      <c r="I587" s="410"/>
      <c r="J587" s="413"/>
      <c r="K587" s="410"/>
      <c r="M587" s="410"/>
      <c r="N587" s="410"/>
      <c r="O587" s="410"/>
      <c r="P587" s="410"/>
      <c r="Q587" s="415"/>
      <c r="R587" s="415"/>
    </row>
    <row r="588" spans="1:18" ht="13.5" customHeight="1">
      <c r="A588" s="410"/>
      <c r="B588" s="410"/>
      <c r="C588" s="410"/>
      <c r="D588" s="410"/>
      <c r="E588" s="410"/>
      <c r="F588" s="412"/>
      <c r="G588" s="410"/>
      <c r="H588" s="410"/>
      <c r="I588" s="410"/>
      <c r="J588" s="413"/>
      <c r="K588" s="410"/>
      <c r="M588" s="410"/>
      <c r="N588" s="410"/>
      <c r="O588" s="410"/>
      <c r="P588" s="410"/>
      <c r="Q588" s="415"/>
      <c r="R588" s="415"/>
    </row>
    <row r="589" spans="1:18" ht="13.5" customHeight="1">
      <c r="A589" s="410"/>
      <c r="B589" s="410"/>
      <c r="C589" s="410"/>
      <c r="D589" s="410"/>
      <c r="E589" s="410"/>
      <c r="F589" s="412"/>
      <c r="G589" s="410"/>
      <c r="H589" s="410"/>
      <c r="I589" s="410"/>
      <c r="J589" s="413"/>
      <c r="K589" s="410"/>
      <c r="M589" s="410"/>
      <c r="N589" s="410"/>
      <c r="O589" s="410"/>
      <c r="P589" s="410"/>
      <c r="Q589" s="415"/>
      <c r="R589" s="415"/>
    </row>
    <row r="590" spans="1:18" ht="13.5" customHeight="1">
      <c r="A590" s="410"/>
      <c r="B590" s="410"/>
      <c r="C590" s="410"/>
      <c r="D590" s="410"/>
      <c r="E590" s="410"/>
      <c r="F590" s="412"/>
      <c r="G590" s="410"/>
      <c r="H590" s="410"/>
      <c r="I590" s="410"/>
      <c r="J590" s="413"/>
      <c r="K590" s="410"/>
      <c r="M590" s="410"/>
      <c r="N590" s="410"/>
      <c r="O590" s="410"/>
      <c r="P590" s="410"/>
      <c r="Q590" s="415"/>
      <c r="R590" s="415"/>
    </row>
    <row r="591" spans="1:18" ht="13.5" customHeight="1">
      <c r="A591" s="410"/>
      <c r="B591" s="410"/>
      <c r="C591" s="410"/>
      <c r="D591" s="410"/>
      <c r="E591" s="410"/>
      <c r="F591" s="412"/>
      <c r="G591" s="410"/>
      <c r="H591" s="410"/>
      <c r="I591" s="410"/>
      <c r="J591" s="413"/>
      <c r="K591" s="410"/>
      <c r="M591" s="410"/>
      <c r="N591" s="410"/>
      <c r="O591" s="410"/>
      <c r="P591" s="410"/>
      <c r="Q591" s="415"/>
      <c r="R591" s="415"/>
    </row>
    <row r="592" spans="1:18" ht="13.5" customHeight="1">
      <c r="A592" s="410"/>
      <c r="B592" s="410"/>
      <c r="C592" s="410"/>
      <c r="D592" s="410"/>
      <c r="E592" s="410"/>
      <c r="F592" s="412"/>
      <c r="G592" s="410"/>
      <c r="H592" s="410"/>
      <c r="I592" s="410"/>
      <c r="J592" s="413"/>
      <c r="K592" s="410"/>
      <c r="M592" s="410"/>
      <c r="N592" s="410"/>
      <c r="O592" s="410"/>
      <c r="P592" s="410"/>
      <c r="Q592" s="415"/>
      <c r="R592" s="415"/>
    </row>
    <row r="593" spans="1:18" ht="13.5" customHeight="1">
      <c r="A593" s="410"/>
      <c r="B593" s="410"/>
      <c r="C593" s="410"/>
      <c r="D593" s="410"/>
      <c r="E593" s="410"/>
      <c r="F593" s="412"/>
      <c r="G593" s="410"/>
      <c r="H593" s="410"/>
      <c r="I593" s="410"/>
      <c r="J593" s="413"/>
      <c r="K593" s="410"/>
      <c r="M593" s="410"/>
      <c r="N593" s="410"/>
      <c r="O593" s="410"/>
      <c r="P593" s="410"/>
      <c r="Q593" s="415"/>
      <c r="R593" s="415"/>
    </row>
    <row r="594" spans="1:18" ht="13.5" customHeight="1">
      <c r="A594" s="410"/>
      <c r="B594" s="410"/>
      <c r="C594" s="410"/>
      <c r="D594" s="410"/>
      <c r="E594" s="410"/>
      <c r="F594" s="412"/>
      <c r="G594" s="410"/>
      <c r="H594" s="410"/>
      <c r="I594" s="410"/>
      <c r="J594" s="413"/>
      <c r="K594" s="410"/>
      <c r="M594" s="410"/>
      <c r="N594" s="410"/>
      <c r="O594" s="410"/>
      <c r="P594" s="410"/>
      <c r="Q594" s="415"/>
      <c r="R594" s="415"/>
    </row>
    <row r="595" spans="1:18" ht="13.5" customHeight="1">
      <c r="A595" s="410"/>
      <c r="B595" s="410"/>
      <c r="C595" s="410"/>
      <c r="D595" s="410"/>
      <c r="E595" s="410"/>
      <c r="F595" s="412"/>
      <c r="G595" s="410"/>
      <c r="H595" s="410"/>
      <c r="I595" s="410"/>
      <c r="J595" s="413"/>
      <c r="K595" s="410"/>
      <c r="M595" s="410"/>
      <c r="N595" s="410"/>
      <c r="O595" s="410"/>
      <c r="P595" s="410"/>
      <c r="Q595" s="415"/>
      <c r="R595" s="415"/>
    </row>
    <row r="596" spans="1:18" ht="13.5" customHeight="1">
      <c r="A596" s="410"/>
      <c r="B596" s="410"/>
      <c r="C596" s="410"/>
      <c r="D596" s="410"/>
      <c r="E596" s="410"/>
      <c r="F596" s="412"/>
      <c r="G596" s="410"/>
      <c r="H596" s="410"/>
      <c r="I596" s="410"/>
      <c r="J596" s="413"/>
      <c r="K596" s="410"/>
      <c r="M596" s="410"/>
      <c r="N596" s="410"/>
      <c r="O596" s="410"/>
      <c r="P596" s="410"/>
      <c r="Q596" s="415"/>
      <c r="R596" s="415"/>
    </row>
    <row r="597" spans="1:18" ht="13.5" customHeight="1">
      <c r="A597" s="410"/>
      <c r="B597" s="410"/>
      <c r="C597" s="410"/>
      <c r="D597" s="410"/>
      <c r="E597" s="410"/>
      <c r="F597" s="412"/>
      <c r="G597" s="410"/>
      <c r="H597" s="410"/>
      <c r="I597" s="410"/>
      <c r="J597" s="413"/>
      <c r="K597" s="410"/>
      <c r="M597" s="410"/>
      <c r="N597" s="410"/>
      <c r="O597" s="410"/>
      <c r="P597" s="410"/>
      <c r="Q597" s="415"/>
      <c r="R597" s="415"/>
    </row>
    <row r="598" spans="1:18" ht="13.5" customHeight="1">
      <c r="A598" s="410"/>
      <c r="B598" s="410"/>
      <c r="C598" s="410"/>
      <c r="D598" s="410"/>
      <c r="E598" s="410"/>
      <c r="F598" s="412"/>
      <c r="G598" s="410"/>
      <c r="H598" s="410"/>
      <c r="I598" s="410"/>
      <c r="J598" s="413"/>
      <c r="K598" s="410"/>
      <c r="M598" s="410"/>
      <c r="N598" s="410"/>
      <c r="O598" s="410"/>
      <c r="P598" s="410"/>
      <c r="Q598" s="415"/>
      <c r="R598" s="415"/>
    </row>
    <row r="599" spans="1:18" ht="13.5" customHeight="1">
      <c r="A599" s="410"/>
      <c r="B599" s="410"/>
      <c r="C599" s="410"/>
      <c r="D599" s="410"/>
      <c r="E599" s="410"/>
      <c r="F599" s="412"/>
      <c r="G599" s="410"/>
      <c r="H599" s="410"/>
      <c r="I599" s="410"/>
      <c r="J599" s="413"/>
      <c r="K599" s="410"/>
      <c r="M599" s="410"/>
      <c r="N599" s="410"/>
      <c r="O599" s="410"/>
      <c r="P599" s="410"/>
      <c r="Q599" s="415"/>
      <c r="R599" s="415"/>
    </row>
    <row r="600" spans="1:18" ht="13.5" customHeight="1">
      <c r="A600" s="410"/>
      <c r="B600" s="410"/>
      <c r="C600" s="410"/>
      <c r="D600" s="410"/>
      <c r="E600" s="410"/>
      <c r="F600" s="412"/>
      <c r="G600" s="410"/>
      <c r="H600" s="410"/>
      <c r="I600" s="410"/>
      <c r="J600" s="413"/>
      <c r="K600" s="410"/>
      <c r="M600" s="410"/>
      <c r="N600" s="410"/>
      <c r="O600" s="410"/>
      <c r="P600" s="410"/>
      <c r="Q600" s="415"/>
      <c r="R600" s="415"/>
    </row>
    <row r="601" spans="1:18" ht="13.5" customHeight="1">
      <c r="A601" s="410"/>
      <c r="B601" s="410"/>
      <c r="C601" s="410"/>
      <c r="D601" s="410"/>
      <c r="E601" s="410"/>
      <c r="F601" s="412"/>
      <c r="G601" s="410"/>
      <c r="H601" s="410"/>
      <c r="I601" s="410"/>
      <c r="J601" s="413"/>
      <c r="K601" s="410"/>
      <c r="M601" s="410"/>
      <c r="N601" s="410"/>
      <c r="O601" s="410"/>
      <c r="P601" s="410"/>
      <c r="Q601" s="415"/>
      <c r="R601" s="415"/>
    </row>
    <row r="602" spans="1:18" ht="13.5" customHeight="1">
      <c r="A602" s="410"/>
      <c r="B602" s="410"/>
      <c r="C602" s="410"/>
      <c r="D602" s="410"/>
      <c r="E602" s="410"/>
      <c r="F602" s="412"/>
      <c r="G602" s="410"/>
      <c r="H602" s="410"/>
      <c r="I602" s="410"/>
      <c r="J602" s="413"/>
      <c r="K602" s="410"/>
      <c r="M602" s="410"/>
      <c r="N602" s="410"/>
      <c r="O602" s="410"/>
      <c r="P602" s="410"/>
      <c r="Q602" s="415"/>
      <c r="R602" s="415"/>
    </row>
    <row r="603" spans="1:18" ht="13.5" customHeight="1">
      <c r="A603" s="410"/>
      <c r="B603" s="410"/>
      <c r="C603" s="410"/>
      <c r="D603" s="410"/>
      <c r="E603" s="410"/>
      <c r="F603" s="412"/>
      <c r="G603" s="410"/>
      <c r="H603" s="410"/>
      <c r="I603" s="410"/>
      <c r="J603" s="413"/>
      <c r="K603" s="410"/>
      <c r="M603" s="410"/>
      <c r="N603" s="410"/>
      <c r="O603" s="410"/>
      <c r="P603" s="410"/>
      <c r="Q603" s="415"/>
      <c r="R603" s="415"/>
    </row>
    <row r="604" spans="1:18" ht="13.5" customHeight="1">
      <c r="A604" s="410"/>
      <c r="B604" s="410"/>
      <c r="C604" s="410"/>
      <c r="D604" s="410"/>
      <c r="E604" s="410"/>
      <c r="F604" s="412"/>
      <c r="G604" s="410"/>
      <c r="H604" s="410"/>
      <c r="I604" s="410"/>
      <c r="J604" s="413"/>
      <c r="K604" s="410"/>
      <c r="M604" s="410"/>
      <c r="N604" s="410"/>
      <c r="O604" s="410"/>
      <c r="P604" s="410"/>
      <c r="Q604" s="415"/>
      <c r="R604" s="415"/>
    </row>
    <row r="605" spans="1:18" ht="13.5" customHeight="1">
      <c r="A605" s="410"/>
      <c r="B605" s="410"/>
      <c r="C605" s="410"/>
      <c r="D605" s="410"/>
      <c r="E605" s="410"/>
      <c r="F605" s="412"/>
      <c r="G605" s="410"/>
      <c r="H605" s="410"/>
      <c r="I605" s="410"/>
      <c r="J605" s="413"/>
      <c r="K605" s="410"/>
      <c r="M605" s="410"/>
      <c r="N605" s="410"/>
      <c r="O605" s="410"/>
      <c r="P605" s="410"/>
      <c r="Q605" s="415"/>
      <c r="R605" s="415"/>
    </row>
    <row r="606" spans="1:18" ht="13.5" customHeight="1">
      <c r="A606" s="410"/>
      <c r="B606" s="410"/>
      <c r="C606" s="410"/>
      <c r="D606" s="410"/>
      <c r="E606" s="410"/>
      <c r="F606" s="412"/>
      <c r="G606" s="410"/>
      <c r="H606" s="410"/>
      <c r="I606" s="410"/>
      <c r="J606" s="413"/>
      <c r="K606" s="410"/>
      <c r="M606" s="410"/>
      <c r="N606" s="410"/>
      <c r="O606" s="410"/>
      <c r="P606" s="410"/>
      <c r="Q606" s="415"/>
      <c r="R606" s="415"/>
    </row>
    <row r="607" spans="1:18" ht="13.5" customHeight="1">
      <c r="A607" s="410"/>
      <c r="B607" s="410"/>
      <c r="C607" s="410"/>
      <c r="D607" s="410"/>
      <c r="E607" s="410"/>
      <c r="F607" s="412"/>
      <c r="G607" s="410"/>
      <c r="H607" s="410"/>
      <c r="I607" s="410"/>
      <c r="J607" s="413"/>
      <c r="K607" s="410"/>
      <c r="M607" s="410"/>
      <c r="N607" s="410"/>
      <c r="O607" s="410"/>
      <c r="P607" s="410"/>
      <c r="Q607" s="415"/>
      <c r="R607" s="415"/>
    </row>
    <row r="608" spans="1:18" ht="13.5" customHeight="1">
      <c r="A608" s="410"/>
      <c r="B608" s="410"/>
      <c r="C608" s="410"/>
      <c r="D608" s="410"/>
      <c r="E608" s="410"/>
      <c r="F608" s="412"/>
      <c r="G608" s="410"/>
      <c r="H608" s="410"/>
      <c r="I608" s="410"/>
      <c r="J608" s="413"/>
      <c r="K608" s="410"/>
      <c r="M608" s="410"/>
      <c r="N608" s="410"/>
      <c r="O608" s="410"/>
      <c r="P608" s="410"/>
      <c r="Q608" s="415"/>
      <c r="R608" s="415"/>
    </row>
    <row r="609" spans="1:18" ht="13.5" customHeight="1">
      <c r="A609" s="410"/>
      <c r="B609" s="410"/>
      <c r="C609" s="410"/>
      <c r="D609" s="410"/>
      <c r="E609" s="410"/>
      <c r="F609" s="412"/>
      <c r="G609" s="410"/>
      <c r="H609" s="410"/>
      <c r="I609" s="410"/>
      <c r="J609" s="413"/>
      <c r="K609" s="410"/>
      <c r="M609" s="410"/>
      <c r="N609" s="410"/>
      <c r="O609" s="410"/>
      <c r="P609" s="410"/>
      <c r="Q609" s="415"/>
      <c r="R609" s="415"/>
    </row>
    <row r="610" spans="1:18" ht="13.5" customHeight="1">
      <c r="A610" s="410"/>
      <c r="B610" s="410"/>
      <c r="C610" s="410"/>
      <c r="D610" s="410"/>
      <c r="E610" s="410"/>
      <c r="F610" s="412"/>
      <c r="G610" s="410"/>
      <c r="H610" s="410"/>
      <c r="I610" s="410"/>
      <c r="J610" s="413"/>
      <c r="K610" s="410"/>
      <c r="M610" s="410"/>
      <c r="N610" s="410"/>
      <c r="O610" s="410"/>
      <c r="P610" s="410"/>
      <c r="Q610" s="415"/>
      <c r="R610" s="415"/>
    </row>
    <row r="611" spans="1:18" ht="13.5" customHeight="1">
      <c r="A611" s="410"/>
      <c r="B611" s="410"/>
      <c r="C611" s="410"/>
      <c r="D611" s="410"/>
      <c r="E611" s="410"/>
      <c r="F611" s="412"/>
      <c r="G611" s="410"/>
      <c r="H611" s="410"/>
      <c r="I611" s="410"/>
      <c r="J611" s="413"/>
      <c r="K611" s="410"/>
      <c r="M611" s="410"/>
      <c r="N611" s="410"/>
      <c r="O611" s="410"/>
      <c r="P611" s="410"/>
      <c r="Q611" s="415"/>
      <c r="R611" s="415"/>
    </row>
    <row r="612" spans="1:18" ht="13.5" customHeight="1">
      <c r="A612" s="410"/>
      <c r="B612" s="410"/>
      <c r="C612" s="410"/>
      <c r="D612" s="410"/>
      <c r="E612" s="410"/>
      <c r="F612" s="412"/>
      <c r="G612" s="410"/>
      <c r="H612" s="410"/>
      <c r="I612" s="410"/>
      <c r="J612" s="413"/>
      <c r="K612" s="410"/>
      <c r="M612" s="410"/>
      <c r="N612" s="410"/>
      <c r="O612" s="410"/>
      <c r="P612" s="410"/>
      <c r="Q612" s="415"/>
      <c r="R612" s="415"/>
    </row>
    <row r="613" spans="1:18" ht="13.5" customHeight="1">
      <c r="A613" s="410"/>
      <c r="B613" s="410"/>
      <c r="C613" s="410"/>
      <c r="D613" s="410"/>
      <c r="E613" s="410"/>
      <c r="F613" s="412"/>
      <c r="G613" s="410"/>
      <c r="H613" s="410"/>
      <c r="I613" s="410"/>
      <c r="J613" s="413"/>
      <c r="K613" s="410"/>
      <c r="M613" s="410"/>
      <c r="N613" s="410"/>
      <c r="O613" s="410"/>
      <c r="P613" s="410"/>
      <c r="Q613" s="415"/>
      <c r="R613" s="415"/>
    </row>
    <row r="614" spans="1:18" ht="13.5" customHeight="1">
      <c r="A614" s="410"/>
      <c r="B614" s="410"/>
      <c r="C614" s="410"/>
      <c r="D614" s="410"/>
      <c r="E614" s="410"/>
      <c r="F614" s="412"/>
      <c r="G614" s="410"/>
      <c r="H614" s="410"/>
      <c r="I614" s="410"/>
      <c r="J614" s="413"/>
      <c r="K614" s="410"/>
      <c r="M614" s="410"/>
      <c r="N614" s="410"/>
      <c r="O614" s="410"/>
      <c r="P614" s="410"/>
      <c r="Q614" s="415"/>
      <c r="R614" s="415"/>
    </row>
    <row r="615" spans="1:18" ht="13.5" customHeight="1">
      <c r="A615" s="410"/>
      <c r="B615" s="410"/>
      <c r="C615" s="410"/>
      <c r="D615" s="410"/>
      <c r="E615" s="410"/>
      <c r="F615" s="412"/>
      <c r="G615" s="410"/>
      <c r="H615" s="410"/>
      <c r="I615" s="410"/>
      <c r="J615" s="413"/>
      <c r="K615" s="410"/>
      <c r="M615" s="410"/>
      <c r="N615" s="410"/>
      <c r="O615" s="410"/>
      <c r="P615" s="410"/>
      <c r="Q615" s="415"/>
      <c r="R615" s="415"/>
    </row>
    <row r="616" spans="1:18" ht="13.5" customHeight="1">
      <c r="A616" s="410"/>
      <c r="B616" s="410"/>
      <c r="C616" s="410"/>
      <c r="D616" s="410"/>
      <c r="E616" s="410"/>
      <c r="F616" s="412"/>
      <c r="G616" s="410"/>
      <c r="H616" s="410"/>
      <c r="I616" s="410"/>
      <c r="J616" s="413"/>
      <c r="K616" s="410"/>
      <c r="M616" s="410"/>
      <c r="N616" s="410"/>
      <c r="O616" s="410"/>
      <c r="P616" s="410"/>
      <c r="Q616" s="415"/>
      <c r="R616" s="415"/>
    </row>
    <row r="617" spans="1:18" ht="13.5" customHeight="1">
      <c r="A617" s="410"/>
      <c r="B617" s="410"/>
      <c r="C617" s="410"/>
      <c r="D617" s="410"/>
      <c r="E617" s="410"/>
      <c r="F617" s="412"/>
      <c r="G617" s="410"/>
      <c r="H617" s="410"/>
      <c r="I617" s="410"/>
      <c r="J617" s="413"/>
      <c r="K617" s="410"/>
      <c r="M617" s="410"/>
      <c r="N617" s="410"/>
      <c r="O617" s="410"/>
      <c r="P617" s="410"/>
      <c r="Q617" s="415"/>
      <c r="R617" s="415"/>
    </row>
    <row r="618" spans="1:18" ht="13.5" customHeight="1">
      <c r="A618" s="410"/>
      <c r="B618" s="410"/>
      <c r="C618" s="410"/>
      <c r="D618" s="410"/>
      <c r="E618" s="410"/>
      <c r="F618" s="412"/>
      <c r="G618" s="410"/>
      <c r="H618" s="410"/>
      <c r="I618" s="410"/>
      <c r="J618" s="413"/>
      <c r="K618" s="410"/>
      <c r="M618" s="410"/>
      <c r="N618" s="410"/>
      <c r="O618" s="410"/>
      <c r="P618" s="410"/>
      <c r="Q618" s="415"/>
      <c r="R618" s="415"/>
    </row>
    <row r="619" spans="1:18" ht="13.5" customHeight="1">
      <c r="A619" s="410"/>
      <c r="B619" s="410"/>
      <c r="C619" s="410"/>
      <c r="D619" s="410"/>
      <c r="E619" s="410"/>
      <c r="F619" s="412"/>
      <c r="G619" s="410"/>
      <c r="H619" s="410"/>
      <c r="I619" s="410"/>
      <c r="J619" s="413"/>
      <c r="K619" s="410"/>
      <c r="M619" s="410"/>
      <c r="N619" s="410"/>
      <c r="O619" s="410"/>
      <c r="P619" s="410"/>
      <c r="Q619" s="415"/>
      <c r="R619" s="415"/>
    </row>
    <row r="620" spans="1:18" ht="13.5" customHeight="1">
      <c r="A620" s="410"/>
      <c r="B620" s="410"/>
      <c r="C620" s="410"/>
      <c r="D620" s="410"/>
      <c r="E620" s="410"/>
      <c r="F620" s="412"/>
      <c r="G620" s="410"/>
      <c r="H620" s="410"/>
      <c r="I620" s="410"/>
      <c r="J620" s="413"/>
      <c r="K620" s="410"/>
      <c r="M620" s="410"/>
      <c r="N620" s="410"/>
      <c r="O620" s="410"/>
      <c r="P620" s="410"/>
      <c r="Q620" s="415"/>
      <c r="R620" s="415"/>
    </row>
    <row r="621" spans="1:18" ht="13.5" customHeight="1">
      <c r="A621" s="410"/>
      <c r="B621" s="410"/>
      <c r="C621" s="410"/>
      <c r="D621" s="410"/>
      <c r="E621" s="410"/>
      <c r="F621" s="412"/>
      <c r="G621" s="410"/>
      <c r="H621" s="410"/>
      <c r="I621" s="410"/>
      <c r="J621" s="413"/>
      <c r="K621" s="410"/>
      <c r="M621" s="410"/>
      <c r="N621" s="410"/>
      <c r="O621" s="410"/>
      <c r="P621" s="410"/>
      <c r="Q621" s="415"/>
      <c r="R621" s="415"/>
    </row>
    <row r="622" spans="1:18" ht="13.5" customHeight="1">
      <c r="A622" s="410"/>
      <c r="B622" s="410"/>
      <c r="C622" s="410"/>
      <c r="D622" s="410"/>
      <c r="E622" s="410"/>
      <c r="F622" s="412"/>
      <c r="G622" s="410"/>
      <c r="H622" s="410"/>
      <c r="I622" s="410"/>
      <c r="J622" s="413"/>
      <c r="K622" s="410"/>
      <c r="M622" s="410"/>
      <c r="N622" s="410"/>
      <c r="O622" s="410"/>
      <c r="P622" s="410"/>
      <c r="Q622" s="415"/>
      <c r="R622" s="415"/>
    </row>
    <row r="623" spans="1:18" ht="13.5" customHeight="1">
      <c r="A623" s="410"/>
      <c r="B623" s="410"/>
      <c r="C623" s="410"/>
      <c r="D623" s="410"/>
      <c r="E623" s="410"/>
      <c r="F623" s="412"/>
      <c r="G623" s="410"/>
      <c r="H623" s="410"/>
      <c r="I623" s="410"/>
      <c r="J623" s="413"/>
      <c r="K623" s="410"/>
      <c r="M623" s="410"/>
      <c r="N623" s="410"/>
      <c r="O623" s="410"/>
      <c r="P623" s="410"/>
      <c r="Q623" s="415"/>
      <c r="R623" s="415"/>
    </row>
    <row r="624" spans="1:18" ht="13.5" customHeight="1">
      <c r="A624" s="410"/>
      <c r="B624" s="410"/>
      <c r="C624" s="410"/>
      <c r="D624" s="410"/>
      <c r="E624" s="410"/>
      <c r="F624" s="412"/>
      <c r="G624" s="410"/>
      <c r="H624" s="410"/>
      <c r="I624" s="410"/>
      <c r="J624" s="413"/>
      <c r="K624" s="410"/>
      <c r="M624" s="410"/>
      <c r="N624" s="410"/>
      <c r="O624" s="410"/>
      <c r="P624" s="410"/>
      <c r="Q624" s="415"/>
      <c r="R624" s="415"/>
    </row>
    <row r="625" spans="1:18" ht="13.5" customHeight="1">
      <c r="A625" s="410"/>
      <c r="B625" s="410"/>
      <c r="C625" s="410"/>
      <c r="D625" s="410"/>
      <c r="E625" s="410"/>
      <c r="F625" s="412"/>
      <c r="G625" s="410"/>
      <c r="H625" s="410"/>
      <c r="I625" s="410"/>
      <c r="J625" s="413"/>
      <c r="K625" s="410"/>
      <c r="M625" s="410"/>
      <c r="N625" s="410"/>
      <c r="O625" s="410"/>
      <c r="P625" s="410"/>
      <c r="Q625" s="415"/>
      <c r="R625" s="415"/>
    </row>
    <row r="626" spans="1:18" ht="13.5" customHeight="1">
      <c r="A626" s="410"/>
      <c r="B626" s="410"/>
      <c r="C626" s="410"/>
      <c r="D626" s="410"/>
      <c r="E626" s="410"/>
      <c r="F626" s="412"/>
      <c r="G626" s="410"/>
      <c r="H626" s="410"/>
      <c r="I626" s="410"/>
      <c r="J626" s="413"/>
      <c r="K626" s="410"/>
      <c r="M626" s="410"/>
      <c r="N626" s="410"/>
      <c r="O626" s="410"/>
      <c r="P626" s="410"/>
      <c r="Q626" s="415"/>
      <c r="R626" s="415"/>
    </row>
    <row r="627" spans="1:18" ht="13.5" customHeight="1">
      <c r="A627" s="410"/>
      <c r="B627" s="410"/>
      <c r="C627" s="410"/>
      <c r="D627" s="410"/>
      <c r="E627" s="410"/>
      <c r="F627" s="412"/>
      <c r="G627" s="410"/>
      <c r="H627" s="410"/>
      <c r="I627" s="410"/>
      <c r="J627" s="413"/>
      <c r="K627" s="410"/>
      <c r="M627" s="410"/>
      <c r="N627" s="410"/>
      <c r="O627" s="410"/>
      <c r="P627" s="410"/>
      <c r="Q627" s="415"/>
      <c r="R627" s="415"/>
    </row>
    <row r="628" spans="1:18" ht="13.5" customHeight="1">
      <c r="A628" s="410"/>
      <c r="B628" s="410"/>
      <c r="C628" s="410"/>
      <c r="D628" s="410"/>
      <c r="E628" s="410"/>
      <c r="F628" s="412"/>
      <c r="G628" s="410"/>
      <c r="H628" s="410"/>
      <c r="I628" s="410"/>
      <c r="J628" s="413"/>
      <c r="K628" s="410"/>
      <c r="M628" s="410"/>
      <c r="N628" s="410"/>
      <c r="O628" s="410"/>
      <c r="P628" s="410"/>
      <c r="Q628" s="415"/>
      <c r="R628" s="415"/>
    </row>
    <row r="629" spans="1:18" ht="13.5" customHeight="1">
      <c r="A629" s="410"/>
      <c r="B629" s="410"/>
      <c r="C629" s="410"/>
      <c r="D629" s="410"/>
      <c r="E629" s="410"/>
      <c r="F629" s="412"/>
      <c r="G629" s="410"/>
      <c r="H629" s="410"/>
      <c r="I629" s="410"/>
      <c r="J629" s="413"/>
      <c r="K629" s="410"/>
      <c r="M629" s="410"/>
      <c r="N629" s="410"/>
      <c r="O629" s="410"/>
      <c r="P629" s="410"/>
      <c r="Q629" s="415"/>
      <c r="R629" s="415"/>
    </row>
    <row r="630" spans="1:18" ht="13.5" customHeight="1">
      <c r="A630" s="410"/>
      <c r="B630" s="410"/>
      <c r="C630" s="410"/>
      <c r="D630" s="410"/>
      <c r="E630" s="410"/>
      <c r="F630" s="412"/>
      <c r="G630" s="410"/>
      <c r="H630" s="410"/>
      <c r="I630" s="410"/>
      <c r="J630" s="413"/>
      <c r="K630" s="410"/>
      <c r="M630" s="410"/>
      <c r="N630" s="410"/>
      <c r="O630" s="410"/>
      <c r="P630" s="410"/>
      <c r="Q630" s="415"/>
      <c r="R630" s="415"/>
    </row>
    <row r="631" spans="1:18" ht="13.5" customHeight="1">
      <c r="A631" s="410"/>
      <c r="B631" s="410"/>
      <c r="C631" s="410"/>
      <c r="D631" s="410"/>
      <c r="E631" s="410"/>
      <c r="F631" s="412"/>
      <c r="G631" s="410"/>
      <c r="H631" s="410"/>
      <c r="I631" s="410"/>
      <c r="J631" s="413"/>
      <c r="K631" s="410"/>
      <c r="M631" s="410"/>
      <c r="N631" s="410"/>
      <c r="O631" s="410"/>
      <c r="P631" s="410"/>
      <c r="Q631" s="415"/>
      <c r="R631" s="415"/>
    </row>
    <row r="632" spans="1:18" ht="13.5" customHeight="1">
      <c r="A632" s="410"/>
      <c r="B632" s="410"/>
      <c r="C632" s="410"/>
      <c r="D632" s="410"/>
      <c r="E632" s="410"/>
      <c r="F632" s="412"/>
      <c r="G632" s="410"/>
      <c r="H632" s="410"/>
      <c r="I632" s="410"/>
      <c r="J632" s="413"/>
      <c r="K632" s="410"/>
      <c r="M632" s="410"/>
      <c r="N632" s="410"/>
      <c r="O632" s="410"/>
      <c r="P632" s="410"/>
      <c r="Q632" s="415"/>
      <c r="R632" s="415"/>
    </row>
    <row r="633" spans="1:18" ht="13.5" customHeight="1">
      <c r="A633" s="410"/>
      <c r="B633" s="410"/>
      <c r="C633" s="410"/>
      <c r="D633" s="410"/>
      <c r="E633" s="410"/>
      <c r="F633" s="412"/>
      <c r="G633" s="410"/>
      <c r="H633" s="410"/>
      <c r="I633" s="410"/>
      <c r="J633" s="413"/>
      <c r="K633" s="410"/>
      <c r="M633" s="410"/>
      <c r="N633" s="410"/>
      <c r="O633" s="410"/>
      <c r="P633" s="410"/>
      <c r="Q633" s="415"/>
      <c r="R633" s="415"/>
    </row>
    <row r="634" spans="1:18" ht="13.5" customHeight="1">
      <c r="A634" s="410"/>
      <c r="B634" s="410"/>
      <c r="C634" s="410"/>
      <c r="D634" s="410"/>
      <c r="E634" s="410"/>
      <c r="F634" s="412"/>
      <c r="G634" s="410"/>
      <c r="H634" s="410"/>
      <c r="I634" s="410"/>
      <c r="J634" s="413"/>
      <c r="K634" s="410"/>
      <c r="M634" s="410"/>
      <c r="N634" s="410"/>
      <c r="O634" s="410"/>
      <c r="P634" s="410"/>
      <c r="Q634" s="415"/>
      <c r="R634" s="415"/>
    </row>
    <row r="635" spans="1:18" ht="13.5" customHeight="1">
      <c r="A635" s="410"/>
      <c r="B635" s="410"/>
      <c r="C635" s="410"/>
      <c r="D635" s="410"/>
      <c r="E635" s="410"/>
      <c r="F635" s="412"/>
      <c r="G635" s="410"/>
      <c r="H635" s="410"/>
      <c r="I635" s="410"/>
      <c r="J635" s="413"/>
      <c r="K635" s="410"/>
      <c r="M635" s="410"/>
      <c r="N635" s="410"/>
      <c r="O635" s="410"/>
      <c r="P635" s="410"/>
      <c r="Q635" s="415"/>
      <c r="R635" s="415"/>
    </row>
    <row r="636" spans="1:18" ht="13.5" customHeight="1">
      <c r="A636" s="410"/>
      <c r="B636" s="410"/>
      <c r="C636" s="410"/>
      <c r="D636" s="410"/>
      <c r="E636" s="410"/>
      <c r="F636" s="412"/>
      <c r="G636" s="410"/>
      <c r="H636" s="410"/>
      <c r="I636" s="410"/>
      <c r="J636" s="413"/>
      <c r="K636" s="410"/>
      <c r="M636" s="410"/>
      <c r="N636" s="410"/>
      <c r="O636" s="410"/>
      <c r="P636" s="410"/>
      <c r="Q636" s="415"/>
      <c r="R636" s="415"/>
    </row>
    <row r="637" spans="1:18" ht="13.5" customHeight="1">
      <c r="A637" s="410"/>
      <c r="B637" s="410"/>
      <c r="C637" s="410"/>
      <c r="D637" s="410"/>
      <c r="E637" s="410"/>
      <c r="F637" s="412"/>
      <c r="G637" s="410"/>
      <c r="H637" s="410"/>
      <c r="I637" s="410"/>
      <c r="J637" s="413"/>
      <c r="K637" s="410"/>
      <c r="M637" s="410"/>
      <c r="N637" s="410"/>
      <c r="O637" s="410"/>
      <c r="P637" s="410"/>
      <c r="Q637" s="415"/>
      <c r="R637" s="415"/>
    </row>
    <row r="638" spans="1:18" ht="13.5" customHeight="1">
      <c r="A638" s="410"/>
      <c r="B638" s="410"/>
      <c r="C638" s="410"/>
      <c r="D638" s="410"/>
      <c r="E638" s="410"/>
      <c r="F638" s="412"/>
      <c r="G638" s="410"/>
      <c r="H638" s="410"/>
      <c r="I638" s="410"/>
      <c r="J638" s="413"/>
      <c r="K638" s="410"/>
      <c r="M638" s="410"/>
      <c r="N638" s="410"/>
      <c r="O638" s="410"/>
      <c r="P638" s="410"/>
      <c r="Q638" s="415"/>
      <c r="R638" s="415"/>
    </row>
    <row r="639" spans="1:18" ht="13.5" customHeight="1">
      <c r="A639" s="410"/>
      <c r="B639" s="410"/>
      <c r="C639" s="410"/>
      <c r="D639" s="410"/>
      <c r="E639" s="410"/>
      <c r="F639" s="412"/>
      <c r="G639" s="410"/>
      <c r="H639" s="410"/>
      <c r="I639" s="410"/>
      <c r="J639" s="413"/>
      <c r="K639" s="410"/>
      <c r="M639" s="410"/>
      <c r="N639" s="410"/>
      <c r="O639" s="410"/>
      <c r="P639" s="410"/>
      <c r="Q639" s="415"/>
      <c r="R639" s="415"/>
    </row>
    <row r="640" spans="1:18" ht="13.5" customHeight="1">
      <c r="A640" s="410"/>
      <c r="B640" s="410"/>
      <c r="C640" s="410"/>
      <c r="D640" s="410"/>
      <c r="E640" s="410"/>
      <c r="F640" s="412"/>
      <c r="G640" s="410"/>
      <c r="H640" s="410"/>
      <c r="I640" s="410"/>
      <c r="J640" s="413"/>
      <c r="K640" s="410"/>
      <c r="M640" s="410"/>
      <c r="N640" s="410"/>
      <c r="O640" s="410"/>
      <c r="P640" s="410"/>
      <c r="Q640" s="415"/>
      <c r="R640" s="415"/>
    </row>
    <row r="641" spans="1:18" ht="13.5" customHeight="1">
      <c r="A641" s="410"/>
      <c r="B641" s="410"/>
      <c r="C641" s="410"/>
      <c r="D641" s="410"/>
      <c r="E641" s="410"/>
      <c r="F641" s="412"/>
      <c r="G641" s="410"/>
      <c r="H641" s="410"/>
      <c r="I641" s="410"/>
      <c r="J641" s="413"/>
      <c r="K641" s="410"/>
      <c r="M641" s="410"/>
      <c r="N641" s="410"/>
      <c r="O641" s="410"/>
      <c r="P641" s="410"/>
      <c r="Q641" s="415"/>
      <c r="R641" s="415"/>
    </row>
    <row r="642" spans="1:18" ht="13.5" customHeight="1">
      <c r="A642" s="410"/>
      <c r="B642" s="410"/>
      <c r="C642" s="410"/>
      <c r="D642" s="410"/>
      <c r="E642" s="410"/>
      <c r="F642" s="412"/>
      <c r="G642" s="410"/>
      <c r="H642" s="410"/>
      <c r="I642" s="410"/>
      <c r="J642" s="413"/>
      <c r="K642" s="410"/>
      <c r="M642" s="410"/>
      <c r="N642" s="410"/>
      <c r="O642" s="410"/>
      <c r="P642" s="410"/>
      <c r="Q642" s="415"/>
      <c r="R642" s="415"/>
    </row>
    <row r="643" spans="1:18" ht="13.5" customHeight="1">
      <c r="A643" s="410"/>
      <c r="B643" s="410"/>
      <c r="C643" s="410"/>
      <c r="D643" s="410"/>
      <c r="E643" s="410"/>
      <c r="F643" s="412"/>
      <c r="G643" s="410"/>
      <c r="H643" s="410"/>
      <c r="I643" s="410"/>
      <c r="J643" s="413"/>
      <c r="K643" s="410"/>
      <c r="M643" s="410"/>
      <c r="N643" s="410"/>
      <c r="O643" s="410"/>
      <c r="P643" s="410"/>
      <c r="Q643" s="415"/>
      <c r="R643" s="415"/>
    </row>
    <row r="644" spans="1:18" ht="13.5" customHeight="1">
      <c r="A644" s="410"/>
      <c r="B644" s="410"/>
      <c r="C644" s="410"/>
      <c r="D644" s="410"/>
      <c r="E644" s="410"/>
      <c r="F644" s="412"/>
      <c r="G644" s="410"/>
      <c r="H644" s="410"/>
      <c r="I644" s="410"/>
      <c r="J644" s="413"/>
      <c r="K644" s="410"/>
      <c r="M644" s="410"/>
      <c r="N644" s="410"/>
      <c r="O644" s="410"/>
      <c r="P644" s="410"/>
      <c r="Q644" s="415"/>
      <c r="R644" s="415"/>
    </row>
    <row r="645" spans="1:18" ht="13.5" customHeight="1">
      <c r="A645" s="410"/>
      <c r="B645" s="410"/>
      <c r="C645" s="410"/>
      <c r="D645" s="410"/>
      <c r="E645" s="410"/>
      <c r="F645" s="412"/>
      <c r="G645" s="410"/>
      <c r="H645" s="410"/>
      <c r="I645" s="410"/>
      <c r="J645" s="413"/>
      <c r="K645" s="410"/>
      <c r="M645" s="410"/>
      <c r="N645" s="410"/>
      <c r="O645" s="410"/>
      <c r="P645" s="410"/>
      <c r="Q645" s="415"/>
      <c r="R645" s="415"/>
    </row>
    <row r="646" spans="1:18" ht="13.5" customHeight="1">
      <c r="A646" s="410"/>
      <c r="B646" s="410"/>
      <c r="C646" s="410"/>
      <c r="D646" s="410"/>
      <c r="E646" s="410"/>
      <c r="F646" s="412"/>
      <c r="G646" s="410"/>
      <c r="H646" s="410"/>
      <c r="I646" s="410"/>
      <c r="J646" s="413"/>
      <c r="K646" s="410"/>
      <c r="M646" s="410"/>
      <c r="N646" s="410"/>
      <c r="O646" s="410"/>
      <c r="P646" s="410"/>
      <c r="Q646" s="415"/>
      <c r="R646" s="415"/>
    </row>
    <row r="647" spans="1:18" ht="13.5" customHeight="1">
      <c r="A647" s="410"/>
      <c r="B647" s="410"/>
      <c r="C647" s="410"/>
      <c r="D647" s="410"/>
      <c r="E647" s="410"/>
      <c r="F647" s="412"/>
      <c r="G647" s="410"/>
      <c r="H647" s="410"/>
      <c r="I647" s="410"/>
      <c r="J647" s="413"/>
      <c r="K647" s="410"/>
      <c r="M647" s="410"/>
      <c r="N647" s="410"/>
      <c r="O647" s="410"/>
      <c r="P647" s="410"/>
      <c r="Q647" s="415"/>
      <c r="R647" s="415"/>
    </row>
    <row r="648" spans="1:18" ht="13.5" customHeight="1">
      <c r="A648" s="410"/>
      <c r="B648" s="410"/>
      <c r="C648" s="410"/>
      <c r="D648" s="410"/>
      <c r="E648" s="410"/>
      <c r="F648" s="412"/>
      <c r="G648" s="410"/>
      <c r="H648" s="410"/>
      <c r="I648" s="410"/>
      <c r="J648" s="413"/>
      <c r="K648" s="410"/>
      <c r="M648" s="410"/>
      <c r="N648" s="410"/>
      <c r="O648" s="410"/>
      <c r="P648" s="410"/>
      <c r="Q648" s="415"/>
      <c r="R648" s="415"/>
    </row>
    <row r="649" spans="1:18" ht="13.5" customHeight="1">
      <c r="A649" s="410"/>
      <c r="B649" s="410"/>
      <c r="C649" s="410"/>
      <c r="D649" s="410"/>
      <c r="E649" s="410"/>
      <c r="F649" s="412"/>
      <c r="G649" s="410"/>
      <c r="H649" s="410"/>
      <c r="I649" s="410"/>
      <c r="J649" s="413"/>
      <c r="K649" s="410"/>
      <c r="M649" s="410"/>
      <c r="N649" s="410"/>
      <c r="O649" s="410"/>
      <c r="P649" s="410"/>
      <c r="Q649" s="415"/>
      <c r="R649" s="415"/>
    </row>
    <row r="650" spans="1:18" ht="13.5" customHeight="1">
      <c r="A650" s="410"/>
      <c r="B650" s="410"/>
      <c r="C650" s="410"/>
      <c r="D650" s="410"/>
      <c r="E650" s="410"/>
      <c r="F650" s="412"/>
      <c r="G650" s="410"/>
      <c r="H650" s="410"/>
      <c r="I650" s="410"/>
      <c r="J650" s="413"/>
      <c r="K650" s="410"/>
      <c r="M650" s="410"/>
      <c r="N650" s="410"/>
      <c r="O650" s="410"/>
      <c r="P650" s="410"/>
      <c r="Q650" s="415"/>
      <c r="R650" s="415"/>
    </row>
    <row r="651" spans="1:18" ht="13.5" customHeight="1">
      <c r="A651" s="410"/>
      <c r="B651" s="410"/>
      <c r="C651" s="410"/>
      <c r="D651" s="410"/>
      <c r="E651" s="410"/>
      <c r="F651" s="412"/>
      <c r="G651" s="410"/>
      <c r="H651" s="410"/>
      <c r="I651" s="410"/>
      <c r="J651" s="413"/>
      <c r="K651" s="410"/>
      <c r="M651" s="410"/>
      <c r="N651" s="410"/>
      <c r="O651" s="410"/>
      <c r="P651" s="410"/>
      <c r="Q651" s="415"/>
      <c r="R651" s="415"/>
    </row>
    <row r="652" spans="1:18" ht="13.5" customHeight="1">
      <c r="A652" s="410"/>
      <c r="B652" s="410"/>
      <c r="C652" s="410"/>
      <c r="D652" s="410"/>
      <c r="E652" s="410"/>
      <c r="F652" s="412"/>
      <c r="G652" s="410"/>
      <c r="H652" s="410"/>
      <c r="I652" s="410"/>
      <c r="J652" s="413"/>
      <c r="K652" s="410"/>
      <c r="M652" s="410"/>
      <c r="N652" s="410"/>
      <c r="O652" s="410"/>
      <c r="P652" s="410"/>
      <c r="Q652" s="415"/>
      <c r="R652" s="415"/>
    </row>
    <row r="653" spans="1:18" ht="13.5" customHeight="1">
      <c r="A653" s="410"/>
      <c r="B653" s="410"/>
      <c r="C653" s="410"/>
      <c r="D653" s="410"/>
      <c r="E653" s="410"/>
      <c r="F653" s="412"/>
      <c r="G653" s="410"/>
      <c r="H653" s="410"/>
      <c r="I653" s="410"/>
      <c r="J653" s="413"/>
      <c r="K653" s="410"/>
      <c r="M653" s="410"/>
      <c r="N653" s="410"/>
      <c r="O653" s="410"/>
      <c r="P653" s="410"/>
      <c r="Q653" s="415"/>
      <c r="R653" s="415"/>
    </row>
    <row r="654" spans="1:18" ht="13.5" customHeight="1">
      <c r="A654" s="410"/>
      <c r="B654" s="410"/>
      <c r="C654" s="410"/>
      <c r="D654" s="410"/>
      <c r="E654" s="410"/>
      <c r="F654" s="412"/>
      <c r="G654" s="410"/>
      <c r="H654" s="410"/>
      <c r="I654" s="410"/>
      <c r="J654" s="413"/>
      <c r="K654" s="410"/>
      <c r="M654" s="410"/>
      <c r="N654" s="410"/>
      <c r="O654" s="410"/>
      <c r="P654" s="410"/>
      <c r="Q654" s="415"/>
      <c r="R654" s="415"/>
    </row>
    <row r="655" spans="1:18" ht="13.5" customHeight="1">
      <c r="A655" s="410"/>
      <c r="B655" s="410"/>
      <c r="C655" s="410"/>
      <c r="D655" s="410"/>
      <c r="E655" s="410"/>
      <c r="F655" s="412"/>
      <c r="G655" s="410"/>
      <c r="H655" s="410"/>
      <c r="I655" s="410"/>
      <c r="J655" s="413"/>
      <c r="K655" s="410"/>
      <c r="M655" s="410"/>
      <c r="N655" s="410"/>
      <c r="O655" s="410"/>
      <c r="P655" s="410"/>
      <c r="Q655" s="415"/>
      <c r="R655" s="415"/>
    </row>
    <row r="656" spans="1:18" ht="13.5" customHeight="1">
      <c r="A656" s="410"/>
      <c r="B656" s="410"/>
      <c r="C656" s="410"/>
      <c r="D656" s="410"/>
      <c r="E656" s="410"/>
      <c r="F656" s="412"/>
      <c r="G656" s="410"/>
      <c r="H656" s="410"/>
      <c r="I656" s="410"/>
      <c r="J656" s="413"/>
      <c r="K656" s="410"/>
      <c r="M656" s="410"/>
      <c r="N656" s="410"/>
      <c r="O656" s="410"/>
      <c r="P656" s="410"/>
      <c r="Q656" s="415"/>
      <c r="R656" s="415"/>
    </row>
    <row r="657" spans="1:18" ht="13.5" customHeight="1">
      <c r="A657" s="410"/>
      <c r="B657" s="410"/>
      <c r="C657" s="410"/>
      <c r="D657" s="410"/>
      <c r="E657" s="410"/>
      <c r="F657" s="412"/>
      <c r="G657" s="410"/>
      <c r="H657" s="410"/>
      <c r="I657" s="410"/>
      <c r="J657" s="413"/>
      <c r="K657" s="410"/>
      <c r="M657" s="410"/>
      <c r="N657" s="410"/>
      <c r="O657" s="410"/>
      <c r="P657" s="410"/>
      <c r="Q657" s="415"/>
      <c r="R657" s="415"/>
    </row>
    <row r="658" spans="1:18" ht="13.5" customHeight="1">
      <c r="A658" s="410"/>
      <c r="B658" s="410"/>
      <c r="C658" s="410"/>
      <c r="D658" s="410"/>
      <c r="E658" s="410"/>
      <c r="F658" s="412"/>
      <c r="G658" s="410"/>
      <c r="H658" s="410"/>
      <c r="I658" s="410"/>
      <c r="J658" s="413"/>
      <c r="K658" s="410"/>
      <c r="M658" s="410"/>
      <c r="N658" s="410"/>
      <c r="O658" s="410"/>
      <c r="P658" s="410"/>
      <c r="Q658" s="415"/>
      <c r="R658" s="415"/>
    </row>
    <row r="659" spans="1:18" ht="13.5" customHeight="1">
      <c r="A659" s="410"/>
      <c r="B659" s="410"/>
      <c r="C659" s="410"/>
      <c r="D659" s="410"/>
      <c r="E659" s="410"/>
      <c r="F659" s="412"/>
      <c r="G659" s="410"/>
      <c r="H659" s="410"/>
      <c r="I659" s="410"/>
      <c r="J659" s="413"/>
      <c r="K659" s="410"/>
      <c r="M659" s="410"/>
      <c r="N659" s="410"/>
      <c r="O659" s="410"/>
      <c r="P659" s="410"/>
      <c r="Q659" s="415"/>
      <c r="R659" s="415"/>
    </row>
    <row r="660" spans="1:18" ht="13.5" customHeight="1">
      <c r="A660" s="410"/>
      <c r="B660" s="410"/>
      <c r="C660" s="410"/>
      <c r="D660" s="410"/>
      <c r="E660" s="410"/>
      <c r="F660" s="412"/>
      <c r="G660" s="410"/>
      <c r="H660" s="410"/>
      <c r="I660" s="410"/>
      <c r="J660" s="413"/>
      <c r="K660" s="410"/>
      <c r="M660" s="410"/>
      <c r="N660" s="410"/>
      <c r="O660" s="410"/>
      <c r="P660" s="410"/>
      <c r="Q660" s="415"/>
      <c r="R660" s="415"/>
    </row>
    <row r="661" spans="1:18" ht="13.5" customHeight="1">
      <c r="A661" s="410"/>
      <c r="B661" s="410"/>
      <c r="C661" s="410"/>
      <c r="D661" s="410"/>
      <c r="E661" s="410"/>
      <c r="F661" s="412"/>
      <c r="G661" s="410"/>
      <c r="H661" s="410"/>
      <c r="I661" s="410"/>
      <c r="J661" s="413"/>
      <c r="K661" s="410"/>
      <c r="M661" s="410"/>
      <c r="N661" s="410"/>
      <c r="O661" s="410"/>
      <c r="P661" s="410"/>
      <c r="Q661" s="415"/>
      <c r="R661" s="415"/>
    </row>
    <row r="662" spans="1:18" ht="13.5" customHeight="1">
      <c r="A662" s="410"/>
      <c r="B662" s="410"/>
      <c r="C662" s="410"/>
      <c r="D662" s="410"/>
      <c r="E662" s="410"/>
      <c r="F662" s="412"/>
      <c r="G662" s="410"/>
      <c r="H662" s="410"/>
      <c r="I662" s="410"/>
      <c r="J662" s="413"/>
      <c r="K662" s="410"/>
      <c r="M662" s="410"/>
      <c r="N662" s="410"/>
      <c r="O662" s="410"/>
      <c r="P662" s="410"/>
      <c r="Q662" s="415"/>
      <c r="R662" s="415"/>
    </row>
    <row r="663" spans="1:18" ht="13.5" customHeight="1">
      <c r="A663" s="410"/>
      <c r="B663" s="410"/>
      <c r="C663" s="410"/>
      <c r="D663" s="410"/>
      <c r="E663" s="410"/>
      <c r="F663" s="412"/>
      <c r="G663" s="410"/>
      <c r="H663" s="410"/>
      <c r="I663" s="410"/>
      <c r="J663" s="413"/>
      <c r="K663" s="410"/>
      <c r="M663" s="410"/>
      <c r="N663" s="410"/>
      <c r="O663" s="410"/>
      <c r="P663" s="410"/>
      <c r="Q663" s="415"/>
      <c r="R663" s="415"/>
    </row>
    <row r="664" spans="1:18" ht="13.5" customHeight="1">
      <c r="A664" s="410"/>
      <c r="B664" s="410"/>
      <c r="C664" s="410"/>
      <c r="D664" s="410"/>
      <c r="E664" s="410"/>
      <c r="F664" s="412"/>
      <c r="G664" s="410"/>
      <c r="H664" s="410"/>
      <c r="I664" s="410"/>
      <c r="J664" s="413"/>
      <c r="K664" s="410"/>
      <c r="M664" s="410"/>
      <c r="N664" s="410"/>
      <c r="O664" s="410"/>
      <c r="P664" s="410"/>
      <c r="Q664" s="415"/>
      <c r="R664" s="415"/>
    </row>
    <row r="665" spans="1:18" ht="13.5" customHeight="1">
      <c r="A665" s="410"/>
      <c r="B665" s="410"/>
      <c r="C665" s="410"/>
      <c r="D665" s="410"/>
      <c r="E665" s="410"/>
      <c r="F665" s="412"/>
      <c r="G665" s="410"/>
      <c r="H665" s="410"/>
      <c r="I665" s="410"/>
      <c r="J665" s="413"/>
      <c r="K665" s="410"/>
      <c r="M665" s="410"/>
      <c r="N665" s="410"/>
      <c r="O665" s="410"/>
      <c r="P665" s="410"/>
      <c r="Q665" s="415"/>
      <c r="R665" s="415"/>
    </row>
    <row r="666" spans="1:18" ht="13.5" customHeight="1">
      <c r="A666" s="410"/>
      <c r="B666" s="410"/>
      <c r="C666" s="410"/>
      <c r="D666" s="410"/>
      <c r="E666" s="410"/>
      <c r="F666" s="412"/>
      <c r="G666" s="410"/>
      <c r="H666" s="410"/>
      <c r="I666" s="410"/>
      <c r="J666" s="413"/>
      <c r="K666" s="410"/>
      <c r="M666" s="410"/>
      <c r="N666" s="410"/>
      <c r="O666" s="410"/>
      <c r="P666" s="410"/>
      <c r="Q666" s="415"/>
      <c r="R666" s="415"/>
    </row>
    <row r="667" spans="1:18" ht="13.5" customHeight="1">
      <c r="A667" s="410"/>
      <c r="B667" s="410"/>
      <c r="C667" s="410"/>
      <c r="D667" s="410"/>
      <c r="E667" s="410"/>
      <c r="F667" s="412"/>
      <c r="G667" s="410"/>
      <c r="H667" s="410"/>
      <c r="I667" s="410"/>
      <c r="J667" s="413"/>
      <c r="K667" s="410"/>
      <c r="M667" s="410"/>
      <c r="N667" s="410"/>
      <c r="O667" s="410"/>
      <c r="P667" s="410"/>
      <c r="Q667" s="415"/>
      <c r="R667" s="415"/>
    </row>
    <row r="668" spans="1:18" ht="13.5" customHeight="1">
      <c r="A668" s="410"/>
      <c r="B668" s="410"/>
      <c r="C668" s="410"/>
      <c r="D668" s="410"/>
      <c r="E668" s="410"/>
      <c r="F668" s="412"/>
      <c r="G668" s="410"/>
      <c r="H668" s="410"/>
      <c r="I668" s="410"/>
      <c r="J668" s="413"/>
      <c r="K668" s="410"/>
      <c r="M668" s="410"/>
      <c r="N668" s="410"/>
      <c r="O668" s="410"/>
      <c r="P668" s="410"/>
      <c r="Q668" s="415"/>
      <c r="R668" s="415"/>
    </row>
    <row r="669" spans="1:18" ht="13.5" customHeight="1">
      <c r="A669" s="410"/>
      <c r="B669" s="410"/>
      <c r="C669" s="410"/>
      <c r="D669" s="410"/>
      <c r="E669" s="410"/>
      <c r="F669" s="412"/>
      <c r="G669" s="410"/>
      <c r="H669" s="410"/>
      <c r="I669" s="410"/>
      <c r="J669" s="413"/>
      <c r="K669" s="410"/>
      <c r="M669" s="410"/>
      <c r="N669" s="410"/>
      <c r="O669" s="410"/>
      <c r="P669" s="410"/>
      <c r="Q669" s="415"/>
      <c r="R669" s="415"/>
    </row>
    <row r="670" spans="1:18" ht="13.5" customHeight="1">
      <c r="A670" s="410"/>
      <c r="B670" s="410"/>
      <c r="C670" s="410"/>
      <c r="D670" s="410"/>
      <c r="E670" s="410"/>
      <c r="F670" s="412"/>
      <c r="G670" s="410"/>
      <c r="H670" s="410"/>
      <c r="I670" s="410"/>
      <c r="J670" s="413"/>
      <c r="K670" s="410"/>
      <c r="M670" s="410"/>
      <c r="N670" s="410"/>
      <c r="O670" s="410"/>
      <c r="P670" s="410"/>
      <c r="Q670" s="415"/>
      <c r="R670" s="415"/>
    </row>
    <row r="671" spans="1:18" ht="13.5" customHeight="1">
      <c r="A671" s="410"/>
      <c r="B671" s="410"/>
      <c r="C671" s="410"/>
      <c r="D671" s="410"/>
      <c r="E671" s="410"/>
      <c r="F671" s="412"/>
      <c r="G671" s="410"/>
      <c r="H671" s="410"/>
      <c r="I671" s="410"/>
      <c r="J671" s="413"/>
      <c r="K671" s="410"/>
      <c r="M671" s="410"/>
      <c r="N671" s="410"/>
      <c r="O671" s="410"/>
      <c r="P671" s="410"/>
      <c r="Q671" s="415"/>
      <c r="R671" s="415"/>
    </row>
    <row r="672" spans="1:18" ht="13.5" customHeight="1">
      <c r="A672" s="410"/>
      <c r="B672" s="410"/>
      <c r="C672" s="410"/>
      <c r="D672" s="410"/>
      <c r="E672" s="410"/>
      <c r="F672" s="412"/>
      <c r="G672" s="410"/>
      <c r="H672" s="410"/>
      <c r="I672" s="410"/>
      <c r="J672" s="413"/>
      <c r="K672" s="410"/>
      <c r="M672" s="410"/>
      <c r="N672" s="410"/>
      <c r="O672" s="410"/>
      <c r="P672" s="410"/>
      <c r="Q672" s="415"/>
      <c r="R672" s="415"/>
    </row>
    <row r="673" spans="1:18" ht="13.5" customHeight="1">
      <c r="A673" s="410"/>
      <c r="B673" s="410"/>
      <c r="C673" s="410"/>
      <c r="D673" s="410"/>
      <c r="E673" s="410"/>
      <c r="F673" s="412"/>
      <c r="G673" s="410"/>
      <c r="H673" s="410"/>
      <c r="I673" s="410"/>
      <c r="J673" s="413"/>
      <c r="K673" s="410"/>
      <c r="M673" s="410"/>
      <c r="N673" s="410"/>
      <c r="O673" s="410"/>
      <c r="P673" s="410"/>
      <c r="Q673" s="415"/>
      <c r="R673" s="415"/>
    </row>
    <row r="674" spans="1:18" ht="13.5" customHeight="1">
      <c r="A674" s="410"/>
      <c r="B674" s="410"/>
      <c r="C674" s="410"/>
      <c r="D674" s="410"/>
      <c r="E674" s="410"/>
      <c r="F674" s="412"/>
      <c r="G674" s="410"/>
      <c r="H674" s="410"/>
      <c r="I674" s="410"/>
      <c r="J674" s="413"/>
      <c r="K674" s="410"/>
      <c r="M674" s="410"/>
      <c r="N674" s="410"/>
      <c r="O674" s="410"/>
      <c r="P674" s="410"/>
      <c r="Q674" s="415"/>
      <c r="R674" s="415"/>
    </row>
    <row r="675" spans="1:18" ht="13.5" customHeight="1">
      <c r="A675" s="410"/>
      <c r="B675" s="410"/>
      <c r="C675" s="410"/>
      <c r="D675" s="410"/>
      <c r="E675" s="410"/>
      <c r="F675" s="412"/>
      <c r="G675" s="410"/>
      <c r="H675" s="410"/>
      <c r="I675" s="410"/>
      <c r="J675" s="413"/>
      <c r="K675" s="410"/>
      <c r="M675" s="410"/>
      <c r="N675" s="410"/>
      <c r="O675" s="410"/>
      <c r="P675" s="410"/>
      <c r="Q675" s="415"/>
      <c r="R675" s="415"/>
    </row>
    <row r="676" spans="1:18" ht="13.5" customHeight="1">
      <c r="A676" s="410"/>
      <c r="B676" s="410"/>
      <c r="C676" s="410"/>
      <c r="D676" s="410"/>
      <c r="E676" s="410"/>
      <c r="F676" s="412"/>
      <c r="G676" s="410"/>
      <c r="H676" s="410"/>
      <c r="I676" s="410"/>
      <c r="J676" s="413"/>
      <c r="K676" s="410"/>
      <c r="M676" s="410"/>
      <c r="N676" s="410"/>
      <c r="O676" s="410"/>
      <c r="P676" s="410"/>
      <c r="Q676" s="415"/>
      <c r="R676" s="415"/>
    </row>
    <row r="677" spans="1:18" ht="13.5" customHeight="1">
      <c r="A677" s="410"/>
      <c r="B677" s="410"/>
      <c r="C677" s="410"/>
      <c r="D677" s="410"/>
      <c r="E677" s="410"/>
      <c r="F677" s="412"/>
      <c r="G677" s="410"/>
      <c r="H677" s="410"/>
      <c r="I677" s="410"/>
      <c r="J677" s="413"/>
      <c r="K677" s="410"/>
      <c r="M677" s="410"/>
      <c r="N677" s="410"/>
      <c r="O677" s="410"/>
      <c r="P677" s="410"/>
      <c r="Q677" s="415"/>
      <c r="R677" s="415"/>
    </row>
    <row r="678" spans="1:18" ht="13.5" customHeight="1">
      <c r="A678" s="410"/>
      <c r="B678" s="410"/>
      <c r="C678" s="410"/>
      <c r="D678" s="410"/>
      <c r="E678" s="410"/>
      <c r="F678" s="412"/>
      <c r="G678" s="410"/>
      <c r="H678" s="410"/>
      <c r="I678" s="410"/>
      <c r="J678" s="413"/>
      <c r="K678" s="410"/>
      <c r="M678" s="410"/>
      <c r="N678" s="410"/>
      <c r="O678" s="410"/>
      <c r="P678" s="410"/>
      <c r="Q678" s="415"/>
      <c r="R678" s="415"/>
    </row>
    <row r="679" spans="1:18" ht="13.5" customHeight="1">
      <c r="A679" s="410"/>
      <c r="B679" s="410"/>
      <c r="C679" s="410"/>
      <c r="D679" s="410"/>
      <c r="E679" s="410"/>
      <c r="F679" s="412"/>
      <c r="G679" s="410"/>
      <c r="H679" s="410"/>
      <c r="I679" s="410"/>
      <c r="J679" s="413"/>
      <c r="K679" s="410"/>
      <c r="M679" s="410"/>
      <c r="N679" s="410"/>
      <c r="O679" s="410"/>
      <c r="P679" s="410"/>
      <c r="Q679" s="415"/>
      <c r="R679" s="415"/>
    </row>
    <row r="680" spans="1:18" ht="13.5" customHeight="1">
      <c r="A680" s="410"/>
      <c r="B680" s="410"/>
      <c r="C680" s="410"/>
      <c r="D680" s="410"/>
      <c r="E680" s="410"/>
      <c r="F680" s="412"/>
      <c r="G680" s="410"/>
      <c r="H680" s="410"/>
      <c r="I680" s="410"/>
      <c r="J680" s="413"/>
      <c r="K680" s="410"/>
      <c r="M680" s="410"/>
      <c r="N680" s="410"/>
      <c r="O680" s="410"/>
      <c r="P680" s="410"/>
      <c r="Q680" s="415"/>
      <c r="R680" s="415"/>
    </row>
    <row r="681" spans="1:18" ht="13.5" customHeight="1">
      <c r="A681" s="410"/>
      <c r="B681" s="410"/>
      <c r="C681" s="410"/>
      <c r="D681" s="410"/>
      <c r="E681" s="410"/>
      <c r="F681" s="412"/>
      <c r="G681" s="410"/>
      <c r="H681" s="410"/>
      <c r="I681" s="410"/>
      <c r="J681" s="413"/>
      <c r="K681" s="410"/>
      <c r="M681" s="410"/>
      <c r="N681" s="410"/>
      <c r="O681" s="410"/>
      <c r="P681" s="410"/>
      <c r="Q681" s="415"/>
      <c r="R681" s="415"/>
    </row>
    <row r="682" spans="1:18" ht="13.5" customHeight="1">
      <c r="A682" s="410"/>
      <c r="B682" s="410"/>
      <c r="C682" s="410"/>
      <c r="D682" s="410"/>
      <c r="E682" s="410"/>
      <c r="F682" s="412"/>
      <c r="G682" s="410"/>
      <c r="H682" s="410"/>
      <c r="I682" s="410"/>
      <c r="J682" s="413"/>
      <c r="K682" s="410"/>
      <c r="M682" s="410"/>
      <c r="N682" s="410"/>
      <c r="O682" s="410"/>
      <c r="P682" s="410"/>
      <c r="Q682" s="415"/>
      <c r="R682" s="415"/>
    </row>
    <row r="683" spans="1:18" ht="13.5" customHeight="1">
      <c r="A683" s="410"/>
      <c r="B683" s="410"/>
      <c r="C683" s="410"/>
      <c r="D683" s="410"/>
      <c r="E683" s="410"/>
      <c r="F683" s="412"/>
      <c r="G683" s="410"/>
      <c r="H683" s="410"/>
      <c r="I683" s="410"/>
      <c r="J683" s="413"/>
      <c r="K683" s="410"/>
      <c r="M683" s="410"/>
      <c r="N683" s="410"/>
      <c r="O683" s="410"/>
      <c r="P683" s="410"/>
      <c r="Q683" s="415"/>
      <c r="R683" s="415"/>
    </row>
    <row r="684" spans="1:18" ht="13.5" customHeight="1">
      <c r="A684" s="410"/>
      <c r="B684" s="410"/>
      <c r="C684" s="410"/>
      <c r="D684" s="410"/>
      <c r="E684" s="410"/>
      <c r="F684" s="412"/>
      <c r="G684" s="410"/>
      <c r="H684" s="410"/>
      <c r="I684" s="410"/>
      <c r="J684" s="413"/>
      <c r="K684" s="410"/>
      <c r="M684" s="410"/>
      <c r="N684" s="410"/>
      <c r="O684" s="410"/>
      <c r="P684" s="410"/>
      <c r="Q684" s="415"/>
      <c r="R684" s="415"/>
    </row>
    <row r="685" spans="1:18" ht="13.5" customHeight="1">
      <c r="A685" s="410"/>
      <c r="B685" s="410"/>
      <c r="C685" s="410"/>
      <c r="D685" s="410"/>
      <c r="E685" s="410"/>
      <c r="F685" s="412"/>
      <c r="G685" s="410"/>
      <c r="H685" s="410"/>
      <c r="I685" s="410"/>
      <c r="J685" s="413"/>
      <c r="K685" s="410"/>
      <c r="M685" s="410"/>
      <c r="N685" s="410"/>
      <c r="O685" s="410"/>
      <c r="P685" s="410"/>
      <c r="Q685" s="415"/>
      <c r="R685" s="415"/>
    </row>
    <row r="686" spans="1:18" ht="13.5" customHeight="1">
      <c r="A686" s="410"/>
      <c r="B686" s="410"/>
      <c r="C686" s="410"/>
      <c r="D686" s="410"/>
      <c r="E686" s="410"/>
      <c r="F686" s="412"/>
      <c r="G686" s="410"/>
      <c r="H686" s="410"/>
      <c r="I686" s="410"/>
      <c r="J686" s="413"/>
      <c r="K686" s="410"/>
      <c r="M686" s="410"/>
      <c r="N686" s="410"/>
      <c r="O686" s="410"/>
      <c r="P686" s="410"/>
      <c r="Q686" s="415"/>
      <c r="R686" s="415"/>
    </row>
    <row r="687" spans="1:18" ht="13.5" customHeight="1">
      <c r="A687" s="410"/>
      <c r="B687" s="410"/>
      <c r="C687" s="410"/>
      <c r="D687" s="410"/>
      <c r="E687" s="410"/>
      <c r="F687" s="412"/>
      <c r="G687" s="410"/>
      <c r="H687" s="410"/>
      <c r="I687" s="410"/>
      <c r="J687" s="413"/>
      <c r="K687" s="410"/>
      <c r="M687" s="410"/>
      <c r="N687" s="410"/>
      <c r="O687" s="410"/>
      <c r="P687" s="410"/>
      <c r="Q687" s="415"/>
      <c r="R687" s="415"/>
    </row>
    <row r="688" spans="1:18" ht="13.5" customHeight="1">
      <c r="A688" s="410"/>
      <c r="B688" s="410"/>
      <c r="C688" s="410"/>
      <c r="D688" s="410"/>
      <c r="E688" s="410"/>
      <c r="F688" s="412"/>
      <c r="G688" s="410"/>
      <c r="H688" s="410"/>
      <c r="I688" s="410"/>
      <c r="J688" s="413"/>
      <c r="K688" s="410"/>
      <c r="M688" s="410"/>
      <c r="N688" s="410"/>
      <c r="O688" s="410"/>
      <c r="P688" s="410"/>
      <c r="Q688" s="415"/>
      <c r="R688" s="415"/>
    </row>
    <row r="689" spans="1:18" ht="13.5" customHeight="1">
      <c r="A689" s="410"/>
      <c r="B689" s="410"/>
      <c r="C689" s="410"/>
      <c r="D689" s="410"/>
      <c r="E689" s="410"/>
      <c r="F689" s="412"/>
      <c r="G689" s="410"/>
      <c r="H689" s="410"/>
      <c r="I689" s="410"/>
      <c r="J689" s="413"/>
      <c r="K689" s="410"/>
      <c r="M689" s="410"/>
      <c r="N689" s="410"/>
      <c r="O689" s="410"/>
      <c r="P689" s="410"/>
      <c r="Q689" s="415"/>
      <c r="R689" s="415"/>
    </row>
    <row r="690" spans="1:18" ht="13.5" customHeight="1">
      <c r="A690" s="410"/>
      <c r="B690" s="410"/>
      <c r="C690" s="410"/>
      <c r="D690" s="410"/>
      <c r="E690" s="410"/>
      <c r="F690" s="412"/>
      <c r="G690" s="410"/>
      <c r="H690" s="410"/>
      <c r="I690" s="410"/>
      <c r="J690" s="413"/>
      <c r="K690" s="410"/>
      <c r="M690" s="410"/>
      <c r="N690" s="410"/>
      <c r="O690" s="410"/>
      <c r="P690" s="410"/>
      <c r="Q690" s="415"/>
      <c r="R690" s="415"/>
    </row>
    <row r="691" spans="1:18" ht="13.5" customHeight="1">
      <c r="A691" s="410"/>
      <c r="B691" s="410"/>
      <c r="C691" s="410"/>
      <c r="D691" s="410"/>
      <c r="E691" s="410"/>
      <c r="F691" s="412"/>
      <c r="G691" s="410"/>
      <c r="H691" s="410"/>
      <c r="I691" s="410"/>
      <c r="J691" s="413"/>
      <c r="K691" s="410"/>
      <c r="M691" s="410"/>
      <c r="N691" s="410"/>
      <c r="O691" s="410"/>
      <c r="P691" s="410"/>
      <c r="Q691" s="415"/>
      <c r="R691" s="415"/>
    </row>
    <row r="692" spans="1:18" ht="13.5" customHeight="1">
      <c r="A692" s="410"/>
      <c r="B692" s="410"/>
      <c r="C692" s="410"/>
      <c r="D692" s="410"/>
      <c r="E692" s="410"/>
      <c r="F692" s="412"/>
      <c r="G692" s="410"/>
      <c r="H692" s="410"/>
      <c r="I692" s="410"/>
      <c r="J692" s="413"/>
      <c r="K692" s="410"/>
      <c r="M692" s="410"/>
      <c r="N692" s="410"/>
      <c r="O692" s="410"/>
      <c r="P692" s="410"/>
      <c r="Q692" s="415"/>
      <c r="R692" s="415"/>
    </row>
    <row r="693" spans="1:18" ht="13.5" customHeight="1">
      <c r="A693" s="410"/>
      <c r="B693" s="410"/>
      <c r="C693" s="410"/>
      <c r="D693" s="410"/>
      <c r="E693" s="410"/>
      <c r="F693" s="412"/>
      <c r="G693" s="410"/>
      <c r="H693" s="410"/>
      <c r="I693" s="410"/>
      <c r="J693" s="413"/>
      <c r="K693" s="410"/>
      <c r="M693" s="410"/>
      <c r="N693" s="410"/>
      <c r="O693" s="410"/>
      <c r="P693" s="410"/>
      <c r="Q693" s="415"/>
      <c r="R693" s="415"/>
    </row>
    <row r="694" spans="1:18" ht="13.5" customHeight="1">
      <c r="A694" s="410"/>
      <c r="B694" s="410"/>
      <c r="C694" s="410"/>
      <c r="D694" s="410"/>
      <c r="E694" s="410"/>
      <c r="F694" s="412"/>
      <c r="G694" s="410"/>
      <c r="H694" s="410"/>
      <c r="I694" s="410"/>
      <c r="J694" s="413"/>
      <c r="K694" s="410"/>
      <c r="M694" s="410"/>
      <c r="N694" s="410"/>
      <c r="O694" s="410"/>
      <c r="P694" s="410"/>
      <c r="Q694" s="415"/>
      <c r="R694" s="415"/>
    </row>
    <row r="695" spans="1:18" ht="13.5" customHeight="1">
      <c r="A695" s="410"/>
      <c r="B695" s="410"/>
      <c r="C695" s="410"/>
      <c r="D695" s="410"/>
      <c r="E695" s="410"/>
      <c r="F695" s="412"/>
      <c r="G695" s="410"/>
      <c r="H695" s="410"/>
      <c r="I695" s="410"/>
      <c r="J695" s="413"/>
      <c r="K695" s="410"/>
      <c r="M695" s="410"/>
      <c r="N695" s="410"/>
      <c r="O695" s="410"/>
      <c r="P695" s="410"/>
      <c r="Q695" s="415"/>
      <c r="R695" s="415"/>
    </row>
    <row r="696" spans="1:18" ht="13.5" customHeight="1">
      <c r="A696" s="410"/>
      <c r="B696" s="410"/>
      <c r="C696" s="410"/>
      <c r="D696" s="410"/>
      <c r="E696" s="410"/>
      <c r="F696" s="412"/>
      <c r="G696" s="410"/>
      <c r="H696" s="410"/>
      <c r="I696" s="410"/>
      <c r="J696" s="413"/>
      <c r="K696" s="410"/>
      <c r="M696" s="410"/>
      <c r="N696" s="410"/>
      <c r="O696" s="410"/>
      <c r="P696" s="410"/>
      <c r="Q696" s="415"/>
      <c r="R696" s="415"/>
    </row>
    <row r="697" spans="1:18" ht="13.5" customHeight="1">
      <c r="A697" s="410"/>
      <c r="B697" s="410"/>
      <c r="C697" s="410"/>
      <c r="D697" s="410"/>
      <c r="E697" s="410"/>
      <c r="F697" s="412"/>
      <c r="G697" s="410"/>
      <c r="H697" s="410"/>
      <c r="I697" s="410"/>
      <c r="J697" s="413"/>
      <c r="K697" s="410"/>
      <c r="M697" s="410"/>
      <c r="N697" s="410"/>
      <c r="O697" s="410"/>
      <c r="P697" s="410"/>
      <c r="Q697" s="415"/>
      <c r="R697" s="415"/>
    </row>
    <row r="698" spans="1:18" ht="13.5" customHeight="1">
      <c r="A698" s="410"/>
      <c r="B698" s="410"/>
      <c r="C698" s="410"/>
      <c r="D698" s="410"/>
      <c r="E698" s="410"/>
      <c r="F698" s="412"/>
      <c r="G698" s="410"/>
      <c r="H698" s="410"/>
      <c r="I698" s="410"/>
      <c r="J698" s="413"/>
      <c r="K698" s="410"/>
      <c r="M698" s="410"/>
      <c r="N698" s="410"/>
      <c r="O698" s="410"/>
      <c r="P698" s="410"/>
      <c r="Q698" s="415"/>
      <c r="R698" s="415"/>
    </row>
    <row r="699" spans="1:18" ht="13.5" customHeight="1">
      <c r="A699" s="410"/>
      <c r="B699" s="410"/>
      <c r="C699" s="410"/>
      <c r="D699" s="410"/>
      <c r="E699" s="410"/>
      <c r="F699" s="412"/>
      <c r="G699" s="410"/>
      <c r="H699" s="410"/>
      <c r="I699" s="410"/>
      <c r="J699" s="413"/>
      <c r="K699" s="410"/>
      <c r="M699" s="410"/>
      <c r="N699" s="410"/>
      <c r="O699" s="410"/>
      <c r="P699" s="410"/>
      <c r="Q699" s="415"/>
      <c r="R699" s="415"/>
    </row>
    <row r="700" spans="1:18" ht="13.5" customHeight="1">
      <c r="A700" s="410"/>
      <c r="B700" s="410"/>
      <c r="C700" s="410"/>
      <c r="D700" s="410"/>
      <c r="E700" s="410"/>
      <c r="F700" s="412"/>
      <c r="G700" s="410"/>
      <c r="H700" s="410"/>
      <c r="I700" s="410"/>
      <c r="J700" s="413"/>
      <c r="K700" s="410"/>
      <c r="M700" s="410"/>
      <c r="N700" s="410"/>
      <c r="O700" s="410"/>
      <c r="P700" s="410"/>
      <c r="Q700" s="415"/>
      <c r="R700" s="415"/>
    </row>
    <row r="701" spans="1:18" ht="13.5" customHeight="1">
      <c r="A701" s="410"/>
      <c r="B701" s="410"/>
      <c r="C701" s="410"/>
      <c r="D701" s="410"/>
      <c r="E701" s="410"/>
      <c r="F701" s="412"/>
      <c r="G701" s="410"/>
      <c r="H701" s="410"/>
      <c r="I701" s="410"/>
      <c r="J701" s="413"/>
      <c r="K701" s="410"/>
      <c r="M701" s="410"/>
      <c r="N701" s="410"/>
      <c r="O701" s="410"/>
      <c r="P701" s="410"/>
      <c r="Q701" s="415"/>
      <c r="R701" s="415"/>
    </row>
    <row r="702" spans="1:18" ht="13.5" customHeight="1">
      <c r="A702" s="410"/>
      <c r="B702" s="410"/>
      <c r="C702" s="410"/>
      <c r="D702" s="410"/>
      <c r="E702" s="410"/>
      <c r="F702" s="412"/>
      <c r="G702" s="410"/>
      <c r="H702" s="410"/>
      <c r="I702" s="410"/>
      <c r="J702" s="413"/>
      <c r="K702" s="410"/>
      <c r="M702" s="410"/>
      <c r="N702" s="410"/>
      <c r="O702" s="410"/>
      <c r="P702" s="410"/>
      <c r="Q702" s="415"/>
      <c r="R702" s="415"/>
    </row>
    <row r="703" spans="1:18" ht="13.5" customHeight="1">
      <c r="A703" s="410"/>
      <c r="B703" s="410"/>
      <c r="C703" s="410"/>
      <c r="D703" s="410"/>
      <c r="E703" s="410"/>
      <c r="F703" s="412"/>
      <c r="G703" s="410"/>
      <c r="H703" s="410"/>
      <c r="I703" s="410"/>
      <c r="J703" s="413"/>
      <c r="K703" s="410"/>
      <c r="M703" s="410"/>
      <c r="N703" s="410"/>
      <c r="O703" s="410"/>
      <c r="P703" s="410"/>
      <c r="Q703" s="415"/>
      <c r="R703" s="415"/>
    </row>
    <row r="704" spans="1:18" ht="13.5" customHeight="1">
      <c r="A704" s="410"/>
      <c r="B704" s="410"/>
      <c r="C704" s="410"/>
      <c r="D704" s="410"/>
      <c r="E704" s="410"/>
      <c r="F704" s="412"/>
      <c r="G704" s="410"/>
      <c r="H704" s="410"/>
      <c r="I704" s="410"/>
      <c r="J704" s="413"/>
      <c r="K704" s="410"/>
      <c r="M704" s="410"/>
      <c r="N704" s="410"/>
      <c r="O704" s="410"/>
      <c r="P704" s="410"/>
      <c r="Q704" s="415"/>
      <c r="R704" s="415"/>
    </row>
    <row r="705" spans="1:18" ht="13.5" customHeight="1">
      <c r="A705" s="410"/>
      <c r="B705" s="410"/>
      <c r="C705" s="410"/>
      <c r="D705" s="410"/>
      <c r="E705" s="410"/>
      <c r="F705" s="412"/>
      <c r="G705" s="410"/>
      <c r="H705" s="410"/>
      <c r="I705" s="410"/>
      <c r="J705" s="413"/>
      <c r="K705" s="410"/>
      <c r="M705" s="410"/>
      <c r="N705" s="410"/>
      <c r="O705" s="410"/>
      <c r="P705" s="410"/>
      <c r="Q705" s="415"/>
      <c r="R705" s="415"/>
    </row>
    <row r="706" spans="1:18" ht="13.5" customHeight="1">
      <c r="A706" s="410"/>
      <c r="B706" s="410"/>
      <c r="C706" s="410"/>
      <c r="D706" s="410"/>
      <c r="E706" s="410"/>
      <c r="F706" s="412"/>
      <c r="G706" s="410"/>
      <c r="H706" s="410"/>
      <c r="I706" s="410"/>
      <c r="J706" s="413"/>
      <c r="K706" s="410"/>
      <c r="M706" s="410"/>
      <c r="N706" s="410"/>
      <c r="O706" s="410"/>
      <c r="P706" s="410"/>
      <c r="Q706" s="415"/>
      <c r="R706" s="415"/>
    </row>
    <row r="707" spans="1:18" ht="13.5" customHeight="1">
      <c r="A707" s="410"/>
      <c r="B707" s="410"/>
      <c r="C707" s="410"/>
      <c r="D707" s="410"/>
      <c r="E707" s="410"/>
      <c r="F707" s="412"/>
      <c r="G707" s="410"/>
      <c r="H707" s="410"/>
      <c r="I707" s="410"/>
      <c r="J707" s="413"/>
      <c r="K707" s="410"/>
      <c r="M707" s="410"/>
      <c r="N707" s="410"/>
      <c r="O707" s="410"/>
      <c r="P707" s="410"/>
      <c r="Q707" s="415"/>
      <c r="R707" s="415"/>
    </row>
    <row r="708" spans="1:18" ht="13.5" customHeight="1">
      <c r="A708" s="410"/>
      <c r="B708" s="410"/>
      <c r="C708" s="410"/>
      <c r="D708" s="410"/>
      <c r="E708" s="410"/>
      <c r="F708" s="412"/>
      <c r="G708" s="410"/>
      <c r="H708" s="410"/>
      <c r="I708" s="410"/>
      <c r="J708" s="413"/>
      <c r="K708" s="410"/>
      <c r="M708" s="410"/>
      <c r="N708" s="410"/>
      <c r="O708" s="410"/>
      <c r="P708" s="410"/>
      <c r="Q708" s="415"/>
      <c r="R708" s="415"/>
    </row>
    <row r="709" spans="1:18" ht="13.5" customHeight="1">
      <c r="A709" s="410"/>
      <c r="B709" s="410"/>
      <c r="C709" s="410"/>
      <c r="D709" s="410"/>
      <c r="E709" s="410"/>
      <c r="F709" s="412"/>
      <c r="G709" s="410"/>
      <c r="H709" s="410"/>
      <c r="I709" s="410"/>
      <c r="J709" s="413"/>
      <c r="K709" s="410"/>
      <c r="M709" s="410"/>
      <c r="N709" s="410"/>
      <c r="O709" s="410"/>
      <c r="P709" s="410"/>
      <c r="Q709" s="415"/>
      <c r="R709" s="415"/>
    </row>
    <row r="710" spans="1:18" ht="13.5" customHeight="1">
      <c r="A710" s="410"/>
      <c r="B710" s="410"/>
      <c r="C710" s="410"/>
      <c r="D710" s="410"/>
      <c r="E710" s="410"/>
      <c r="F710" s="412"/>
      <c r="G710" s="410"/>
      <c r="H710" s="410"/>
      <c r="I710" s="410"/>
      <c r="J710" s="413"/>
      <c r="K710" s="410"/>
      <c r="M710" s="410"/>
      <c r="N710" s="410"/>
      <c r="O710" s="410"/>
      <c r="P710" s="410"/>
      <c r="Q710" s="415"/>
      <c r="R710" s="415"/>
    </row>
    <row r="711" spans="1:18" ht="13.5" customHeight="1">
      <c r="A711" s="410"/>
      <c r="B711" s="410"/>
      <c r="C711" s="410"/>
      <c r="D711" s="410"/>
      <c r="E711" s="410"/>
      <c r="F711" s="412"/>
      <c r="G711" s="410"/>
      <c r="H711" s="410"/>
      <c r="I711" s="410"/>
      <c r="J711" s="413"/>
      <c r="K711" s="410"/>
      <c r="M711" s="410"/>
      <c r="N711" s="410"/>
      <c r="O711" s="410"/>
      <c r="P711" s="410"/>
      <c r="Q711" s="415"/>
      <c r="R711" s="415"/>
    </row>
    <row r="712" spans="1:18" ht="13.5" customHeight="1">
      <c r="A712" s="410"/>
      <c r="B712" s="410"/>
      <c r="C712" s="410"/>
      <c r="D712" s="410"/>
      <c r="E712" s="410"/>
      <c r="F712" s="412"/>
      <c r="G712" s="410"/>
      <c r="H712" s="410"/>
      <c r="I712" s="410"/>
      <c r="J712" s="413"/>
      <c r="K712" s="410"/>
      <c r="M712" s="410"/>
      <c r="N712" s="410"/>
      <c r="O712" s="410"/>
      <c r="P712" s="410"/>
      <c r="Q712" s="415"/>
      <c r="R712" s="415"/>
    </row>
    <row r="713" spans="1:18" ht="13.5" customHeight="1">
      <c r="A713" s="410"/>
      <c r="B713" s="410"/>
      <c r="C713" s="410"/>
      <c r="D713" s="410"/>
      <c r="E713" s="410"/>
      <c r="F713" s="412"/>
      <c r="G713" s="410"/>
      <c r="H713" s="410"/>
      <c r="I713" s="410"/>
      <c r="J713" s="413"/>
      <c r="K713" s="410"/>
      <c r="M713" s="410"/>
      <c r="N713" s="410"/>
      <c r="O713" s="410"/>
      <c r="P713" s="410"/>
      <c r="Q713" s="415"/>
      <c r="R713" s="415"/>
    </row>
    <row r="714" spans="1:18" ht="13.5" customHeight="1">
      <c r="A714" s="410"/>
      <c r="B714" s="410"/>
      <c r="C714" s="410"/>
      <c r="D714" s="410"/>
      <c r="E714" s="410"/>
      <c r="F714" s="412"/>
      <c r="G714" s="410"/>
      <c r="H714" s="410"/>
      <c r="I714" s="410"/>
      <c r="J714" s="413"/>
      <c r="K714" s="410"/>
      <c r="M714" s="410"/>
      <c r="N714" s="410"/>
      <c r="O714" s="410"/>
      <c r="P714" s="410"/>
      <c r="Q714" s="415"/>
      <c r="R714" s="415"/>
    </row>
    <row r="715" spans="1:18" ht="13.5" customHeight="1">
      <c r="A715" s="410"/>
      <c r="B715" s="410"/>
      <c r="C715" s="410"/>
      <c r="D715" s="410"/>
      <c r="E715" s="410"/>
      <c r="F715" s="412"/>
      <c r="G715" s="410"/>
      <c r="H715" s="410"/>
      <c r="I715" s="410"/>
      <c r="J715" s="413"/>
      <c r="K715" s="410"/>
      <c r="M715" s="410"/>
      <c r="N715" s="410"/>
      <c r="O715" s="410"/>
      <c r="P715" s="410"/>
      <c r="Q715" s="415"/>
      <c r="R715" s="415"/>
    </row>
    <row r="716" spans="1:18" ht="13.5" customHeight="1">
      <c r="A716" s="410"/>
      <c r="B716" s="410"/>
      <c r="C716" s="410"/>
      <c r="D716" s="410"/>
      <c r="E716" s="410"/>
      <c r="F716" s="412"/>
      <c r="G716" s="410"/>
      <c r="H716" s="410"/>
      <c r="I716" s="410"/>
      <c r="J716" s="413"/>
      <c r="K716" s="410"/>
      <c r="M716" s="410"/>
      <c r="N716" s="410"/>
      <c r="O716" s="410"/>
      <c r="P716" s="410"/>
      <c r="Q716" s="415"/>
      <c r="R716" s="415"/>
    </row>
    <row r="717" spans="1:18" ht="13.5" customHeight="1">
      <c r="A717" s="410"/>
      <c r="B717" s="410"/>
      <c r="C717" s="410"/>
      <c r="D717" s="410"/>
      <c r="E717" s="410"/>
      <c r="F717" s="412"/>
      <c r="G717" s="410"/>
      <c r="H717" s="410"/>
      <c r="I717" s="410"/>
      <c r="J717" s="413"/>
      <c r="K717" s="410"/>
      <c r="M717" s="410"/>
      <c r="N717" s="410"/>
      <c r="O717" s="410"/>
      <c r="P717" s="410"/>
      <c r="Q717" s="415"/>
      <c r="R717" s="415"/>
    </row>
    <row r="718" spans="1:18" ht="13.5" customHeight="1">
      <c r="A718" s="410"/>
      <c r="B718" s="410"/>
      <c r="C718" s="410"/>
      <c r="D718" s="410"/>
      <c r="E718" s="410"/>
      <c r="F718" s="412"/>
      <c r="G718" s="410"/>
      <c r="H718" s="410"/>
      <c r="I718" s="410"/>
      <c r="J718" s="413"/>
      <c r="K718" s="410"/>
      <c r="M718" s="410"/>
      <c r="N718" s="410"/>
      <c r="O718" s="410"/>
      <c r="P718" s="410"/>
      <c r="Q718" s="415"/>
      <c r="R718" s="415"/>
    </row>
    <row r="719" spans="1:18" ht="13.5" customHeight="1">
      <c r="A719" s="410"/>
      <c r="B719" s="410"/>
      <c r="C719" s="410"/>
      <c r="D719" s="410"/>
      <c r="E719" s="410"/>
      <c r="F719" s="412"/>
      <c r="G719" s="410"/>
      <c r="H719" s="410"/>
      <c r="I719" s="410"/>
      <c r="J719" s="413"/>
      <c r="K719" s="410"/>
      <c r="M719" s="410"/>
      <c r="N719" s="410"/>
      <c r="O719" s="410"/>
      <c r="P719" s="410"/>
      <c r="Q719" s="415"/>
      <c r="R719" s="415"/>
    </row>
    <row r="720" spans="1:18" ht="13.5" customHeight="1">
      <c r="A720" s="410"/>
      <c r="B720" s="410"/>
      <c r="C720" s="410"/>
      <c r="D720" s="410"/>
      <c r="E720" s="410"/>
      <c r="F720" s="412"/>
      <c r="G720" s="410"/>
      <c r="H720" s="410"/>
      <c r="I720" s="410"/>
      <c r="J720" s="413"/>
      <c r="K720" s="410"/>
      <c r="M720" s="410"/>
      <c r="N720" s="410"/>
      <c r="O720" s="410"/>
      <c r="P720" s="410"/>
      <c r="Q720" s="415"/>
      <c r="R720" s="415"/>
    </row>
    <row r="721" spans="1:18" ht="13.5" customHeight="1">
      <c r="A721" s="410"/>
      <c r="B721" s="410"/>
      <c r="C721" s="410"/>
      <c r="D721" s="410"/>
      <c r="E721" s="410"/>
      <c r="F721" s="412"/>
      <c r="G721" s="410"/>
      <c r="H721" s="410"/>
      <c r="I721" s="410"/>
      <c r="J721" s="413"/>
      <c r="K721" s="410"/>
      <c r="M721" s="410"/>
      <c r="N721" s="410"/>
      <c r="O721" s="410"/>
      <c r="P721" s="410"/>
      <c r="Q721" s="415"/>
      <c r="R721" s="415"/>
    </row>
    <row r="722" spans="1:18" ht="13.5" customHeight="1">
      <c r="A722" s="410"/>
      <c r="B722" s="410"/>
      <c r="C722" s="410"/>
      <c r="D722" s="410"/>
      <c r="E722" s="410"/>
      <c r="F722" s="412"/>
      <c r="G722" s="410"/>
      <c r="H722" s="410"/>
      <c r="I722" s="410"/>
      <c r="J722" s="413"/>
      <c r="K722" s="410"/>
      <c r="M722" s="410"/>
      <c r="N722" s="410"/>
      <c r="O722" s="410"/>
      <c r="P722" s="410"/>
      <c r="Q722" s="415"/>
      <c r="R722" s="415"/>
    </row>
    <row r="723" spans="1:18" ht="13.5" customHeight="1">
      <c r="A723" s="410"/>
      <c r="B723" s="410"/>
      <c r="C723" s="410"/>
      <c r="D723" s="410"/>
      <c r="E723" s="410"/>
      <c r="F723" s="412"/>
      <c r="G723" s="410"/>
      <c r="H723" s="410"/>
      <c r="I723" s="410"/>
      <c r="J723" s="413"/>
      <c r="K723" s="410"/>
      <c r="M723" s="410"/>
      <c r="N723" s="410"/>
      <c r="O723" s="410"/>
      <c r="P723" s="410"/>
      <c r="Q723" s="415"/>
      <c r="R723" s="415"/>
    </row>
    <row r="724" spans="1:18" ht="13.5" customHeight="1">
      <c r="A724" s="410"/>
      <c r="B724" s="410"/>
      <c r="C724" s="410"/>
      <c r="D724" s="410"/>
      <c r="E724" s="410"/>
      <c r="F724" s="412"/>
      <c r="G724" s="410"/>
      <c r="H724" s="410"/>
      <c r="I724" s="410"/>
      <c r="J724" s="413"/>
      <c r="K724" s="410"/>
      <c r="M724" s="410"/>
      <c r="N724" s="410"/>
      <c r="O724" s="410"/>
      <c r="P724" s="410"/>
      <c r="Q724" s="415"/>
      <c r="R724" s="415"/>
    </row>
    <row r="725" spans="1:18" ht="13.5" customHeight="1">
      <c r="A725" s="410"/>
      <c r="B725" s="410"/>
      <c r="C725" s="410"/>
      <c r="D725" s="410"/>
      <c r="E725" s="410"/>
      <c r="F725" s="412"/>
      <c r="G725" s="410"/>
      <c r="H725" s="410"/>
      <c r="I725" s="410"/>
      <c r="J725" s="413"/>
      <c r="K725" s="410"/>
      <c r="M725" s="410"/>
      <c r="N725" s="410"/>
      <c r="O725" s="410"/>
      <c r="P725" s="410"/>
      <c r="Q725" s="415"/>
      <c r="R725" s="415"/>
    </row>
    <row r="726" spans="1:18" ht="13.5" customHeight="1">
      <c r="A726" s="410"/>
      <c r="B726" s="410"/>
      <c r="C726" s="410"/>
      <c r="D726" s="410"/>
      <c r="E726" s="410"/>
      <c r="F726" s="412"/>
      <c r="G726" s="410"/>
      <c r="H726" s="410"/>
      <c r="I726" s="410"/>
      <c r="J726" s="413"/>
      <c r="K726" s="410"/>
      <c r="M726" s="410"/>
      <c r="N726" s="410"/>
      <c r="O726" s="410"/>
      <c r="P726" s="410"/>
      <c r="Q726" s="415"/>
      <c r="R726" s="415"/>
    </row>
    <row r="727" spans="1:18" ht="13.5" customHeight="1">
      <c r="A727" s="410"/>
      <c r="B727" s="410"/>
      <c r="C727" s="410"/>
      <c r="D727" s="410"/>
      <c r="E727" s="410"/>
      <c r="F727" s="412"/>
      <c r="G727" s="410"/>
      <c r="H727" s="410"/>
      <c r="I727" s="410"/>
      <c r="J727" s="413"/>
      <c r="K727" s="410"/>
      <c r="M727" s="410"/>
      <c r="N727" s="410"/>
      <c r="O727" s="410"/>
      <c r="P727" s="410"/>
      <c r="Q727" s="415"/>
      <c r="R727" s="415"/>
    </row>
    <row r="728" spans="1:18" ht="13.5" customHeight="1">
      <c r="A728" s="410"/>
      <c r="B728" s="410"/>
      <c r="C728" s="410"/>
      <c r="D728" s="410"/>
      <c r="E728" s="410"/>
      <c r="F728" s="412"/>
      <c r="G728" s="410"/>
      <c r="H728" s="410"/>
      <c r="I728" s="410"/>
      <c r="J728" s="413"/>
      <c r="K728" s="410"/>
      <c r="M728" s="410"/>
      <c r="N728" s="410"/>
      <c r="O728" s="410"/>
      <c r="P728" s="410"/>
      <c r="Q728" s="415"/>
      <c r="R728" s="415"/>
    </row>
    <row r="729" spans="1:18" ht="13.5" customHeight="1">
      <c r="A729" s="410"/>
      <c r="B729" s="410"/>
      <c r="C729" s="410"/>
      <c r="D729" s="410"/>
      <c r="E729" s="410"/>
      <c r="F729" s="412"/>
      <c r="G729" s="410"/>
      <c r="H729" s="410"/>
      <c r="I729" s="410"/>
      <c r="J729" s="413"/>
      <c r="K729" s="410"/>
      <c r="M729" s="410"/>
      <c r="N729" s="410"/>
      <c r="O729" s="410"/>
      <c r="P729" s="410"/>
      <c r="Q729" s="415"/>
      <c r="R729" s="415"/>
    </row>
    <row r="730" spans="1:18" ht="13.5" customHeight="1">
      <c r="A730" s="410"/>
      <c r="B730" s="410"/>
      <c r="C730" s="410"/>
      <c r="D730" s="410"/>
      <c r="E730" s="410"/>
      <c r="F730" s="412"/>
      <c r="G730" s="410"/>
      <c r="H730" s="410"/>
      <c r="I730" s="410"/>
      <c r="J730" s="413"/>
      <c r="K730" s="410"/>
      <c r="M730" s="410"/>
      <c r="N730" s="410"/>
      <c r="O730" s="410"/>
      <c r="P730" s="410"/>
      <c r="Q730" s="415"/>
      <c r="R730" s="415"/>
    </row>
    <row r="731" spans="1:18" ht="13.5" customHeight="1">
      <c r="A731" s="410"/>
      <c r="B731" s="410"/>
      <c r="C731" s="410"/>
      <c r="D731" s="410"/>
      <c r="E731" s="410"/>
      <c r="F731" s="412"/>
      <c r="G731" s="410"/>
      <c r="H731" s="410"/>
      <c r="I731" s="410"/>
      <c r="J731" s="413"/>
      <c r="K731" s="410"/>
      <c r="M731" s="410"/>
      <c r="N731" s="410"/>
      <c r="O731" s="410"/>
      <c r="P731" s="410"/>
      <c r="Q731" s="415"/>
      <c r="R731" s="415"/>
    </row>
    <row r="732" spans="1:18" ht="13.5" customHeight="1">
      <c r="A732" s="410"/>
      <c r="B732" s="410"/>
      <c r="C732" s="410"/>
      <c r="D732" s="410"/>
      <c r="E732" s="410"/>
      <c r="F732" s="412"/>
      <c r="G732" s="410"/>
      <c r="H732" s="410"/>
      <c r="I732" s="410"/>
      <c r="J732" s="413"/>
      <c r="K732" s="410"/>
      <c r="M732" s="410"/>
      <c r="N732" s="410"/>
      <c r="O732" s="410"/>
      <c r="P732" s="410"/>
      <c r="Q732" s="415"/>
      <c r="R732" s="415"/>
    </row>
    <row r="733" spans="1:18" ht="13.5" customHeight="1">
      <c r="A733" s="410"/>
      <c r="B733" s="410"/>
      <c r="C733" s="410"/>
      <c r="D733" s="410"/>
      <c r="E733" s="410"/>
      <c r="F733" s="412"/>
      <c r="G733" s="410"/>
      <c r="H733" s="410"/>
      <c r="I733" s="410"/>
      <c r="J733" s="413"/>
      <c r="K733" s="410"/>
      <c r="M733" s="410"/>
      <c r="N733" s="410"/>
      <c r="O733" s="410"/>
      <c r="P733" s="410"/>
      <c r="Q733" s="415"/>
      <c r="R733" s="415"/>
    </row>
    <row r="734" spans="1:18" ht="13.5" customHeight="1">
      <c r="A734" s="410"/>
      <c r="B734" s="410"/>
      <c r="C734" s="410"/>
      <c r="D734" s="410"/>
      <c r="E734" s="410"/>
      <c r="F734" s="412"/>
      <c r="G734" s="410"/>
      <c r="H734" s="410"/>
      <c r="I734" s="410"/>
      <c r="J734" s="413"/>
      <c r="K734" s="410"/>
      <c r="M734" s="410"/>
      <c r="N734" s="410"/>
      <c r="O734" s="410"/>
      <c r="P734" s="410"/>
      <c r="Q734" s="415"/>
      <c r="R734" s="415"/>
    </row>
    <row r="735" spans="1:18" ht="13.5" customHeight="1">
      <c r="A735" s="410"/>
      <c r="B735" s="410"/>
      <c r="C735" s="410"/>
      <c r="D735" s="410"/>
      <c r="E735" s="410"/>
      <c r="F735" s="412"/>
      <c r="G735" s="410"/>
      <c r="H735" s="410"/>
      <c r="I735" s="410"/>
      <c r="J735" s="413"/>
      <c r="K735" s="410"/>
      <c r="M735" s="410"/>
      <c r="N735" s="410"/>
      <c r="O735" s="410"/>
      <c r="P735" s="410"/>
      <c r="Q735" s="415"/>
      <c r="R735" s="415"/>
    </row>
    <row r="736" spans="1:18" ht="13.5" customHeight="1">
      <c r="A736" s="410"/>
      <c r="B736" s="410"/>
      <c r="C736" s="410"/>
      <c r="D736" s="410"/>
      <c r="E736" s="410"/>
      <c r="F736" s="412"/>
      <c r="G736" s="410"/>
      <c r="H736" s="410"/>
      <c r="I736" s="410"/>
      <c r="J736" s="413"/>
      <c r="K736" s="410"/>
      <c r="M736" s="410"/>
      <c r="N736" s="410"/>
      <c r="O736" s="410"/>
      <c r="P736" s="410"/>
      <c r="Q736" s="415"/>
      <c r="R736" s="415"/>
    </row>
    <row r="737" spans="1:18" ht="13.5" customHeight="1">
      <c r="A737" s="410"/>
      <c r="B737" s="410"/>
      <c r="C737" s="410"/>
      <c r="D737" s="410"/>
      <c r="E737" s="410"/>
      <c r="F737" s="412"/>
      <c r="G737" s="410"/>
      <c r="H737" s="410"/>
      <c r="I737" s="410"/>
      <c r="J737" s="413"/>
      <c r="K737" s="410"/>
      <c r="M737" s="410"/>
      <c r="N737" s="410"/>
      <c r="O737" s="410"/>
      <c r="P737" s="410"/>
      <c r="Q737" s="415"/>
      <c r="R737" s="415"/>
    </row>
    <row r="738" spans="1:18" ht="13.5" customHeight="1">
      <c r="A738" s="410"/>
      <c r="B738" s="410"/>
      <c r="C738" s="410"/>
      <c r="D738" s="410"/>
      <c r="E738" s="410"/>
      <c r="F738" s="412"/>
      <c r="G738" s="410"/>
      <c r="H738" s="410"/>
      <c r="I738" s="410"/>
      <c r="J738" s="413"/>
      <c r="K738" s="410"/>
      <c r="M738" s="410"/>
      <c r="N738" s="410"/>
      <c r="O738" s="410"/>
      <c r="P738" s="410"/>
      <c r="Q738" s="415"/>
      <c r="R738" s="415"/>
    </row>
    <row r="739" spans="1:18" ht="13.5" customHeight="1">
      <c r="A739" s="410"/>
      <c r="B739" s="410"/>
      <c r="C739" s="410"/>
      <c r="D739" s="410"/>
      <c r="E739" s="410"/>
      <c r="F739" s="412"/>
      <c r="G739" s="410"/>
      <c r="H739" s="410"/>
      <c r="I739" s="410"/>
      <c r="J739" s="413"/>
      <c r="K739" s="410"/>
      <c r="M739" s="410"/>
      <c r="N739" s="410"/>
      <c r="O739" s="410"/>
      <c r="P739" s="410"/>
      <c r="Q739" s="415"/>
      <c r="R739" s="415"/>
    </row>
    <row r="740" spans="1:18" ht="13.5" customHeight="1">
      <c r="A740" s="410"/>
      <c r="B740" s="410"/>
      <c r="C740" s="410"/>
      <c r="D740" s="410"/>
      <c r="E740" s="410"/>
      <c r="F740" s="412"/>
      <c r="G740" s="410"/>
      <c r="H740" s="410"/>
      <c r="I740" s="410"/>
      <c r="J740" s="413"/>
      <c r="K740" s="410"/>
      <c r="M740" s="410"/>
      <c r="N740" s="410"/>
      <c r="O740" s="410"/>
      <c r="P740" s="410"/>
      <c r="Q740" s="415"/>
      <c r="R740" s="415"/>
    </row>
    <row r="741" spans="1:18" ht="13.5" customHeight="1">
      <c r="A741" s="410"/>
      <c r="B741" s="410"/>
      <c r="C741" s="410"/>
      <c r="D741" s="410"/>
      <c r="E741" s="410"/>
      <c r="F741" s="412"/>
      <c r="G741" s="410"/>
      <c r="H741" s="410"/>
      <c r="I741" s="410"/>
      <c r="J741" s="413"/>
      <c r="K741" s="410"/>
      <c r="M741" s="410"/>
      <c r="N741" s="410"/>
      <c r="O741" s="410"/>
      <c r="P741" s="410"/>
      <c r="Q741" s="415"/>
      <c r="R741" s="415"/>
    </row>
    <row r="742" spans="1:18" ht="13.5" customHeight="1">
      <c r="A742" s="410"/>
      <c r="B742" s="410"/>
      <c r="C742" s="410"/>
      <c r="D742" s="410"/>
      <c r="E742" s="410"/>
      <c r="F742" s="412"/>
      <c r="G742" s="410"/>
      <c r="H742" s="410"/>
      <c r="I742" s="410"/>
      <c r="J742" s="413"/>
      <c r="K742" s="410"/>
      <c r="M742" s="410"/>
      <c r="N742" s="410"/>
      <c r="O742" s="410"/>
      <c r="P742" s="410"/>
      <c r="Q742" s="415"/>
      <c r="R742" s="415"/>
    </row>
    <row r="743" spans="1:18" ht="13.5" customHeight="1">
      <c r="A743" s="410"/>
      <c r="B743" s="410"/>
      <c r="C743" s="410"/>
      <c r="D743" s="410"/>
      <c r="E743" s="410"/>
      <c r="F743" s="412"/>
      <c r="G743" s="410"/>
      <c r="H743" s="410"/>
      <c r="I743" s="410"/>
      <c r="J743" s="413"/>
      <c r="K743" s="410"/>
      <c r="M743" s="410"/>
      <c r="N743" s="410"/>
      <c r="O743" s="410"/>
      <c r="P743" s="410"/>
      <c r="Q743" s="415"/>
      <c r="R743" s="415"/>
    </row>
    <row r="744" spans="1:18" ht="13.5" customHeight="1">
      <c r="A744" s="410"/>
      <c r="B744" s="410"/>
      <c r="C744" s="410"/>
      <c r="D744" s="410"/>
      <c r="E744" s="410"/>
      <c r="F744" s="412"/>
      <c r="G744" s="410"/>
      <c r="H744" s="410"/>
      <c r="I744" s="410"/>
      <c r="J744" s="413"/>
      <c r="K744" s="410"/>
      <c r="M744" s="410"/>
      <c r="N744" s="410"/>
      <c r="O744" s="410"/>
      <c r="P744" s="410"/>
      <c r="Q744" s="415"/>
      <c r="R744" s="415"/>
    </row>
    <row r="745" spans="1:18" ht="13.5" customHeight="1">
      <c r="A745" s="410"/>
      <c r="B745" s="410"/>
      <c r="C745" s="410"/>
      <c r="D745" s="410"/>
      <c r="E745" s="410"/>
      <c r="F745" s="412"/>
      <c r="G745" s="410"/>
      <c r="H745" s="410"/>
      <c r="I745" s="410"/>
      <c r="J745" s="413"/>
      <c r="K745" s="410"/>
      <c r="M745" s="410"/>
      <c r="N745" s="410"/>
      <c r="O745" s="410"/>
      <c r="P745" s="410"/>
      <c r="Q745" s="415"/>
      <c r="R745" s="415"/>
    </row>
    <row r="746" spans="1:18" ht="13.5" customHeight="1">
      <c r="A746" s="410"/>
      <c r="B746" s="410"/>
      <c r="C746" s="410"/>
      <c r="D746" s="410"/>
      <c r="E746" s="410"/>
      <c r="F746" s="412"/>
      <c r="G746" s="410"/>
      <c r="H746" s="410"/>
      <c r="I746" s="410"/>
      <c r="J746" s="413"/>
      <c r="K746" s="410"/>
      <c r="M746" s="410"/>
      <c r="N746" s="410"/>
      <c r="O746" s="410"/>
      <c r="P746" s="410"/>
      <c r="Q746" s="415"/>
      <c r="R746" s="415"/>
    </row>
    <row r="747" spans="1:18" ht="13.5" customHeight="1">
      <c r="A747" s="410"/>
      <c r="B747" s="410"/>
      <c r="C747" s="410"/>
      <c r="D747" s="410"/>
      <c r="E747" s="410"/>
      <c r="F747" s="412"/>
      <c r="G747" s="410"/>
      <c r="H747" s="410"/>
      <c r="I747" s="410"/>
      <c r="J747" s="413"/>
      <c r="K747" s="410"/>
      <c r="M747" s="410"/>
      <c r="N747" s="410"/>
      <c r="O747" s="410"/>
      <c r="P747" s="410"/>
      <c r="Q747" s="415"/>
      <c r="R747" s="415"/>
    </row>
    <row r="748" spans="1:18" ht="13.5" customHeight="1">
      <c r="A748" s="410"/>
      <c r="B748" s="410"/>
      <c r="C748" s="410"/>
      <c r="D748" s="410"/>
      <c r="E748" s="410"/>
      <c r="F748" s="412"/>
      <c r="G748" s="410"/>
      <c r="H748" s="410"/>
      <c r="I748" s="410"/>
      <c r="J748" s="413"/>
      <c r="K748" s="410"/>
      <c r="M748" s="410"/>
      <c r="N748" s="410"/>
      <c r="O748" s="410"/>
      <c r="P748" s="410"/>
      <c r="Q748" s="415"/>
      <c r="R748" s="415"/>
    </row>
    <row r="749" spans="1:18" ht="13.5" customHeight="1">
      <c r="A749" s="410"/>
      <c r="B749" s="410"/>
      <c r="C749" s="410"/>
      <c r="D749" s="410"/>
      <c r="E749" s="410"/>
      <c r="F749" s="412"/>
      <c r="G749" s="410"/>
      <c r="H749" s="410"/>
      <c r="I749" s="410"/>
      <c r="J749" s="413"/>
      <c r="K749" s="410"/>
      <c r="M749" s="410"/>
      <c r="N749" s="410"/>
      <c r="O749" s="410"/>
      <c r="P749" s="410"/>
      <c r="Q749" s="415"/>
      <c r="R749" s="415"/>
    </row>
    <row r="750" spans="1:18" ht="13.5" customHeight="1">
      <c r="A750" s="410"/>
      <c r="B750" s="410"/>
      <c r="C750" s="410"/>
      <c r="D750" s="410"/>
      <c r="E750" s="410"/>
      <c r="F750" s="412"/>
      <c r="G750" s="410"/>
      <c r="H750" s="410"/>
      <c r="I750" s="410"/>
      <c r="J750" s="413"/>
      <c r="K750" s="410"/>
      <c r="M750" s="410"/>
      <c r="N750" s="410"/>
      <c r="O750" s="410"/>
      <c r="P750" s="410"/>
      <c r="Q750" s="415"/>
      <c r="R750" s="415"/>
    </row>
    <row r="751" spans="1:18" ht="13.5" customHeight="1">
      <c r="A751" s="410"/>
      <c r="B751" s="410"/>
      <c r="C751" s="410"/>
      <c r="D751" s="410"/>
      <c r="E751" s="410"/>
      <c r="F751" s="412"/>
      <c r="G751" s="410"/>
      <c r="H751" s="410"/>
      <c r="I751" s="410"/>
      <c r="J751" s="413"/>
      <c r="K751" s="410"/>
      <c r="M751" s="410"/>
      <c r="N751" s="410"/>
      <c r="O751" s="410"/>
      <c r="P751" s="410"/>
      <c r="Q751" s="415"/>
      <c r="R751" s="415"/>
    </row>
    <row r="752" spans="1:18" ht="13.5" customHeight="1">
      <c r="A752" s="410"/>
      <c r="B752" s="410"/>
      <c r="C752" s="410"/>
      <c r="D752" s="410"/>
      <c r="E752" s="410"/>
      <c r="F752" s="412"/>
      <c r="G752" s="410"/>
      <c r="H752" s="410"/>
      <c r="I752" s="410"/>
      <c r="J752" s="413"/>
      <c r="K752" s="410"/>
      <c r="M752" s="410"/>
      <c r="N752" s="410"/>
      <c r="O752" s="410"/>
      <c r="P752" s="410"/>
      <c r="Q752" s="415"/>
      <c r="R752" s="415"/>
    </row>
    <row r="753" spans="1:18" ht="13.5" customHeight="1">
      <c r="A753" s="410"/>
      <c r="B753" s="410"/>
      <c r="C753" s="410"/>
      <c r="D753" s="410"/>
      <c r="E753" s="410"/>
      <c r="F753" s="412"/>
      <c r="G753" s="410"/>
      <c r="H753" s="410"/>
      <c r="I753" s="410"/>
      <c r="J753" s="413"/>
      <c r="K753" s="410"/>
      <c r="M753" s="410"/>
      <c r="N753" s="410"/>
      <c r="O753" s="410"/>
      <c r="P753" s="410"/>
      <c r="Q753" s="415"/>
      <c r="R753" s="415"/>
    </row>
    <row r="754" spans="1:18" ht="13.5" customHeight="1">
      <c r="A754" s="410"/>
      <c r="B754" s="410"/>
      <c r="C754" s="410"/>
      <c r="D754" s="410"/>
      <c r="E754" s="410"/>
      <c r="F754" s="412"/>
      <c r="G754" s="410"/>
      <c r="H754" s="410"/>
      <c r="I754" s="410"/>
      <c r="J754" s="413"/>
      <c r="K754" s="410"/>
      <c r="M754" s="410"/>
      <c r="N754" s="410"/>
      <c r="O754" s="410"/>
      <c r="P754" s="410"/>
      <c r="Q754" s="415"/>
      <c r="R754" s="415"/>
    </row>
    <row r="755" spans="1:18" ht="13.5" customHeight="1">
      <c r="A755" s="410"/>
      <c r="B755" s="410"/>
      <c r="C755" s="410"/>
      <c r="D755" s="410"/>
      <c r="E755" s="410"/>
      <c r="F755" s="412"/>
      <c r="G755" s="410"/>
      <c r="H755" s="410"/>
      <c r="I755" s="410"/>
      <c r="J755" s="413"/>
      <c r="K755" s="410"/>
      <c r="M755" s="410"/>
      <c r="N755" s="410"/>
      <c r="O755" s="410"/>
      <c r="P755" s="410"/>
      <c r="Q755" s="415"/>
      <c r="R755" s="415"/>
    </row>
    <row r="756" spans="1:18" ht="13.5" customHeight="1">
      <c r="A756" s="410"/>
      <c r="B756" s="410"/>
      <c r="C756" s="410"/>
      <c r="D756" s="410"/>
      <c r="E756" s="410"/>
      <c r="F756" s="412"/>
      <c r="G756" s="410"/>
      <c r="H756" s="410"/>
      <c r="I756" s="410"/>
      <c r="J756" s="413"/>
      <c r="K756" s="410"/>
      <c r="M756" s="410"/>
      <c r="N756" s="410"/>
      <c r="O756" s="410"/>
      <c r="P756" s="410"/>
      <c r="Q756" s="415"/>
      <c r="R756" s="415"/>
    </row>
    <row r="757" spans="1:18" ht="13.5" customHeight="1">
      <c r="A757" s="410"/>
      <c r="B757" s="410"/>
      <c r="C757" s="410"/>
      <c r="D757" s="410"/>
      <c r="E757" s="410"/>
      <c r="F757" s="412"/>
      <c r="G757" s="410"/>
      <c r="H757" s="410"/>
      <c r="I757" s="410"/>
      <c r="J757" s="413"/>
      <c r="K757" s="410"/>
      <c r="M757" s="410"/>
      <c r="N757" s="410"/>
      <c r="O757" s="410"/>
      <c r="P757" s="410"/>
      <c r="Q757" s="415"/>
      <c r="R757" s="415"/>
    </row>
    <row r="758" spans="1:18" ht="13.5" customHeight="1">
      <c r="A758" s="410"/>
      <c r="B758" s="410"/>
      <c r="C758" s="410"/>
      <c r="D758" s="410"/>
      <c r="E758" s="410"/>
      <c r="F758" s="412"/>
      <c r="G758" s="410"/>
      <c r="H758" s="410"/>
      <c r="I758" s="410"/>
      <c r="J758" s="413"/>
      <c r="K758" s="410"/>
      <c r="M758" s="410"/>
      <c r="N758" s="410"/>
      <c r="O758" s="410"/>
      <c r="P758" s="410"/>
      <c r="Q758" s="415"/>
      <c r="R758" s="415"/>
    </row>
    <row r="759" spans="1:18" ht="13.5" customHeight="1">
      <c r="A759" s="410"/>
      <c r="B759" s="410"/>
      <c r="C759" s="410"/>
      <c r="D759" s="410"/>
      <c r="E759" s="410"/>
      <c r="F759" s="412"/>
      <c r="G759" s="410"/>
      <c r="H759" s="410"/>
      <c r="I759" s="410"/>
      <c r="J759" s="413"/>
      <c r="K759" s="410"/>
      <c r="M759" s="410"/>
      <c r="N759" s="410"/>
      <c r="O759" s="410"/>
      <c r="P759" s="410"/>
      <c r="Q759" s="415"/>
      <c r="R759" s="415"/>
    </row>
    <row r="760" spans="1:18" ht="13.5" customHeight="1">
      <c r="A760" s="410"/>
      <c r="B760" s="410"/>
      <c r="C760" s="410"/>
      <c r="D760" s="410"/>
      <c r="E760" s="410"/>
      <c r="F760" s="412"/>
      <c r="G760" s="410"/>
      <c r="H760" s="410"/>
      <c r="I760" s="410"/>
      <c r="J760" s="413"/>
      <c r="K760" s="410"/>
      <c r="M760" s="410"/>
      <c r="N760" s="410"/>
      <c r="O760" s="410"/>
      <c r="P760" s="410"/>
      <c r="Q760" s="415"/>
      <c r="R760" s="415"/>
    </row>
    <row r="761" spans="1:18" ht="13.5" customHeight="1">
      <c r="A761" s="410"/>
      <c r="B761" s="410"/>
      <c r="C761" s="410"/>
      <c r="D761" s="410"/>
      <c r="E761" s="410"/>
      <c r="F761" s="412"/>
      <c r="G761" s="410"/>
      <c r="H761" s="410"/>
      <c r="I761" s="410"/>
      <c r="J761" s="413"/>
      <c r="K761" s="410"/>
      <c r="M761" s="410"/>
      <c r="N761" s="410"/>
      <c r="O761" s="410"/>
      <c r="P761" s="410"/>
      <c r="Q761" s="415"/>
      <c r="R761" s="415"/>
    </row>
    <row r="762" spans="1:18" ht="13.5" customHeight="1">
      <c r="A762" s="410"/>
      <c r="B762" s="410"/>
      <c r="C762" s="410"/>
      <c r="D762" s="410"/>
      <c r="E762" s="410"/>
      <c r="F762" s="412"/>
      <c r="G762" s="410"/>
      <c r="H762" s="410"/>
      <c r="I762" s="410"/>
      <c r="J762" s="413"/>
      <c r="K762" s="410"/>
      <c r="M762" s="410"/>
      <c r="N762" s="410"/>
      <c r="O762" s="410"/>
      <c r="P762" s="410"/>
      <c r="Q762" s="415"/>
      <c r="R762" s="415"/>
    </row>
    <row r="763" spans="1:18" ht="13.5" customHeight="1">
      <c r="A763" s="410"/>
      <c r="B763" s="410"/>
      <c r="C763" s="410"/>
      <c r="D763" s="410"/>
      <c r="E763" s="410"/>
      <c r="F763" s="412"/>
      <c r="G763" s="410"/>
      <c r="H763" s="410"/>
      <c r="I763" s="410"/>
      <c r="J763" s="413"/>
      <c r="K763" s="410"/>
      <c r="M763" s="410"/>
      <c r="N763" s="410"/>
      <c r="O763" s="410"/>
      <c r="P763" s="410"/>
      <c r="Q763" s="415"/>
      <c r="R763" s="415"/>
    </row>
    <row r="764" spans="1:18" ht="13.5" customHeight="1">
      <c r="A764" s="410"/>
      <c r="B764" s="410"/>
      <c r="C764" s="410"/>
      <c r="D764" s="410"/>
      <c r="E764" s="410"/>
      <c r="F764" s="412"/>
      <c r="G764" s="410"/>
      <c r="H764" s="410"/>
      <c r="I764" s="410"/>
      <c r="J764" s="413"/>
      <c r="K764" s="410"/>
      <c r="M764" s="410"/>
      <c r="N764" s="410"/>
      <c r="O764" s="410"/>
      <c r="P764" s="410"/>
      <c r="Q764" s="415"/>
      <c r="R764" s="415"/>
    </row>
    <row r="765" spans="1:18" ht="13.5" customHeight="1">
      <c r="A765" s="410"/>
      <c r="B765" s="410"/>
      <c r="C765" s="410"/>
      <c r="D765" s="410"/>
      <c r="E765" s="410"/>
      <c r="F765" s="412"/>
      <c r="G765" s="410"/>
      <c r="H765" s="410"/>
      <c r="I765" s="410"/>
      <c r="J765" s="413"/>
      <c r="K765" s="410"/>
      <c r="M765" s="410"/>
      <c r="N765" s="410"/>
      <c r="O765" s="410"/>
      <c r="P765" s="410"/>
      <c r="Q765" s="415"/>
      <c r="R765" s="415"/>
    </row>
    <row r="766" spans="1:18" ht="13.5" customHeight="1">
      <c r="A766" s="410"/>
      <c r="B766" s="410"/>
      <c r="C766" s="410"/>
      <c r="D766" s="410"/>
      <c r="E766" s="410"/>
      <c r="F766" s="412"/>
      <c r="G766" s="410"/>
      <c r="H766" s="410"/>
      <c r="I766" s="410"/>
      <c r="J766" s="413"/>
      <c r="K766" s="410"/>
      <c r="M766" s="410"/>
      <c r="N766" s="410"/>
      <c r="O766" s="410"/>
      <c r="P766" s="410"/>
      <c r="Q766" s="415"/>
      <c r="R766" s="415"/>
    </row>
    <row r="767" spans="1:18" ht="13.5" customHeight="1">
      <c r="A767" s="410"/>
      <c r="B767" s="410"/>
      <c r="C767" s="410"/>
      <c r="D767" s="410"/>
      <c r="E767" s="410"/>
      <c r="F767" s="412"/>
      <c r="G767" s="410"/>
      <c r="H767" s="410"/>
      <c r="I767" s="410"/>
      <c r="J767" s="413"/>
      <c r="K767" s="410"/>
      <c r="M767" s="410"/>
      <c r="N767" s="410"/>
      <c r="O767" s="410"/>
      <c r="P767" s="410"/>
      <c r="Q767" s="415"/>
      <c r="R767" s="415"/>
    </row>
    <row r="768" spans="1:18" ht="13.5" customHeight="1">
      <c r="A768" s="410"/>
      <c r="B768" s="410"/>
      <c r="C768" s="410"/>
      <c r="D768" s="410"/>
      <c r="E768" s="410"/>
      <c r="F768" s="412"/>
      <c r="G768" s="410"/>
      <c r="H768" s="410"/>
      <c r="I768" s="410"/>
      <c r="J768" s="413"/>
      <c r="K768" s="410"/>
      <c r="M768" s="410"/>
      <c r="N768" s="410"/>
      <c r="O768" s="410"/>
      <c r="P768" s="410"/>
      <c r="Q768" s="415"/>
      <c r="R768" s="415"/>
    </row>
    <row r="769" spans="1:18" ht="13.5" customHeight="1">
      <c r="A769" s="410"/>
      <c r="B769" s="410"/>
      <c r="C769" s="410"/>
      <c r="D769" s="410"/>
      <c r="E769" s="410"/>
      <c r="F769" s="412"/>
      <c r="G769" s="410"/>
      <c r="H769" s="410"/>
      <c r="I769" s="410"/>
      <c r="J769" s="413"/>
      <c r="K769" s="410"/>
      <c r="M769" s="410"/>
      <c r="N769" s="410"/>
      <c r="O769" s="410"/>
      <c r="P769" s="410"/>
      <c r="Q769" s="415"/>
      <c r="R769" s="415"/>
    </row>
    <row r="770" spans="1:18" ht="13.5" customHeight="1">
      <c r="A770" s="410"/>
      <c r="B770" s="410"/>
      <c r="C770" s="410"/>
      <c r="D770" s="410"/>
      <c r="E770" s="410"/>
      <c r="F770" s="412"/>
      <c r="G770" s="410"/>
      <c r="H770" s="410"/>
      <c r="I770" s="410"/>
      <c r="J770" s="413"/>
      <c r="K770" s="410"/>
      <c r="M770" s="410"/>
      <c r="N770" s="410"/>
      <c r="O770" s="410"/>
      <c r="P770" s="410"/>
      <c r="Q770" s="415"/>
      <c r="R770" s="415"/>
    </row>
    <row r="771" spans="1:18" ht="13.5" customHeight="1">
      <c r="A771" s="410"/>
      <c r="B771" s="410"/>
      <c r="C771" s="410"/>
      <c r="D771" s="410"/>
      <c r="E771" s="410"/>
      <c r="F771" s="412"/>
      <c r="G771" s="410"/>
      <c r="H771" s="410"/>
      <c r="I771" s="410"/>
      <c r="J771" s="413"/>
      <c r="K771" s="410"/>
      <c r="M771" s="410"/>
      <c r="N771" s="410"/>
      <c r="O771" s="410"/>
      <c r="P771" s="410"/>
      <c r="Q771" s="415"/>
      <c r="R771" s="415"/>
    </row>
    <row r="772" spans="1:18" ht="13.5" customHeight="1">
      <c r="A772" s="410"/>
      <c r="B772" s="410"/>
      <c r="C772" s="410"/>
      <c r="D772" s="410"/>
      <c r="E772" s="410"/>
      <c r="F772" s="412"/>
      <c r="G772" s="410"/>
      <c r="H772" s="410"/>
      <c r="I772" s="410"/>
      <c r="J772" s="413"/>
      <c r="K772" s="410"/>
      <c r="M772" s="410"/>
      <c r="N772" s="410"/>
      <c r="O772" s="410"/>
      <c r="P772" s="410"/>
      <c r="Q772" s="415"/>
      <c r="R772" s="415"/>
    </row>
    <row r="773" spans="1:18" ht="13.5" customHeight="1">
      <c r="A773" s="410"/>
      <c r="B773" s="410"/>
      <c r="C773" s="410"/>
      <c r="D773" s="410"/>
      <c r="E773" s="410"/>
      <c r="F773" s="412"/>
      <c r="G773" s="410"/>
      <c r="H773" s="410"/>
      <c r="I773" s="410"/>
      <c r="J773" s="413"/>
      <c r="K773" s="410"/>
      <c r="M773" s="410"/>
      <c r="N773" s="410"/>
      <c r="O773" s="410"/>
      <c r="P773" s="410"/>
      <c r="Q773" s="415"/>
      <c r="R773" s="415"/>
    </row>
    <row r="774" spans="1:18" ht="13.5" customHeight="1">
      <c r="A774" s="410"/>
      <c r="B774" s="410"/>
      <c r="C774" s="410"/>
      <c r="D774" s="410"/>
      <c r="E774" s="410"/>
      <c r="F774" s="412"/>
      <c r="G774" s="410"/>
      <c r="H774" s="410"/>
      <c r="I774" s="410"/>
      <c r="J774" s="413"/>
      <c r="K774" s="410"/>
      <c r="M774" s="410"/>
      <c r="N774" s="410"/>
      <c r="O774" s="410"/>
      <c r="P774" s="410"/>
      <c r="Q774" s="415"/>
      <c r="R774" s="415"/>
    </row>
    <row r="775" spans="1:18" ht="13.5" customHeight="1">
      <c r="A775" s="410"/>
      <c r="B775" s="410"/>
      <c r="C775" s="410"/>
      <c r="D775" s="410"/>
      <c r="E775" s="410"/>
      <c r="F775" s="412"/>
      <c r="G775" s="410"/>
      <c r="H775" s="410"/>
      <c r="I775" s="410"/>
      <c r="J775" s="413"/>
      <c r="K775" s="410"/>
      <c r="M775" s="410"/>
      <c r="N775" s="410"/>
      <c r="O775" s="410"/>
      <c r="P775" s="410"/>
      <c r="Q775" s="415"/>
      <c r="R775" s="415"/>
    </row>
    <row r="776" spans="1:18" ht="13.5" customHeight="1">
      <c r="A776" s="410"/>
      <c r="B776" s="410"/>
      <c r="C776" s="410"/>
      <c r="D776" s="410"/>
      <c r="E776" s="410"/>
      <c r="F776" s="412"/>
      <c r="G776" s="410"/>
      <c r="H776" s="410"/>
      <c r="I776" s="410"/>
      <c r="J776" s="413"/>
      <c r="K776" s="410"/>
      <c r="M776" s="410"/>
      <c r="N776" s="410"/>
      <c r="O776" s="410"/>
      <c r="P776" s="410"/>
      <c r="Q776" s="415"/>
      <c r="R776" s="415"/>
    </row>
    <row r="777" spans="1:18" ht="13.5" customHeight="1">
      <c r="A777" s="410"/>
      <c r="B777" s="410"/>
      <c r="C777" s="410"/>
      <c r="D777" s="410"/>
      <c r="E777" s="410"/>
      <c r="F777" s="412"/>
      <c r="G777" s="410"/>
      <c r="H777" s="410"/>
      <c r="I777" s="410"/>
      <c r="J777" s="413"/>
      <c r="K777" s="410"/>
      <c r="M777" s="410"/>
      <c r="N777" s="410"/>
      <c r="O777" s="410"/>
      <c r="P777" s="410"/>
      <c r="Q777" s="415"/>
      <c r="R777" s="415"/>
    </row>
    <row r="778" spans="1:18" ht="13.5" customHeight="1">
      <c r="A778" s="410"/>
      <c r="B778" s="410"/>
      <c r="C778" s="410"/>
      <c r="D778" s="410"/>
      <c r="E778" s="410"/>
      <c r="F778" s="412"/>
      <c r="G778" s="410"/>
      <c r="H778" s="410"/>
      <c r="I778" s="410"/>
      <c r="J778" s="413"/>
      <c r="K778" s="410"/>
      <c r="M778" s="410"/>
      <c r="N778" s="410"/>
      <c r="O778" s="410"/>
      <c r="P778" s="410"/>
      <c r="Q778" s="415"/>
      <c r="R778" s="415"/>
    </row>
    <row r="779" spans="1:18" ht="13.5" customHeight="1">
      <c r="A779" s="410"/>
      <c r="B779" s="410"/>
      <c r="C779" s="410"/>
      <c r="D779" s="410"/>
      <c r="E779" s="410"/>
      <c r="F779" s="412"/>
      <c r="G779" s="410"/>
      <c r="H779" s="410"/>
      <c r="I779" s="410"/>
      <c r="J779" s="413"/>
      <c r="K779" s="410"/>
      <c r="M779" s="410"/>
      <c r="N779" s="410"/>
      <c r="O779" s="410"/>
      <c r="P779" s="410"/>
      <c r="Q779" s="415"/>
      <c r="R779" s="415"/>
    </row>
    <row r="780" spans="1:18" ht="13.5" customHeight="1">
      <c r="A780" s="410"/>
      <c r="B780" s="410"/>
      <c r="C780" s="410"/>
      <c r="D780" s="410"/>
      <c r="E780" s="410"/>
      <c r="F780" s="412"/>
      <c r="G780" s="410"/>
      <c r="H780" s="410"/>
      <c r="I780" s="410"/>
      <c r="J780" s="413"/>
      <c r="K780" s="410"/>
      <c r="M780" s="410"/>
      <c r="N780" s="410"/>
      <c r="O780" s="410"/>
      <c r="P780" s="410"/>
      <c r="Q780" s="415"/>
      <c r="R780" s="415"/>
    </row>
    <row r="781" spans="1:18" ht="13.5" customHeight="1">
      <c r="A781" s="410"/>
      <c r="B781" s="410"/>
      <c r="C781" s="410"/>
      <c r="D781" s="410"/>
      <c r="E781" s="410"/>
      <c r="F781" s="412"/>
      <c r="G781" s="410"/>
      <c r="H781" s="410"/>
      <c r="I781" s="410"/>
      <c r="J781" s="413"/>
      <c r="K781" s="410"/>
      <c r="M781" s="410"/>
      <c r="N781" s="410"/>
      <c r="O781" s="410"/>
      <c r="P781" s="410"/>
      <c r="Q781" s="415"/>
      <c r="R781" s="415"/>
    </row>
    <row r="782" spans="1:18" ht="13.5" customHeight="1">
      <c r="A782" s="410"/>
      <c r="B782" s="410"/>
      <c r="C782" s="410"/>
      <c r="D782" s="410"/>
      <c r="E782" s="410"/>
      <c r="F782" s="412"/>
      <c r="G782" s="410"/>
      <c r="H782" s="410"/>
      <c r="I782" s="410"/>
      <c r="J782" s="413"/>
      <c r="K782" s="410"/>
      <c r="M782" s="410"/>
      <c r="N782" s="410"/>
      <c r="O782" s="410"/>
      <c r="P782" s="410"/>
      <c r="Q782" s="415"/>
      <c r="R782" s="415"/>
    </row>
    <row r="783" spans="1:18" ht="13.5" customHeight="1">
      <c r="A783" s="410"/>
      <c r="B783" s="410"/>
      <c r="C783" s="410"/>
      <c r="D783" s="410"/>
      <c r="E783" s="410"/>
      <c r="F783" s="412"/>
      <c r="G783" s="410"/>
      <c r="H783" s="410"/>
      <c r="I783" s="410"/>
      <c r="J783" s="413"/>
      <c r="K783" s="410"/>
      <c r="M783" s="410"/>
      <c r="N783" s="410"/>
      <c r="O783" s="410"/>
      <c r="P783" s="410"/>
      <c r="Q783" s="415"/>
      <c r="R783" s="415"/>
    </row>
    <row r="784" spans="1:18" ht="13.5" customHeight="1">
      <c r="A784" s="410"/>
      <c r="B784" s="410"/>
      <c r="C784" s="410"/>
      <c r="D784" s="410"/>
      <c r="E784" s="410"/>
      <c r="F784" s="412"/>
      <c r="G784" s="410"/>
      <c r="H784" s="410"/>
      <c r="I784" s="410"/>
      <c r="J784" s="413"/>
      <c r="K784" s="410"/>
      <c r="M784" s="410"/>
      <c r="N784" s="410"/>
      <c r="O784" s="410"/>
      <c r="P784" s="410"/>
      <c r="Q784" s="415"/>
      <c r="R784" s="415"/>
    </row>
    <row r="785" spans="1:18" ht="13.5" customHeight="1">
      <c r="A785" s="410"/>
      <c r="B785" s="410"/>
      <c r="C785" s="410"/>
      <c r="D785" s="410"/>
      <c r="E785" s="410"/>
      <c r="F785" s="412"/>
      <c r="G785" s="410"/>
      <c r="H785" s="410"/>
      <c r="I785" s="410"/>
      <c r="J785" s="413"/>
      <c r="K785" s="410"/>
      <c r="M785" s="410"/>
      <c r="N785" s="410"/>
      <c r="O785" s="410"/>
      <c r="P785" s="410"/>
      <c r="Q785" s="415"/>
      <c r="R785" s="415"/>
    </row>
    <row r="786" spans="1:18" ht="13.5" customHeight="1">
      <c r="A786" s="410"/>
      <c r="B786" s="410"/>
      <c r="C786" s="410"/>
      <c r="D786" s="410"/>
      <c r="E786" s="410"/>
      <c r="F786" s="412"/>
      <c r="G786" s="410"/>
      <c r="H786" s="410"/>
      <c r="I786" s="410"/>
      <c r="J786" s="413"/>
      <c r="K786" s="410"/>
      <c r="M786" s="410"/>
      <c r="N786" s="410"/>
      <c r="O786" s="410"/>
      <c r="P786" s="410"/>
      <c r="Q786" s="415"/>
      <c r="R786" s="415"/>
    </row>
    <row r="787" spans="1:18" ht="13.5" customHeight="1">
      <c r="A787" s="410"/>
      <c r="B787" s="410"/>
      <c r="C787" s="410"/>
      <c r="D787" s="410"/>
      <c r="E787" s="410"/>
      <c r="F787" s="412"/>
      <c r="G787" s="410"/>
      <c r="H787" s="410"/>
      <c r="I787" s="410"/>
      <c r="J787" s="413"/>
      <c r="K787" s="410"/>
      <c r="M787" s="410"/>
      <c r="N787" s="410"/>
      <c r="O787" s="410"/>
      <c r="P787" s="410"/>
      <c r="Q787" s="415"/>
      <c r="R787" s="415"/>
    </row>
    <row r="788" spans="1:18" ht="13.5" customHeight="1">
      <c r="A788" s="410"/>
      <c r="B788" s="410"/>
      <c r="C788" s="410"/>
      <c r="D788" s="410"/>
      <c r="E788" s="410"/>
      <c r="F788" s="412"/>
      <c r="G788" s="410"/>
      <c r="H788" s="410"/>
      <c r="I788" s="410"/>
      <c r="J788" s="413"/>
      <c r="K788" s="410"/>
      <c r="M788" s="410"/>
      <c r="N788" s="410"/>
      <c r="O788" s="410"/>
      <c r="P788" s="410"/>
      <c r="Q788" s="415"/>
      <c r="R788" s="415"/>
    </row>
    <row r="789" spans="1:18" ht="13.5" customHeight="1">
      <c r="A789" s="410"/>
      <c r="B789" s="410"/>
      <c r="C789" s="410"/>
      <c r="D789" s="410"/>
      <c r="E789" s="410"/>
      <c r="F789" s="412"/>
      <c r="G789" s="410"/>
      <c r="H789" s="410"/>
      <c r="I789" s="410"/>
      <c r="J789" s="413"/>
      <c r="K789" s="410"/>
      <c r="M789" s="410"/>
      <c r="N789" s="410"/>
      <c r="O789" s="410"/>
      <c r="P789" s="410"/>
      <c r="Q789" s="415"/>
      <c r="R789" s="415"/>
    </row>
    <row r="790" spans="1:18" ht="13.5" customHeight="1">
      <c r="A790" s="410"/>
      <c r="B790" s="410"/>
      <c r="C790" s="410"/>
      <c r="D790" s="410"/>
      <c r="E790" s="410"/>
      <c r="F790" s="412"/>
      <c r="G790" s="410"/>
      <c r="H790" s="410"/>
      <c r="I790" s="410"/>
      <c r="J790" s="413"/>
      <c r="K790" s="410"/>
      <c r="M790" s="410"/>
      <c r="N790" s="410"/>
      <c r="O790" s="410"/>
      <c r="P790" s="410"/>
      <c r="Q790" s="415"/>
      <c r="R790" s="415"/>
    </row>
    <row r="791" spans="1:18" ht="13.5" customHeight="1">
      <c r="A791" s="410"/>
      <c r="B791" s="410"/>
      <c r="C791" s="410"/>
      <c r="D791" s="410"/>
      <c r="E791" s="410"/>
      <c r="F791" s="412"/>
      <c r="G791" s="410"/>
      <c r="H791" s="410"/>
      <c r="I791" s="410"/>
      <c r="J791" s="413"/>
      <c r="K791" s="410"/>
      <c r="M791" s="410"/>
      <c r="N791" s="410"/>
      <c r="O791" s="410"/>
      <c r="P791" s="410"/>
      <c r="Q791" s="415"/>
      <c r="R791" s="415"/>
    </row>
    <row r="792" spans="1:18" ht="13.5" customHeight="1">
      <c r="A792" s="410"/>
      <c r="B792" s="410"/>
      <c r="C792" s="410"/>
      <c r="D792" s="410"/>
      <c r="E792" s="410"/>
      <c r="F792" s="412"/>
      <c r="G792" s="410"/>
      <c r="H792" s="410"/>
      <c r="I792" s="410"/>
      <c r="J792" s="413"/>
      <c r="K792" s="410"/>
      <c r="M792" s="410"/>
      <c r="N792" s="410"/>
      <c r="O792" s="410"/>
      <c r="P792" s="410"/>
      <c r="Q792" s="415"/>
      <c r="R792" s="415"/>
    </row>
    <row r="793" spans="1:18" ht="13.5" customHeight="1">
      <c r="A793" s="410"/>
      <c r="B793" s="410"/>
      <c r="C793" s="410"/>
      <c r="D793" s="410"/>
      <c r="E793" s="410"/>
      <c r="F793" s="412"/>
      <c r="G793" s="410"/>
      <c r="H793" s="410"/>
      <c r="I793" s="410"/>
      <c r="J793" s="413"/>
      <c r="K793" s="410"/>
      <c r="M793" s="410"/>
      <c r="N793" s="410"/>
      <c r="O793" s="410"/>
      <c r="P793" s="410"/>
      <c r="Q793" s="415"/>
      <c r="R793" s="415"/>
    </row>
    <row r="794" spans="1:18" ht="13.5" customHeight="1">
      <c r="A794" s="410"/>
      <c r="B794" s="410"/>
      <c r="C794" s="410"/>
      <c r="D794" s="410"/>
      <c r="E794" s="410"/>
      <c r="F794" s="412"/>
      <c r="G794" s="410"/>
      <c r="H794" s="410"/>
      <c r="I794" s="410"/>
      <c r="J794" s="413"/>
      <c r="K794" s="410"/>
      <c r="M794" s="410"/>
      <c r="N794" s="410"/>
      <c r="O794" s="410"/>
      <c r="P794" s="410"/>
      <c r="Q794" s="415"/>
      <c r="R794" s="415"/>
    </row>
    <row r="795" spans="1:18" ht="13.5" customHeight="1">
      <c r="A795" s="410"/>
      <c r="B795" s="410"/>
      <c r="C795" s="410"/>
      <c r="D795" s="410"/>
      <c r="E795" s="410"/>
      <c r="F795" s="412"/>
      <c r="G795" s="410"/>
      <c r="H795" s="410"/>
      <c r="I795" s="410"/>
      <c r="J795" s="413"/>
      <c r="K795" s="410"/>
      <c r="M795" s="410"/>
      <c r="N795" s="410"/>
      <c r="O795" s="410"/>
      <c r="P795" s="410"/>
      <c r="Q795" s="415"/>
      <c r="R795" s="415"/>
    </row>
    <row r="796" spans="1:18" ht="13.5" customHeight="1">
      <c r="A796" s="410"/>
      <c r="B796" s="410"/>
      <c r="C796" s="410"/>
      <c r="D796" s="410"/>
      <c r="E796" s="410"/>
      <c r="F796" s="412"/>
      <c r="G796" s="410"/>
      <c r="H796" s="410"/>
      <c r="I796" s="410"/>
      <c r="J796" s="413"/>
      <c r="K796" s="410"/>
      <c r="M796" s="410"/>
      <c r="N796" s="410"/>
      <c r="O796" s="410"/>
      <c r="P796" s="410"/>
      <c r="Q796" s="415"/>
      <c r="R796" s="415"/>
    </row>
    <row r="797" spans="1:18" ht="13.5" customHeight="1">
      <c r="A797" s="410"/>
      <c r="B797" s="410"/>
      <c r="C797" s="410"/>
      <c r="D797" s="410"/>
      <c r="E797" s="410"/>
      <c r="F797" s="412"/>
      <c r="G797" s="410"/>
      <c r="H797" s="410"/>
      <c r="I797" s="410"/>
      <c r="J797" s="413"/>
      <c r="K797" s="410"/>
      <c r="M797" s="410"/>
      <c r="N797" s="410"/>
      <c r="O797" s="410"/>
      <c r="P797" s="410"/>
      <c r="Q797" s="415"/>
      <c r="R797" s="415"/>
    </row>
    <row r="798" spans="1:18" ht="13.5" customHeight="1">
      <c r="A798" s="410"/>
      <c r="B798" s="410"/>
      <c r="C798" s="410"/>
      <c r="D798" s="410"/>
      <c r="E798" s="410"/>
      <c r="F798" s="412"/>
      <c r="G798" s="410"/>
      <c r="H798" s="410"/>
      <c r="I798" s="410"/>
      <c r="J798" s="413"/>
      <c r="K798" s="410"/>
      <c r="M798" s="410"/>
      <c r="N798" s="410"/>
      <c r="O798" s="410"/>
      <c r="P798" s="410"/>
      <c r="Q798" s="415"/>
      <c r="R798" s="415"/>
    </row>
    <row r="799" spans="1:18" ht="13.5" customHeight="1">
      <c r="A799" s="410"/>
      <c r="B799" s="410"/>
      <c r="C799" s="410"/>
      <c r="D799" s="410"/>
      <c r="E799" s="410"/>
      <c r="F799" s="412"/>
      <c r="G799" s="410"/>
      <c r="H799" s="410"/>
      <c r="I799" s="410"/>
      <c r="J799" s="413"/>
      <c r="K799" s="410"/>
      <c r="M799" s="410"/>
      <c r="N799" s="410"/>
      <c r="O799" s="410"/>
      <c r="P799" s="410"/>
      <c r="Q799" s="415"/>
      <c r="R799" s="415"/>
    </row>
    <row r="800" spans="1:18" ht="13.5" customHeight="1">
      <c r="A800" s="410"/>
      <c r="B800" s="410"/>
      <c r="C800" s="410"/>
      <c r="D800" s="410"/>
      <c r="E800" s="410"/>
      <c r="F800" s="412"/>
      <c r="G800" s="410"/>
      <c r="H800" s="410"/>
      <c r="I800" s="410"/>
      <c r="J800" s="413"/>
      <c r="K800" s="410"/>
      <c r="M800" s="410"/>
      <c r="N800" s="410"/>
      <c r="O800" s="410"/>
      <c r="P800" s="410"/>
      <c r="Q800" s="415"/>
      <c r="R800" s="415"/>
    </row>
    <row r="801" spans="1:18" ht="13.5" customHeight="1">
      <c r="A801" s="410"/>
      <c r="B801" s="410"/>
      <c r="C801" s="410"/>
      <c r="D801" s="410"/>
      <c r="E801" s="410"/>
      <c r="F801" s="412"/>
      <c r="G801" s="410"/>
      <c r="H801" s="410"/>
      <c r="I801" s="410"/>
      <c r="J801" s="413"/>
      <c r="K801" s="410"/>
      <c r="M801" s="410"/>
      <c r="N801" s="410"/>
      <c r="O801" s="410"/>
      <c r="P801" s="410"/>
      <c r="Q801" s="415"/>
      <c r="R801" s="415"/>
    </row>
    <row r="802" spans="1:18" ht="13.5" customHeight="1">
      <c r="A802" s="410"/>
      <c r="B802" s="410"/>
      <c r="C802" s="410"/>
      <c r="D802" s="410"/>
      <c r="E802" s="410"/>
      <c r="F802" s="412"/>
      <c r="G802" s="410"/>
      <c r="H802" s="410"/>
      <c r="I802" s="410"/>
      <c r="J802" s="413"/>
      <c r="K802" s="410"/>
      <c r="M802" s="410"/>
      <c r="N802" s="410"/>
      <c r="O802" s="410"/>
      <c r="P802" s="410"/>
      <c r="Q802" s="415"/>
      <c r="R802" s="415"/>
    </row>
    <row r="803" spans="1:18" ht="13.5" customHeight="1">
      <c r="A803" s="410"/>
      <c r="B803" s="410"/>
      <c r="C803" s="410"/>
      <c r="D803" s="410"/>
      <c r="E803" s="410"/>
      <c r="F803" s="412"/>
      <c r="G803" s="410"/>
      <c r="H803" s="410"/>
      <c r="I803" s="410"/>
      <c r="J803" s="413"/>
      <c r="K803" s="410"/>
      <c r="M803" s="410"/>
      <c r="N803" s="410"/>
      <c r="O803" s="410"/>
      <c r="P803" s="410"/>
      <c r="Q803" s="415"/>
      <c r="R803" s="415"/>
    </row>
    <row r="804" spans="1:18" ht="13.5" customHeight="1">
      <c r="A804" s="410"/>
      <c r="B804" s="410"/>
      <c r="C804" s="410"/>
      <c r="D804" s="410"/>
      <c r="E804" s="410"/>
      <c r="F804" s="412"/>
      <c r="G804" s="410"/>
      <c r="H804" s="410"/>
      <c r="I804" s="410"/>
      <c r="J804" s="413"/>
      <c r="K804" s="410"/>
      <c r="M804" s="410"/>
      <c r="N804" s="410"/>
      <c r="O804" s="410"/>
      <c r="P804" s="410"/>
      <c r="Q804" s="415"/>
      <c r="R804" s="415"/>
    </row>
    <row r="805" spans="1:18" ht="13.5" customHeight="1">
      <c r="A805" s="410"/>
      <c r="B805" s="410"/>
      <c r="C805" s="410"/>
      <c r="D805" s="410"/>
      <c r="E805" s="410"/>
      <c r="F805" s="412"/>
      <c r="G805" s="410"/>
      <c r="H805" s="410"/>
      <c r="I805" s="410"/>
      <c r="J805" s="413"/>
      <c r="K805" s="410"/>
      <c r="M805" s="410"/>
      <c r="N805" s="410"/>
      <c r="O805" s="410"/>
      <c r="P805" s="410"/>
      <c r="Q805" s="415"/>
      <c r="R805" s="415"/>
    </row>
    <row r="806" spans="1:18" ht="13.5" customHeight="1">
      <c r="A806" s="410"/>
      <c r="B806" s="410"/>
      <c r="C806" s="410"/>
      <c r="D806" s="410"/>
      <c r="E806" s="410"/>
      <c r="F806" s="412"/>
      <c r="G806" s="410"/>
      <c r="H806" s="410"/>
      <c r="I806" s="410"/>
      <c r="J806" s="413"/>
      <c r="K806" s="410"/>
      <c r="M806" s="410"/>
      <c r="N806" s="410"/>
      <c r="O806" s="410"/>
      <c r="P806" s="410"/>
      <c r="Q806" s="415"/>
      <c r="R806" s="415"/>
    </row>
    <row r="807" spans="1:18" ht="13.5" customHeight="1">
      <c r="A807" s="410"/>
      <c r="B807" s="410"/>
      <c r="C807" s="410"/>
      <c r="D807" s="410"/>
      <c r="E807" s="410"/>
      <c r="F807" s="412"/>
      <c r="G807" s="410"/>
      <c r="H807" s="410"/>
      <c r="I807" s="410"/>
      <c r="J807" s="413"/>
      <c r="K807" s="410"/>
      <c r="M807" s="410"/>
      <c r="N807" s="410"/>
      <c r="O807" s="410"/>
      <c r="P807" s="410"/>
      <c r="Q807" s="415"/>
      <c r="R807" s="415"/>
    </row>
    <row r="808" spans="1:18" ht="13.5" customHeight="1">
      <c r="A808" s="410"/>
      <c r="B808" s="410"/>
      <c r="C808" s="410"/>
      <c r="D808" s="410"/>
      <c r="E808" s="410"/>
      <c r="F808" s="412"/>
      <c r="G808" s="410"/>
      <c r="H808" s="410"/>
      <c r="I808" s="410"/>
      <c r="J808" s="413"/>
      <c r="K808" s="410"/>
      <c r="M808" s="410"/>
      <c r="N808" s="410"/>
      <c r="O808" s="410"/>
      <c r="P808" s="410"/>
      <c r="Q808" s="415"/>
      <c r="R808" s="415"/>
    </row>
    <row r="809" spans="1:18" ht="13.5" customHeight="1">
      <c r="A809" s="410"/>
      <c r="B809" s="410"/>
      <c r="C809" s="410"/>
      <c r="D809" s="410"/>
      <c r="E809" s="410"/>
      <c r="F809" s="412"/>
      <c r="G809" s="410"/>
      <c r="H809" s="410"/>
      <c r="I809" s="410"/>
      <c r="J809" s="413"/>
      <c r="K809" s="410"/>
      <c r="M809" s="410"/>
      <c r="N809" s="410"/>
      <c r="O809" s="410"/>
      <c r="P809" s="410"/>
      <c r="Q809" s="415"/>
      <c r="R809" s="415"/>
    </row>
    <row r="810" spans="1:18" ht="13.5" customHeight="1">
      <c r="A810" s="410"/>
      <c r="B810" s="410"/>
      <c r="C810" s="410"/>
      <c r="D810" s="410"/>
      <c r="E810" s="410"/>
      <c r="F810" s="412"/>
      <c r="G810" s="410"/>
      <c r="H810" s="410"/>
      <c r="I810" s="410"/>
      <c r="J810" s="413"/>
      <c r="K810" s="410"/>
      <c r="M810" s="410"/>
      <c r="N810" s="410"/>
      <c r="O810" s="410"/>
      <c r="P810" s="410"/>
      <c r="Q810" s="415"/>
      <c r="R810" s="415"/>
    </row>
    <row r="811" spans="1:18" ht="13.5" customHeight="1">
      <c r="A811" s="410"/>
      <c r="B811" s="410"/>
      <c r="C811" s="410"/>
      <c r="D811" s="410"/>
      <c r="E811" s="410"/>
      <c r="F811" s="412"/>
      <c r="G811" s="410"/>
      <c r="H811" s="410"/>
      <c r="I811" s="410"/>
      <c r="J811" s="413"/>
      <c r="K811" s="410"/>
      <c r="M811" s="410"/>
      <c r="N811" s="410"/>
      <c r="O811" s="410"/>
      <c r="P811" s="410"/>
      <c r="Q811" s="415"/>
      <c r="R811" s="415"/>
    </row>
    <row r="812" spans="1:18" ht="13.5" customHeight="1">
      <c r="A812" s="410"/>
      <c r="B812" s="410"/>
      <c r="C812" s="410"/>
      <c r="D812" s="410"/>
      <c r="E812" s="410"/>
      <c r="F812" s="412"/>
      <c r="G812" s="410"/>
      <c r="H812" s="410"/>
      <c r="I812" s="410"/>
      <c r="J812" s="413"/>
      <c r="K812" s="410"/>
      <c r="M812" s="410"/>
      <c r="N812" s="410"/>
      <c r="O812" s="410"/>
      <c r="P812" s="410"/>
      <c r="Q812" s="415"/>
      <c r="R812" s="415"/>
    </row>
    <row r="813" spans="1:18" ht="13.5" customHeight="1">
      <c r="A813" s="410"/>
      <c r="B813" s="410"/>
      <c r="C813" s="410"/>
      <c r="D813" s="410"/>
      <c r="E813" s="410"/>
      <c r="F813" s="412"/>
      <c r="G813" s="410"/>
      <c r="H813" s="410"/>
      <c r="I813" s="410"/>
      <c r="J813" s="413"/>
      <c r="K813" s="410"/>
      <c r="M813" s="410"/>
      <c r="N813" s="410"/>
      <c r="O813" s="410"/>
      <c r="P813" s="410"/>
      <c r="Q813" s="415"/>
      <c r="R813" s="415"/>
    </row>
    <row r="814" spans="1:18" ht="13.5" customHeight="1">
      <c r="A814" s="410"/>
      <c r="B814" s="410"/>
      <c r="C814" s="410"/>
      <c r="D814" s="410"/>
      <c r="E814" s="410"/>
      <c r="F814" s="412"/>
      <c r="G814" s="410"/>
      <c r="H814" s="410"/>
      <c r="I814" s="410"/>
      <c r="J814" s="413"/>
      <c r="K814" s="410"/>
      <c r="M814" s="410"/>
      <c r="N814" s="410"/>
      <c r="O814" s="410"/>
      <c r="P814" s="410"/>
      <c r="Q814" s="415"/>
      <c r="R814" s="415"/>
    </row>
    <row r="815" spans="1:18" ht="13.5" customHeight="1">
      <c r="A815" s="410"/>
      <c r="B815" s="410"/>
      <c r="C815" s="410"/>
      <c r="D815" s="410"/>
      <c r="E815" s="410"/>
      <c r="F815" s="412"/>
      <c r="G815" s="410"/>
      <c r="H815" s="410"/>
      <c r="I815" s="410"/>
      <c r="J815" s="413"/>
      <c r="K815" s="410"/>
      <c r="M815" s="410"/>
      <c r="N815" s="410"/>
      <c r="O815" s="410"/>
      <c r="P815" s="410"/>
      <c r="Q815" s="415"/>
      <c r="R815" s="415"/>
    </row>
    <row r="816" spans="1:18" ht="13.5" customHeight="1">
      <c r="A816" s="410"/>
      <c r="B816" s="410"/>
      <c r="C816" s="410"/>
      <c r="D816" s="410"/>
      <c r="E816" s="410"/>
      <c r="F816" s="412"/>
      <c r="G816" s="410"/>
      <c r="H816" s="410"/>
      <c r="I816" s="410"/>
      <c r="J816" s="413"/>
      <c r="K816" s="410"/>
      <c r="M816" s="410"/>
      <c r="N816" s="410"/>
      <c r="O816" s="410"/>
      <c r="P816" s="410"/>
      <c r="Q816" s="415"/>
      <c r="R816" s="415"/>
    </row>
    <row r="817" spans="1:18" ht="13.5" customHeight="1">
      <c r="A817" s="410"/>
      <c r="B817" s="410"/>
      <c r="C817" s="410"/>
      <c r="D817" s="410"/>
      <c r="E817" s="410"/>
      <c r="F817" s="412"/>
      <c r="G817" s="410"/>
      <c r="H817" s="410"/>
      <c r="I817" s="410"/>
      <c r="J817" s="413"/>
      <c r="K817" s="410"/>
      <c r="M817" s="410"/>
      <c r="N817" s="410"/>
      <c r="O817" s="410"/>
      <c r="P817" s="410"/>
      <c r="Q817" s="415"/>
      <c r="R817" s="415"/>
    </row>
    <row r="818" spans="1:18" ht="13.5" customHeight="1">
      <c r="A818" s="410"/>
      <c r="B818" s="410"/>
      <c r="C818" s="410"/>
      <c r="D818" s="410"/>
      <c r="E818" s="410"/>
      <c r="F818" s="412"/>
      <c r="G818" s="410"/>
      <c r="H818" s="410"/>
      <c r="I818" s="410"/>
      <c r="J818" s="413"/>
      <c r="K818" s="410"/>
      <c r="M818" s="410"/>
      <c r="N818" s="410"/>
      <c r="O818" s="410"/>
      <c r="P818" s="410"/>
      <c r="Q818" s="415"/>
      <c r="R818" s="415"/>
    </row>
    <row r="819" spans="1:18" ht="13.5" customHeight="1">
      <c r="A819" s="410"/>
      <c r="B819" s="410"/>
      <c r="C819" s="410"/>
      <c r="D819" s="410"/>
      <c r="E819" s="410"/>
      <c r="F819" s="412"/>
      <c r="G819" s="410"/>
      <c r="H819" s="410"/>
      <c r="I819" s="410"/>
      <c r="J819" s="413"/>
      <c r="K819" s="410"/>
      <c r="M819" s="410"/>
      <c r="N819" s="410"/>
      <c r="O819" s="410"/>
      <c r="P819" s="410"/>
      <c r="Q819" s="415"/>
      <c r="R819" s="415"/>
    </row>
    <row r="820" spans="1:18" ht="13.5" customHeight="1">
      <c r="A820" s="410"/>
      <c r="B820" s="410"/>
      <c r="C820" s="410"/>
      <c r="D820" s="410"/>
      <c r="E820" s="410"/>
      <c r="F820" s="412"/>
      <c r="G820" s="410"/>
      <c r="H820" s="410"/>
      <c r="I820" s="410"/>
      <c r="J820" s="413"/>
      <c r="K820" s="410"/>
      <c r="M820" s="410"/>
      <c r="N820" s="410"/>
      <c r="O820" s="410"/>
      <c r="P820" s="410"/>
      <c r="Q820" s="415"/>
      <c r="R820" s="415"/>
    </row>
    <row r="821" spans="1:18" ht="13.5" customHeight="1">
      <c r="A821" s="410"/>
      <c r="B821" s="410"/>
      <c r="C821" s="410"/>
      <c r="D821" s="410"/>
      <c r="E821" s="410"/>
      <c r="F821" s="412"/>
      <c r="G821" s="410"/>
      <c r="H821" s="410"/>
      <c r="I821" s="410"/>
      <c r="J821" s="413"/>
      <c r="K821" s="410"/>
      <c r="M821" s="410"/>
      <c r="N821" s="410"/>
      <c r="O821" s="410"/>
      <c r="P821" s="410"/>
      <c r="Q821" s="415"/>
      <c r="R821" s="415"/>
    </row>
    <row r="822" spans="1:18" ht="13.5" customHeight="1">
      <c r="A822" s="410"/>
      <c r="B822" s="410"/>
      <c r="C822" s="410"/>
      <c r="D822" s="410"/>
      <c r="E822" s="410"/>
      <c r="F822" s="412"/>
      <c r="G822" s="410"/>
      <c r="H822" s="410"/>
      <c r="I822" s="410"/>
      <c r="J822" s="413"/>
      <c r="K822" s="410"/>
      <c r="M822" s="410"/>
      <c r="N822" s="410"/>
      <c r="O822" s="410"/>
      <c r="P822" s="410"/>
      <c r="Q822" s="415"/>
      <c r="R822" s="415"/>
    </row>
    <row r="823" spans="1:18" ht="13.5" customHeight="1">
      <c r="A823" s="410"/>
      <c r="B823" s="410"/>
      <c r="C823" s="410"/>
      <c r="D823" s="410"/>
      <c r="E823" s="410"/>
      <c r="F823" s="412"/>
      <c r="G823" s="410"/>
      <c r="H823" s="410"/>
      <c r="I823" s="410"/>
      <c r="J823" s="413"/>
      <c r="K823" s="410"/>
      <c r="M823" s="410"/>
      <c r="N823" s="410"/>
      <c r="O823" s="410"/>
      <c r="P823" s="410"/>
      <c r="Q823" s="415"/>
      <c r="R823" s="415"/>
    </row>
    <row r="824" spans="1:18" ht="13.5" customHeight="1">
      <c r="A824" s="410"/>
      <c r="B824" s="410"/>
      <c r="C824" s="410"/>
      <c r="D824" s="410"/>
      <c r="E824" s="410"/>
      <c r="F824" s="412"/>
      <c r="G824" s="410"/>
      <c r="H824" s="410"/>
      <c r="I824" s="410"/>
      <c r="J824" s="413"/>
      <c r="K824" s="410"/>
      <c r="M824" s="410"/>
      <c r="N824" s="410"/>
      <c r="O824" s="410"/>
      <c r="P824" s="410"/>
      <c r="Q824" s="415"/>
      <c r="R824" s="415"/>
    </row>
    <row r="825" spans="1:18" ht="13.5" customHeight="1">
      <c r="A825" s="410"/>
      <c r="B825" s="410"/>
      <c r="C825" s="410"/>
      <c r="D825" s="410"/>
      <c r="E825" s="410"/>
      <c r="F825" s="412"/>
      <c r="G825" s="410"/>
      <c r="H825" s="410"/>
      <c r="I825" s="410"/>
      <c r="J825" s="413"/>
      <c r="K825" s="410"/>
      <c r="M825" s="410"/>
      <c r="N825" s="410"/>
      <c r="O825" s="410"/>
      <c r="P825" s="410"/>
      <c r="Q825" s="415"/>
      <c r="R825" s="415"/>
    </row>
    <row r="826" spans="1:18" ht="13.5" customHeight="1">
      <c r="A826" s="410"/>
      <c r="B826" s="410"/>
      <c r="C826" s="410"/>
      <c r="D826" s="410"/>
      <c r="E826" s="410"/>
      <c r="F826" s="412"/>
      <c r="G826" s="410"/>
      <c r="H826" s="410"/>
      <c r="I826" s="410"/>
      <c r="J826" s="413"/>
      <c r="K826" s="410"/>
      <c r="M826" s="410"/>
      <c r="N826" s="410"/>
      <c r="O826" s="410"/>
      <c r="P826" s="410"/>
      <c r="Q826" s="415"/>
      <c r="R826" s="415"/>
    </row>
    <row r="827" spans="1:18" ht="13.5" customHeight="1">
      <c r="A827" s="410"/>
      <c r="B827" s="410"/>
      <c r="C827" s="410"/>
      <c r="D827" s="410"/>
      <c r="E827" s="410"/>
      <c r="F827" s="412"/>
      <c r="G827" s="410"/>
      <c r="H827" s="410"/>
      <c r="I827" s="410"/>
      <c r="J827" s="413"/>
      <c r="K827" s="410"/>
      <c r="M827" s="410"/>
      <c r="N827" s="410"/>
      <c r="O827" s="410"/>
      <c r="P827" s="410"/>
      <c r="Q827" s="415"/>
      <c r="R827" s="415"/>
    </row>
    <row r="828" spans="1:18" ht="13.5" customHeight="1">
      <c r="A828" s="410"/>
      <c r="B828" s="410"/>
      <c r="C828" s="410"/>
      <c r="D828" s="410"/>
      <c r="E828" s="410"/>
      <c r="F828" s="412"/>
      <c r="G828" s="410"/>
      <c r="H828" s="410"/>
      <c r="I828" s="410"/>
      <c r="J828" s="413"/>
      <c r="K828" s="410"/>
      <c r="M828" s="410"/>
      <c r="N828" s="410"/>
      <c r="O828" s="410"/>
      <c r="P828" s="410"/>
      <c r="Q828" s="415"/>
      <c r="R828" s="415"/>
    </row>
    <row r="829" spans="1:18" ht="13.5" customHeight="1">
      <c r="A829" s="410"/>
      <c r="B829" s="410"/>
      <c r="C829" s="410"/>
      <c r="D829" s="410"/>
      <c r="E829" s="410"/>
      <c r="F829" s="412"/>
      <c r="G829" s="410"/>
      <c r="H829" s="410"/>
      <c r="I829" s="410"/>
      <c r="J829" s="413"/>
      <c r="K829" s="410"/>
      <c r="M829" s="410"/>
      <c r="N829" s="410"/>
      <c r="O829" s="410"/>
      <c r="P829" s="410"/>
      <c r="Q829" s="415"/>
      <c r="R829" s="415"/>
    </row>
    <row r="830" spans="1:18" ht="13.5" customHeight="1">
      <c r="A830" s="410"/>
      <c r="B830" s="410"/>
      <c r="C830" s="410"/>
      <c r="D830" s="410"/>
      <c r="E830" s="410"/>
      <c r="F830" s="412"/>
      <c r="G830" s="410"/>
      <c r="H830" s="410"/>
      <c r="I830" s="410"/>
      <c r="J830" s="413"/>
      <c r="K830" s="410"/>
      <c r="M830" s="410"/>
      <c r="N830" s="410"/>
      <c r="O830" s="410"/>
      <c r="P830" s="410"/>
      <c r="Q830" s="415"/>
      <c r="R830" s="415"/>
    </row>
    <row r="831" spans="1:18" ht="13.5" customHeight="1">
      <c r="A831" s="410"/>
      <c r="B831" s="410"/>
      <c r="C831" s="410"/>
      <c r="D831" s="410"/>
      <c r="E831" s="410"/>
      <c r="F831" s="412"/>
      <c r="G831" s="410"/>
      <c r="H831" s="410"/>
      <c r="I831" s="410"/>
      <c r="J831" s="413"/>
      <c r="K831" s="410"/>
      <c r="M831" s="410"/>
      <c r="N831" s="410"/>
      <c r="O831" s="410"/>
      <c r="P831" s="410"/>
      <c r="Q831" s="415"/>
      <c r="R831" s="415"/>
    </row>
    <row r="832" spans="1:18" ht="13.5" customHeight="1">
      <c r="A832" s="410"/>
      <c r="B832" s="410"/>
      <c r="C832" s="410"/>
      <c r="D832" s="410"/>
      <c r="E832" s="410"/>
      <c r="F832" s="412"/>
      <c r="G832" s="410"/>
      <c r="H832" s="410"/>
      <c r="I832" s="410"/>
      <c r="J832" s="413"/>
      <c r="K832" s="410"/>
      <c r="M832" s="410"/>
      <c r="N832" s="410"/>
      <c r="O832" s="410"/>
      <c r="P832" s="410"/>
      <c r="Q832" s="415"/>
      <c r="R832" s="415"/>
    </row>
    <row r="833" spans="1:18" ht="13.5" customHeight="1">
      <c r="A833" s="410"/>
      <c r="B833" s="410"/>
      <c r="C833" s="410"/>
      <c r="D833" s="410"/>
      <c r="E833" s="410"/>
      <c r="F833" s="412"/>
      <c r="G833" s="410"/>
      <c r="H833" s="410"/>
      <c r="I833" s="410"/>
      <c r="J833" s="413"/>
      <c r="K833" s="410"/>
      <c r="M833" s="410"/>
      <c r="N833" s="410"/>
      <c r="O833" s="410"/>
      <c r="P833" s="410"/>
      <c r="Q833" s="415"/>
      <c r="R833" s="415"/>
    </row>
    <row r="834" spans="1:18" ht="13.5" customHeight="1">
      <c r="A834" s="410"/>
      <c r="B834" s="410"/>
      <c r="C834" s="410"/>
      <c r="D834" s="410"/>
      <c r="E834" s="410"/>
      <c r="F834" s="412"/>
      <c r="G834" s="410"/>
      <c r="H834" s="410"/>
      <c r="I834" s="410"/>
      <c r="J834" s="413"/>
      <c r="K834" s="410"/>
      <c r="M834" s="410"/>
      <c r="N834" s="410"/>
      <c r="O834" s="410"/>
      <c r="P834" s="410"/>
      <c r="Q834" s="415"/>
      <c r="R834" s="415"/>
    </row>
    <row r="835" spans="1:18" ht="13.5" customHeight="1">
      <c r="A835" s="410"/>
      <c r="B835" s="410"/>
      <c r="C835" s="410"/>
      <c r="D835" s="410"/>
      <c r="E835" s="410"/>
      <c r="F835" s="412"/>
      <c r="G835" s="410"/>
      <c r="H835" s="410"/>
      <c r="I835" s="410"/>
      <c r="J835" s="413"/>
      <c r="K835" s="410"/>
      <c r="M835" s="410"/>
      <c r="N835" s="410"/>
      <c r="O835" s="410"/>
      <c r="P835" s="410"/>
      <c r="Q835" s="415"/>
      <c r="R835" s="415"/>
    </row>
    <row r="836" spans="1:18" ht="13.5" customHeight="1">
      <c r="A836" s="410"/>
      <c r="B836" s="410"/>
      <c r="C836" s="410"/>
      <c r="D836" s="410"/>
      <c r="E836" s="410"/>
      <c r="F836" s="412"/>
      <c r="G836" s="410"/>
      <c r="H836" s="410"/>
      <c r="I836" s="410"/>
      <c r="J836" s="413"/>
      <c r="K836" s="410"/>
      <c r="M836" s="410"/>
      <c r="N836" s="410"/>
      <c r="O836" s="410"/>
      <c r="P836" s="410"/>
      <c r="Q836" s="415"/>
      <c r="R836" s="415"/>
    </row>
    <row r="837" spans="1:18" ht="13.5" customHeight="1">
      <c r="A837" s="410"/>
      <c r="B837" s="410"/>
      <c r="C837" s="410"/>
      <c r="D837" s="410"/>
      <c r="E837" s="410"/>
      <c r="F837" s="412"/>
      <c r="G837" s="410"/>
      <c r="H837" s="410"/>
      <c r="I837" s="410"/>
      <c r="J837" s="413"/>
      <c r="K837" s="410"/>
      <c r="M837" s="410"/>
      <c r="N837" s="410"/>
      <c r="O837" s="410"/>
      <c r="P837" s="410"/>
      <c r="Q837" s="415"/>
      <c r="R837" s="415"/>
    </row>
    <row r="838" spans="1:18" ht="13.5" customHeight="1">
      <c r="A838" s="410"/>
      <c r="B838" s="410"/>
      <c r="C838" s="410"/>
      <c r="D838" s="410"/>
      <c r="E838" s="410"/>
      <c r="F838" s="412"/>
      <c r="G838" s="410"/>
      <c r="H838" s="410"/>
      <c r="I838" s="410"/>
      <c r="J838" s="413"/>
      <c r="K838" s="410"/>
      <c r="M838" s="410"/>
      <c r="N838" s="410"/>
      <c r="O838" s="410"/>
      <c r="P838" s="410"/>
      <c r="Q838" s="415"/>
      <c r="R838" s="415"/>
    </row>
    <row r="839" spans="1:18" ht="13.5" customHeight="1">
      <c r="A839" s="410"/>
      <c r="B839" s="410"/>
      <c r="C839" s="410"/>
      <c r="D839" s="410"/>
      <c r="E839" s="410"/>
      <c r="F839" s="412"/>
      <c r="G839" s="410"/>
      <c r="H839" s="410"/>
      <c r="I839" s="410"/>
      <c r="J839" s="413"/>
      <c r="K839" s="410"/>
      <c r="M839" s="410"/>
      <c r="N839" s="410"/>
      <c r="O839" s="410"/>
      <c r="P839" s="410"/>
      <c r="Q839" s="415"/>
      <c r="R839" s="415"/>
    </row>
    <row r="840" spans="1:18" ht="13.5" customHeight="1">
      <c r="A840" s="410"/>
      <c r="B840" s="410"/>
      <c r="C840" s="410"/>
      <c r="D840" s="410"/>
      <c r="E840" s="410"/>
      <c r="F840" s="412"/>
      <c r="G840" s="410"/>
      <c r="H840" s="410"/>
      <c r="I840" s="410"/>
      <c r="J840" s="413"/>
      <c r="K840" s="410"/>
      <c r="M840" s="410"/>
      <c r="N840" s="410"/>
      <c r="O840" s="410"/>
      <c r="P840" s="410"/>
      <c r="Q840" s="415"/>
      <c r="R840" s="415"/>
    </row>
    <row r="841" spans="1:18" ht="13.5" customHeight="1">
      <c r="A841" s="410"/>
      <c r="B841" s="410"/>
      <c r="C841" s="410"/>
      <c r="D841" s="410"/>
      <c r="E841" s="410"/>
      <c r="F841" s="412"/>
      <c r="G841" s="410"/>
      <c r="H841" s="410"/>
      <c r="I841" s="410"/>
      <c r="J841" s="413"/>
      <c r="K841" s="410"/>
      <c r="M841" s="410"/>
      <c r="N841" s="410"/>
      <c r="O841" s="410"/>
      <c r="P841" s="410"/>
      <c r="Q841" s="415"/>
      <c r="R841" s="415"/>
    </row>
    <row r="842" spans="1:18" ht="13.5" customHeight="1">
      <c r="A842" s="410"/>
      <c r="B842" s="410"/>
      <c r="C842" s="410"/>
      <c r="D842" s="410"/>
      <c r="E842" s="410"/>
      <c r="F842" s="412"/>
      <c r="G842" s="410"/>
      <c r="H842" s="410"/>
      <c r="I842" s="410"/>
      <c r="J842" s="413"/>
      <c r="K842" s="410"/>
      <c r="M842" s="410"/>
      <c r="N842" s="410"/>
      <c r="O842" s="410"/>
      <c r="P842" s="410"/>
      <c r="Q842" s="415"/>
      <c r="R842" s="415"/>
    </row>
    <row r="843" spans="1:18" ht="13.5" customHeight="1">
      <c r="A843" s="410"/>
      <c r="B843" s="410"/>
      <c r="C843" s="410"/>
      <c r="D843" s="410"/>
      <c r="E843" s="410"/>
      <c r="F843" s="412"/>
      <c r="G843" s="410"/>
      <c r="H843" s="410"/>
      <c r="I843" s="410"/>
      <c r="J843" s="413"/>
      <c r="K843" s="410"/>
      <c r="M843" s="410"/>
      <c r="N843" s="410"/>
      <c r="O843" s="410"/>
      <c r="P843" s="410"/>
      <c r="Q843" s="415"/>
      <c r="R843" s="415"/>
    </row>
    <row r="844" spans="1:18" ht="13.5" customHeight="1">
      <c r="A844" s="410"/>
      <c r="B844" s="410"/>
      <c r="C844" s="410"/>
      <c r="D844" s="410"/>
      <c r="E844" s="410"/>
      <c r="F844" s="412"/>
      <c r="G844" s="410"/>
      <c r="H844" s="410"/>
      <c r="I844" s="410"/>
      <c r="J844" s="413"/>
      <c r="K844" s="410"/>
      <c r="M844" s="410"/>
      <c r="N844" s="410"/>
      <c r="O844" s="410"/>
      <c r="P844" s="410"/>
      <c r="Q844" s="415"/>
      <c r="R844" s="415"/>
    </row>
    <row r="845" spans="1:18" ht="13.5" customHeight="1">
      <c r="A845" s="410"/>
      <c r="B845" s="410"/>
      <c r="C845" s="410"/>
      <c r="D845" s="410"/>
      <c r="E845" s="410"/>
      <c r="F845" s="412"/>
      <c r="G845" s="410"/>
      <c r="H845" s="410"/>
      <c r="I845" s="410"/>
      <c r="J845" s="413"/>
      <c r="K845" s="410"/>
      <c r="M845" s="410"/>
      <c r="N845" s="410"/>
      <c r="O845" s="410"/>
      <c r="P845" s="410"/>
      <c r="Q845" s="415"/>
      <c r="R845" s="415"/>
    </row>
    <row r="846" spans="1:18" ht="13.5" customHeight="1">
      <c r="A846" s="410"/>
      <c r="B846" s="410"/>
      <c r="C846" s="410"/>
      <c r="D846" s="410"/>
      <c r="E846" s="410"/>
      <c r="F846" s="412"/>
      <c r="G846" s="410"/>
      <c r="H846" s="410"/>
      <c r="I846" s="410"/>
      <c r="J846" s="413"/>
      <c r="K846" s="410"/>
      <c r="M846" s="410"/>
      <c r="N846" s="410"/>
      <c r="O846" s="410"/>
      <c r="P846" s="410"/>
      <c r="Q846" s="415"/>
      <c r="R846" s="415"/>
    </row>
    <row r="847" spans="1:18" ht="13.5" customHeight="1">
      <c r="A847" s="410"/>
      <c r="B847" s="410"/>
      <c r="C847" s="410"/>
      <c r="D847" s="410"/>
      <c r="E847" s="410"/>
      <c r="F847" s="412"/>
      <c r="G847" s="410"/>
      <c r="H847" s="410"/>
      <c r="I847" s="410"/>
      <c r="J847" s="413"/>
      <c r="K847" s="410"/>
      <c r="M847" s="410"/>
      <c r="N847" s="410"/>
      <c r="O847" s="410"/>
      <c r="P847" s="410"/>
      <c r="Q847" s="415"/>
      <c r="R847" s="415"/>
    </row>
    <row r="848" spans="1:18" ht="13.5" customHeight="1">
      <c r="A848" s="410"/>
      <c r="B848" s="410"/>
      <c r="C848" s="410"/>
      <c r="D848" s="410"/>
      <c r="E848" s="410"/>
      <c r="F848" s="412"/>
      <c r="G848" s="410"/>
      <c r="H848" s="410"/>
      <c r="I848" s="410"/>
      <c r="J848" s="413"/>
      <c r="K848" s="410"/>
      <c r="M848" s="410"/>
      <c r="N848" s="410"/>
      <c r="O848" s="410"/>
      <c r="P848" s="410"/>
      <c r="Q848" s="415"/>
      <c r="R848" s="415"/>
    </row>
    <row r="849" spans="1:18" ht="13.5" customHeight="1">
      <c r="A849" s="410"/>
      <c r="B849" s="410"/>
      <c r="C849" s="410"/>
      <c r="D849" s="410"/>
      <c r="E849" s="410"/>
      <c r="F849" s="412"/>
      <c r="G849" s="410"/>
      <c r="H849" s="410"/>
      <c r="I849" s="410"/>
      <c r="J849" s="413"/>
      <c r="K849" s="410"/>
      <c r="M849" s="410"/>
      <c r="N849" s="410"/>
      <c r="O849" s="410"/>
      <c r="P849" s="410"/>
      <c r="Q849" s="415"/>
      <c r="R849" s="415"/>
    </row>
    <row r="850" spans="1:18" ht="13.5" customHeight="1">
      <c r="A850" s="410"/>
      <c r="B850" s="410"/>
      <c r="C850" s="410"/>
      <c r="D850" s="410"/>
      <c r="E850" s="410"/>
      <c r="F850" s="412"/>
      <c r="G850" s="410"/>
      <c r="H850" s="410"/>
      <c r="I850" s="410"/>
      <c r="J850" s="413"/>
      <c r="K850" s="410"/>
      <c r="M850" s="410"/>
      <c r="N850" s="410"/>
      <c r="O850" s="410"/>
      <c r="P850" s="410"/>
      <c r="Q850" s="415"/>
      <c r="R850" s="415"/>
    </row>
    <row r="851" spans="1:18" ht="13.5" customHeight="1">
      <c r="A851" s="410"/>
      <c r="B851" s="410"/>
      <c r="C851" s="410"/>
      <c r="D851" s="410"/>
      <c r="E851" s="410"/>
      <c r="F851" s="412"/>
      <c r="G851" s="410"/>
      <c r="H851" s="410"/>
      <c r="I851" s="410"/>
      <c r="J851" s="413"/>
      <c r="K851" s="410"/>
      <c r="M851" s="410"/>
      <c r="N851" s="410"/>
      <c r="O851" s="410"/>
      <c r="P851" s="410"/>
      <c r="Q851" s="415"/>
      <c r="R851" s="415"/>
    </row>
    <row r="852" spans="1:18" ht="13.5" customHeight="1">
      <c r="A852" s="410"/>
      <c r="B852" s="410"/>
      <c r="C852" s="410"/>
      <c r="D852" s="410"/>
      <c r="E852" s="410"/>
      <c r="F852" s="412"/>
      <c r="G852" s="410"/>
      <c r="H852" s="410"/>
      <c r="I852" s="410"/>
      <c r="J852" s="413"/>
      <c r="K852" s="410"/>
      <c r="M852" s="410"/>
      <c r="N852" s="410"/>
      <c r="O852" s="410"/>
      <c r="P852" s="410"/>
      <c r="Q852" s="415"/>
      <c r="R852" s="415"/>
    </row>
    <row r="853" spans="1:18" ht="13.5" customHeight="1">
      <c r="A853" s="410"/>
      <c r="B853" s="410"/>
      <c r="C853" s="410"/>
      <c r="D853" s="410"/>
      <c r="E853" s="410"/>
      <c r="F853" s="412"/>
      <c r="G853" s="410"/>
      <c r="H853" s="410"/>
      <c r="I853" s="410"/>
      <c r="J853" s="413"/>
      <c r="K853" s="410"/>
      <c r="M853" s="410"/>
      <c r="N853" s="410"/>
      <c r="O853" s="410"/>
      <c r="P853" s="410"/>
      <c r="Q853" s="415"/>
      <c r="R853" s="415"/>
    </row>
    <row r="854" spans="1:18" ht="13.5" customHeight="1">
      <c r="A854" s="410"/>
      <c r="B854" s="410"/>
      <c r="C854" s="410"/>
      <c r="D854" s="410"/>
      <c r="E854" s="410"/>
      <c r="F854" s="412"/>
      <c r="G854" s="410"/>
      <c r="H854" s="410"/>
      <c r="I854" s="410"/>
      <c r="J854" s="413"/>
      <c r="K854" s="410"/>
      <c r="M854" s="410"/>
      <c r="N854" s="410"/>
      <c r="O854" s="410"/>
      <c r="P854" s="410"/>
      <c r="Q854" s="415"/>
      <c r="R854" s="415"/>
    </row>
    <row r="855" spans="1:18" ht="13.5" customHeight="1">
      <c r="A855" s="410"/>
      <c r="B855" s="410"/>
      <c r="C855" s="410"/>
      <c r="D855" s="410"/>
      <c r="E855" s="410"/>
      <c r="F855" s="412"/>
      <c r="G855" s="410"/>
      <c r="H855" s="410"/>
      <c r="I855" s="410"/>
      <c r="J855" s="413"/>
      <c r="K855" s="410"/>
      <c r="M855" s="410"/>
      <c r="N855" s="410"/>
      <c r="O855" s="410"/>
      <c r="P855" s="410"/>
      <c r="Q855" s="415"/>
      <c r="R855" s="415"/>
    </row>
    <row r="856" spans="1:18" ht="13.5" customHeight="1">
      <c r="A856" s="410"/>
      <c r="B856" s="410"/>
      <c r="C856" s="410"/>
      <c r="D856" s="410"/>
      <c r="E856" s="410"/>
      <c r="F856" s="412"/>
      <c r="G856" s="410"/>
      <c r="H856" s="410"/>
      <c r="I856" s="410"/>
      <c r="J856" s="413"/>
      <c r="K856" s="410"/>
      <c r="M856" s="410"/>
      <c r="N856" s="410"/>
      <c r="O856" s="410"/>
      <c r="P856" s="410"/>
      <c r="Q856" s="415"/>
      <c r="R856" s="415"/>
    </row>
    <row r="857" spans="1:18" ht="13.5" customHeight="1">
      <c r="A857" s="410"/>
      <c r="B857" s="410"/>
      <c r="C857" s="410"/>
      <c r="D857" s="410"/>
      <c r="E857" s="410"/>
      <c r="F857" s="412"/>
      <c r="G857" s="410"/>
      <c r="H857" s="410"/>
      <c r="I857" s="410"/>
      <c r="J857" s="413"/>
      <c r="K857" s="410"/>
      <c r="M857" s="410"/>
      <c r="N857" s="410"/>
      <c r="O857" s="410"/>
      <c r="P857" s="410"/>
      <c r="Q857" s="415"/>
      <c r="R857" s="415"/>
    </row>
    <row r="858" spans="1:18" ht="13.5" customHeight="1">
      <c r="A858" s="410"/>
      <c r="B858" s="410"/>
      <c r="C858" s="410"/>
      <c r="D858" s="410"/>
      <c r="E858" s="410"/>
      <c r="F858" s="412"/>
      <c r="G858" s="410"/>
      <c r="H858" s="410"/>
      <c r="I858" s="410"/>
      <c r="J858" s="413"/>
      <c r="K858" s="410"/>
      <c r="M858" s="410"/>
      <c r="N858" s="410"/>
      <c r="O858" s="410"/>
      <c r="P858" s="410"/>
      <c r="Q858" s="415"/>
      <c r="R858" s="415"/>
    </row>
    <row r="859" spans="1:18" ht="13.5" customHeight="1">
      <c r="A859" s="410"/>
      <c r="B859" s="410"/>
      <c r="C859" s="410"/>
      <c r="D859" s="410"/>
      <c r="E859" s="410"/>
      <c r="F859" s="412"/>
      <c r="G859" s="410"/>
      <c r="H859" s="410"/>
      <c r="I859" s="410"/>
      <c r="J859" s="413"/>
      <c r="K859" s="410"/>
      <c r="M859" s="410"/>
      <c r="N859" s="410"/>
      <c r="O859" s="410"/>
      <c r="P859" s="410"/>
      <c r="Q859" s="415"/>
      <c r="R859" s="415"/>
    </row>
    <row r="860" spans="1:18" ht="13.5" customHeight="1">
      <c r="A860" s="410"/>
      <c r="B860" s="410"/>
      <c r="C860" s="410"/>
      <c r="D860" s="410"/>
      <c r="E860" s="410"/>
      <c r="F860" s="412"/>
      <c r="G860" s="410"/>
      <c r="H860" s="410"/>
      <c r="I860" s="410"/>
      <c r="J860" s="413"/>
      <c r="K860" s="410"/>
      <c r="M860" s="410"/>
      <c r="N860" s="410"/>
      <c r="O860" s="410"/>
      <c r="P860" s="410"/>
      <c r="Q860" s="415"/>
      <c r="R860" s="415"/>
    </row>
    <row r="861" spans="1:18" ht="13.5" customHeight="1">
      <c r="A861" s="410"/>
      <c r="B861" s="410"/>
      <c r="C861" s="410"/>
      <c r="D861" s="410"/>
      <c r="E861" s="410"/>
      <c r="F861" s="412"/>
      <c r="G861" s="410"/>
      <c r="H861" s="410"/>
      <c r="I861" s="410"/>
      <c r="J861" s="413"/>
      <c r="K861" s="410"/>
      <c r="M861" s="410"/>
      <c r="N861" s="410"/>
      <c r="O861" s="410"/>
      <c r="P861" s="410"/>
      <c r="Q861" s="415"/>
      <c r="R861" s="415"/>
    </row>
    <row r="862" spans="1:18" ht="13.5" customHeight="1">
      <c r="A862" s="410"/>
      <c r="B862" s="410"/>
      <c r="C862" s="410"/>
      <c r="D862" s="410"/>
      <c r="E862" s="410"/>
      <c r="F862" s="412"/>
      <c r="G862" s="410"/>
      <c r="H862" s="410"/>
      <c r="I862" s="410"/>
      <c r="J862" s="413"/>
      <c r="K862" s="410"/>
      <c r="M862" s="410"/>
      <c r="N862" s="410"/>
      <c r="O862" s="410"/>
      <c r="P862" s="410"/>
      <c r="Q862" s="415"/>
      <c r="R862" s="415"/>
    </row>
    <row r="863" spans="1:18" ht="13.5" customHeight="1">
      <c r="A863" s="410"/>
      <c r="B863" s="410"/>
      <c r="C863" s="410"/>
      <c r="D863" s="410"/>
      <c r="E863" s="410"/>
      <c r="F863" s="412"/>
      <c r="G863" s="410"/>
      <c r="H863" s="410"/>
      <c r="I863" s="410"/>
      <c r="J863" s="413"/>
      <c r="K863" s="410"/>
      <c r="M863" s="410"/>
      <c r="N863" s="410"/>
      <c r="O863" s="410"/>
      <c r="P863" s="410"/>
      <c r="Q863" s="415"/>
      <c r="R863" s="415"/>
    </row>
    <row r="864" spans="1:18" ht="13.5" customHeight="1">
      <c r="A864" s="410"/>
      <c r="B864" s="410"/>
      <c r="C864" s="410"/>
      <c r="D864" s="410"/>
      <c r="E864" s="410"/>
      <c r="F864" s="412"/>
      <c r="G864" s="410"/>
      <c r="H864" s="410"/>
      <c r="I864" s="410"/>
      <c r="J864" s="413"/>
      <c r="K864" s="410"/>
      <c r="M864" s="410"/>
      <c r="N864" s="410"/>
      <c r="O864" s="410"/>
      <c r="P864" s="410"/>
      <c r="Q864" s="415"/>
      <c r="R864" s="415"/>
    </row>
    <row r="865" spans="1:18" ht="13.5" customHeight="1">
      <c r="A865" s="410"/>
      <c r="B865" s="410"/>
      <c r="C865" s="410"/>
      <c r="D865" s="410"/>
      <c r="E865" s="410"/>
      <c r="F865" s="412"/>
      <c r="G865" s="410"/>
      <c r="H865" s="410"/>
      <c r="I865" s="410"/>
      <c r="J865" s="413"/>
      <c r="K865" s="410"/>
      <c r="M865" s="410"/>
      <c r="N865" s="410"/>
      <c r="O865" s="410"/>
      <c r="P865" s="410"/>
      <c r="Q865" s="415"/>
      <c r="R865" s="415"/>
    </row>
    <row r="866" spans="1:18" ht="13.5" customHeight="1">
      <c r="A866" s="410"/>
      <c r="B866" s="410"/>
      <c r="C866" s="410"/>
      <c r="D866" s="410"/>
      <c r="E866" s="410"/>
      <c r="F866" s="412"/>
      <c r="G866" s="410"/>
      <c r="H866" s="410"/>
      <c r="I866" s="410"/>
      <c r="J866" s="413"/>
      <c r="K866" s="410"/>
      <c r="M866" s="410"/>
      <c r="N866" s="410"/>
      <c r="O866" s="410"/>
      <c r="P866" s="410"/>
      <c r="Q866" s="415"/>
      <c r="R866" s="415"/>
    </row>
    <row r="867" spans="1:18" ht="13.5" customHeight="1">
      <c r="A867" s="410"/>
      <c r="B867" s="410"/>
      <c r="C867" s="410"/>
      <c r="D867" s="410"/>
      <c r="E867" s="410"/>
      <c r="F867" s="412"/>
      <c r="G867" s="410"/>
      <c r="H867" s="410"/>
      <c r="I867" s="410"/>
      <c r="J867" s="413"/>
      <c r="K867" s="410"/>
      <c r="M867" s="410"/>
      <c r="N867" s="410"/>
      <c r="O867" s="410"/>
      <c r="P867" s="410"/>
      <c r="Q867" s="415"/>
      <c r="R867" s="415"/>
    </row>
    <row r="868" spans="1:18" ht="13.5" customHeight="1">
      <c r="A868" s="410"/>
      <c r="B868" s="410"/>
      <c r="C868" s="410"/>
      <c r="D868" s="410"/>
      <c r="E868" s="410"/>
      <c r="F868" s="412"/>
      <c r="G868" s="410"/>
      <c r="H868" s="410"/>
      <c r="I868" s="410"/>
      <c r="J868" s="413"/>
      <c r="K868" s="410"/>
      <c r="M868" s="410"/>
      <c r="N868" s="410"/>
      <c r="O868" s="410"/>
      <c r="P868" s="410"/>
      <c r="Q868" s="415"/>
      <c r="R868" s="415"/>
    </row>
    <row r="869" spans="1:18" ht="13.5" customHeight="1">
      <c r="A869" s="410"/>
      <c r="B869" s="410"/>
      <c r="C869" s="410"/>
      <c r="D869" s="410"/>
      <c r="E869" s="410"/>
      <c r="F869" s="412"/>
      <c r="G869" s="410"/>
      <c r="H869" s="410"/>
      <c r="I869" s="410"/>
      <c r="J869" s="413"/>
      <c r="K869" s="410"/>
      <c r="M869" s="410"/>
      <c r="N869" s="410"/>
      <c r="O869" s="410"/>
      <c r="P869" s="410"/>
      <c r="Q869" s="415"/>
      <c r="R869" s="415"/>
    </row>
    <row r="870" spans="1:18" ht="13.5" customHeight="1">
      <c r="A870" s="410"/>
      <c r="B870" s="410"/>
      <c r="C870" s="410"/>
      <c r="D870" s="410"/>
      <c r="E870" s="410"/>
      <c r="F870" s="412"/>
      <c r="G870" s="410"/>
      <c r="H870" s="410"/>
      <c r="I870" s="410"/>
      <c r="J870" s="413"/>
      <c r="K870" s="410"/>
      <c r="M870" s="410"/>
      <c r="N870" s="410"/>
      <c r="O870" s="410"/>
      <c r="P870" s="410"/>
      <c r="Q870" s="415"/>
      <c r="R870" s="415"/>
    </row>
    <row r="871" spans="1:18" ht="13.5" customHeight="1">
      <c r="A871" s="410"/>
      <c r="B871" s="410"/>
      <c r="C871" s="410"/>
      <c r="D871" s="410"/>
      <c r="E871" s="410"/>
      <c r="F871" s="412"/>
      <c r="G871" s="410"/>
      <c r="H871" s="410"/>
      <c r="I871" s="410"/>
      <c r="J871" s="413"/>
      <c r="K871" s="410"/>
      <c r="M871" s="410"/>
      <c r="N871" s="410"/>
      <c r="O871" s="410"/>
      <c r="P871" s="410"/>
      <c r="Q871" s="415"/>
      <c r="R871" s="415"/>
    </row>
    <row r="872" spans="1:18" ht="13.5" customHeight="1">
      <c r="A872" s="410"/>
      <c r="B872" s="410"/>
      <c r="C872" s="410"/>
      <c r="D872" s="410"/>
      <c r="E872" s="410"/>
      <c r="F872" s="412"/>
      <c r="G872" s="410"/>
      <c r="H872" s="410"/>
      <c r="I872" s="410"/>
      <c r="J872" s="413"/>
      <c r="K872" s="410"/>
      <c r="M872" s="410"/>
      <c r="N872" s="410"/>
      <c r="O872" s="410"/>
      <c r="P872" s="410"/>
      <c r="Q872" s="415"/>
      <c r="R872" s="415"/>
    </row>
    <row r="873" spans="1:18" ht="13.5" customHeight="1">
      <c r="A873" s="410"/>
      <c r="B873" s="410"/>
      <c r="C873" s="410"/>
      <c r="D873" s="410"/>
      <c r="E873" s="410"/>
      <c r="F873" s="412"/>
      <c r="G873" s="410"/>
      <c r="H873" s="410"/>
      <c r="I873" s="410"/>
      <c r="J873" s="413"/>
      <c r="K873" s="410"/>
      <c r="M873" s="410"/>
      <c r="N873" s="410"/>
      <c r="O873" s="410"/>
      <c r="P873" s="410"/>
      <c r="Q873" s="415"/>
      <c r="R873" s="415"/>
    </row>
    <row r="874" spans="1:18" ht="13.5" customHeight="1">
      <c r="A874" s="410"/>
      <c r="B874" s="410"/>
      <c r="C874" s="410"/>
      <c r="D874" s="410"/>
      <c r="E874" s="410"/>
      <c r="F874" s="412"/>
      <c r="G874" s="410"/>
      <c r="H874" s="410"/>
      <c r="I874" s="410"/>
      <c r="J874" s="413"/>
      <c r="K874" s="410"/>
      <c r="M874" s="410"/>
      <c r="N874" s="410"/>
      <c r="O874" s="410"/>
      <c r="P874" s="410"/>
      <c r="Q874" s="415"/>
      <c r="R874" s="415"/>
    </row>
    <row r="875" spans="1:18" ht="13.5" customHeight="1">
      <c r="A875" s="410"/>
      <c r="B875" s="410"/>
      <c r="C875" s="410"/>
      <c r="D875" s="410"/>
      <c r="E875" s="410"/>
      <c r="F875" s="412"/>
      <c r="G875" s="410"/>
      <c r="H875" s="410"/>
      <c r="I875" s="410"/>
      <c r="J875" s="413"/>
      <c r="K875" s="410"/>
      <c r="M875" s="410"/>
      <c r="N875" s="410"/>
      <c r="O875" s="410"/>
      <c r="P875" s="410"/>
      <c r="Q875" s="415"/>
      <c r="R875" s="415"/>
    </row>
    <row r="876" spans="1:18" ht="13.5" customHeight="1">
      <c r="A876" s="410"/>
      <c r="B876" s="410"/>
      <c r="C876" s="410"/>
      <c r="D876" s="410"/>
      <c r="E876" s="410"/>
      <c r="F876" s="412"/>
      <c r="G876" s="410"/>
      <c r="H876" s="410"/>
      <c r="I876" s="410"/>
      <c r="J876" s="413"/>
      <c r="K876" s="410"/>
      <c r="M876" s="410"/>
      <c r="N876" s="410"/>
      <c r="O876" s="410"/>
      <c r="P876" s="410"/>
      <c r="Q876" s="415"/>
      <c r="R876" s="415"/>
    </row>
    <row r="877" spans="1:18" ht="13.5" customHeight="1">
      <c r="A877" s="410"/>
      <c r="B877" s="410"/>
      <c r="C877" s="410"/>
      <c r="D877" s="410"/>
      <c r="E877" s="410"/>
      <c r="F877" s="412"/>
      <c r="G877" s="410"/>
      <c r="H877" s="410"/>
      <c r="I877" s="410"/>
      <c r="J877" s="413"/>
      <c r="K877" s="410"/>
      <c r="M877" s="410"/>
      <c r="N877" s="410"/>
      <c r="O877" s="410"/>
      <c r="P877" s="410"/>
      <c r="Q877" s="415"/>
      <c r="R877" s="415"/>
    </row>
    <row r="878" spans="1:18" ht="13.5" customHeight="1">
      <c r="A878" s="410"/>
      <c r="B878" s="410"/>
      <c r="C878" s="410"/>
      <c r="D878" s="410"/>
      <c r="E878" s="410"/>
      <c r="F878" s="412"/>
      <c r="G878" s="410"/>
      <c r="H878" s="410"/>
      <c r="I878" s="410"/>
      <c r="J878" s="413"/>
      <c r="K878" s="410"/>
      <c r="M878" s="410"/>
      <c r="N878" s="410"/>
      <c r="O878" s="410"/>
      <c r="P878" s="410"/>
      <c r="Q878" s="415"/>
      <c r="R878" s="415"/>
    </row>
    <row r="879" spans="1:18" ht="13.5" customHeight="1">
      <c r="A879" s="410"/>
      <c r="B879" s="410"/>
      <c r="C879" s="410"/>
      <c r="D879" s="410"/>
      <c r="E879" s="410"/>
      <c r="F879" s="412"/>
      <c r="G879" s="410"/>
      <c r="H879" s="410"/>
      <c r="I879" s="410"/>
      <c r="J879" s="413"/>
      <c r="K879" s="410"/>
      <c r="M879" s="410"/>
      <c r="N879" s="410"/>
      <c r="O879" s="410"/>
      <c r="P879" s="410"/>
      <c r="Q879" s="415"/>
      <c r="R879" s="415"/>
    </row>
    <row r="880" spans="1:18" ht="13.5" customHeight="1">
      <c r="A880" s="410"/>
      <c r="B880" s="410"/>
      <c r="C880" s="410"/>
      <c r="D880" s="410"/>
      <c r="E880" s="410"/>
      <c r="F880" s="412"/>
      <c r="G880" s="410"/>
      <c r="H880" s="410"/>
      <c r="I880" s="410"/>
      <c r="J880" s="413"/>
      <c r="K880" s="410"/>
      <c r="M880" s="410"/>
      <c r="N880" s="410"/>
      <c r="O880" s="410"/>
      <c r="P880" s="410"/>
      <c r="Q880" s="415"/>
      <c r="R880" s="415"/>
    </row>
    <row r="881" spans="1:18" ht="13.5" customHeight="1">
      <c r="A881" s="410"/>
      <c r="B881" s="410"/>
      <c r="C881" s="410"/>
      <c r="D881" s="410"/>
      <c r="E881" s="410"/>
      <c r="F881" s="412"/>
      <c r="G881" s="410"/>
      <c r="H881" s="410"/>
      <c r="I881" s="410"/>
      <c r="J881" s="413"/>
      <c r="K881" s="410"/>
      <c r="M881" s="410"/>
      <c r="N881" s="410"/>
      <c r="O881" s="410"/>
      <c r="P881" s="410"/>
      <c r="Q881" s="415"/>
      <c r="R881" s="415"/>
    </row>
    <row r="882" spans="1:18" ht="13.5" customHeight="1">
      <c r="A882" s="410"/>
      <c r="B882" s="410"/>
      <c r="C882" s="410"/>
      <c r="D882" s="410"/>
      <c r="E882" s="410"/>
      <c r="F882" s="412"/>
      <c r="G882" s="410"/>
      <c r="H882" s="410"/>
      <c r="I882" s="410"/>
      <c r="J882" s="413"/>
      <c r="K882" s="410"/>
      <c r="M882" s="410"/>
      <c r="N882" s="410"/>
      <c r="O882" s="410"/>
      <c r="P882" s="410"/>
      <c r="Q882" s="415"/>
      <c r="R882" s="415"/>
    </row>
    <row r="883" spans="1:18" ht="13.5" customHeight="1">
      <c r="A883" s="410"/>
      <c r="B883" s="410"/>
      <c r="C883" s="410"/>
      <c r="D883" s="410"/>
      <c r="E883" s="410"/>
      <c r="F883" s="412"/>
      <c r="G883" s="410"/>
      <c r="H883" s="410"/>
      <c r="I883" s="410"/>
      <c r="J883" s="413"/>
      <c r="K883" s="410"/>
      <c r="M883" s="410"/>
      <c r="N883" s="410"/>
      <c r="O883" s="410"/>
      <c r="P883" s="410"/>
      <c r="Q883" s="415"/>
      <c r="R883" s="415"/>
    </row>
    <row r="884" spans="1:18" ht="13.5" customHeight="1">
      <c r="A884" s="410"/>
      <c r="B884" s="410"/>
      <c r="C884" s="410"/>
      <c r="D884" s="410"/>
      <c r="E884" s="410"/>
      <c r="F884" s="412"/>
      <c r="G884" s="410"/>
      <c r="H884" s="410"/>
      <c r="I884" s="410"/>
      <c r="J884" s="413"/>
      <c r="K884" s="410"/>
      <c r="M884" s="410"/>
      <c r="N884" s="410"/>
      <c r="O884" s="410"/>
      <c r="P884" s="410"/>
      <c r="Q884" s="415"/>
      <c r="R884" s="415"/>
    </row>
    <row r="885" spans="1:18" ht="13.5" customHeight="1">
      <c r="A885" s="410"/>
      <c r="B885" s="410"/>
      <c r="C885" s="410"/>
      <c r="D885" s="410"/>
      <c r="E885" s="410"/>
      <c r="F885" s="412"/>
      <c r="G885" s="410"/>
      <c r="H885" s="410"/>
      <c r="I885" s="410"/>
      <c r="J885" s="413"/>
      <c r="K885" s="410"/>
      <c r="M885" s="410"/>
      <c r="N885" s="410"/>
      <c r="O885" s="410"/>
      <c r="P885" s="410"/>
      <c r="Q885" s="415"/>
      <c r="R885" s="415"/>
    </row>
    <row r="886" spans="1:18" ht="13.5" customHeight="1">
      <c r="A886" s="410"/>
      <c r="B886" s="410"/>
      <c r="C886" s="410"/>
      <c r="D886" s="410"/>
      <c r="E886" s="410"/>
      <c r="F886" s="412"/>
      <c r="G886" s="410"/>
      <c r="H886" s="410"/>
      <c r="I886" s="410"/>
      <c r="J886" s="413"/>
      <c r="K886" s="410"/>
      <c r="M886" s="410"/>
      <c r="N886" s="410"/>
      <c r="O886" s="410"/>
      <c r="P886" s="410"/>
      <c r="Q886" s="415"/>
      <c r="R886" s="415"/>
    </row>
    <row r="887" spans="1:18" ht="13.5" customHeight="1">
      <c r="A887" s="410"/>
      <c r="B887" s="410"/>
      <c r="C887" s="410"/>
      <c r="D887" s="410"/>
      <c r="E887" s="410"/>
      <c r="F887" s="412"/>
      <c r="G887" s="410"/>
      <c r="H887" s="410"/>
      <c r="I887" s="410"/>
      <c r="J887" s="413"/>
      <c r="K887" s="410"/>
      <c r="M887" s="410"/>
      <c r="N887" s="410"/>
      <c r="O887" s="410"/>
      <c r="P887" s="410"/>
      <c r="Q887" s="415"/>
      <c r="R887" s="415"/>
    </row>
    <row r="888" spans="1:18" ht="13.5" customHeight="1">
      <c r="A888" s="410"/>
      <c r="B888" s="410"/>
      <c r="C888" s="410"/>
      <c r="D888" s="410"/>
      <c r="E888" s="410"/>
      <c r="F888" s="412"/>
      <c r="G888" s="410"/>
      <c r="H888" s="410"/>
      <c r="I888" s="410"/>
      <c r="J888" s="413"/>
      <c r="K888" s="410"/>
      <c r="M888" s="410"/>
      <c r="N888" s="410"/>
      <c r="O888" s="410"/>
      <c r="P888" s="410"/>
      <c r="Q888" s="415"/>
      <c r="R888" s="415"/>
    </row>
    <row r="889" spans="1:18" ht="13.5" customHeight="1">
      <c r="A889" s="410"/>
      <c r="B889" s="410"/>
      <c r="C889" s="410"/>
      <c r="D889" s="410"/>
      <c r="E889" s="410"/>
      <c r="F889" s="412"/>
      <c r="G889" s="410"/>
      <c r="H889" s="410"/>
      <c r="I889" s="410"/>
      <c r="J889" s="413"/>
      <c r="K889" s="410"/>
      <c r="M889" s="410"/>
      <c r="N889" s="410"/>
      <c r="O889" s="410"/>
      <c r="P889" s="410"/>
      <c r="Q889" s="415"/>
      <c r="R889" s="415"/>
    </row>
    <row r="890" spans="1:18" ht="13.5" customHeight="1">
      <c r="A890" s="410"/>
      <c r="B890" s="410"/>
      <c r="C890" s="410"/>
      <c r="D890" s="410"/>
      <c r="E890" s="410"/>
      <c r="F890" s="412"/>
      <c r="G890" s="410"/>
      <c r="H890" s="410"/>
      <c r="I890" s="410"/>
      <c r="J890" s="413"/>
      <c r="K890" s="410"/>
      <c r="M890" s="410"/>
      <c r="N890" s="410"/>
      <c r="O890" s="410"/>
      <c r="P890" s="410"/>
      <c r="Q890" s="415"/>
      <c r="R890" s="415"/>
    </row>
    <row r="891" spans="1:18" ht="13.5" customHeight="1">
      <c r="A891" s="410"/>
      <c r="B891" s="410"/>
      <c r="C891" s="410"/>
      <c r="D891" s="410"/>
      <c r="E891" s="410"/>
      <c r="F891" s="412"/>
      <c r="G891" s="410"/>
      <c r="H891" s="410"/>
      <c r="I891" s="410"/>
      <c r="J891" s="413"/>
      <c r="K891" s="410"/>
      <c r="M891" s="410"/>
      <c r="N891" s="410"/>
      <c r="O891" s="410"/>
      <c r="P891" s="410"/>
      <c r="Q891" s="415"/>
      <c r="R891" s="415"/>
    </row>
    <row r="892" spans="1:18" ht="13.5" customHeight="1">
      <c r="A892" s="410"/>
      <c r="B892" s="410"/>
      <c r="C892" s="410"/>
      <c r="D892" s="410"/>
      <c r="E892" s="410"/>
      <c r="F892" s="412"/>
      <c r="G892" s="410"/>
      <c r="H892" s="410"/>
      <c r="I892" s="410"/>
      <c r="J892" s="413"/>
      <c r="K892" s="410"/>
      <c r="M892" s="410"/>
      <c r="N892" s="410"/>
      <c r="O892" s="410"/>
      <c r="P892" s="410"/>
      <c r="Q892" s="415"/>
      <c r="R892" s="415"/>
    </row>
    <row r="893" spans="1:18" ht="13.5" customHeight="1">
      <c r="A893" s="410"/>
      <c r="B893" s="410"/>
      <c r="C893" s="410"/>
      <c r="D893" s="410"/>
      <c r="E893" s="410"/>
      <c r="F893" s="412"/>
      <c r="G893" s="410"/>
      <c r="H893" s="410"/>
      <c r="I893" s="410"/>
      <c r="J893" s="413"/>
      <c r="K893" s="410"/>
      <c r="M893" s="410"/>
      <c r="N893" s="410"/>
      <c r="O893" s="410"/>
      <c r="P893" s="410"/>
      <c r="Q893" s="415"/>
      <c r="R893" s="415"/>
    </row>
    <row r="894" spans="1:18" ht="13.5" customHeight="1">
      <c r="A894" s="410"/>
      <c r="B894" s="410"/>
      <c r="C894" s="410"/>
      <c r="D894" s="410"/>
      <c r="E894" s="410"/>
      <c r="F894" s="412"/>
      <c r="G894" s="410"/>
      <c r="H894" s="410"/>
      <c r="I894" s="410"/>
      <c r="J894" s="413"/>
      <c r="K894" s="410"/>
      <c r="M894" s="410"/>
      <c r="N894" s="410"/>
      <c r="O894" s="410"/>
      <c r="P894" s="410"/>
      <c r="Q894" s="415"/>
      <c r="R894" s="415"/>
    </row>
    <row r="895" spans="1:18" ht="13.5" customHeight="1">
      <c r="A895" s="410"/>
      <c r="B895" s="410"/>
      <c r="C895" s="410"/>
      <c r="D895" s="410"/>
      <c r="E895" s="410"/>
      <c r="F895" s="412"/>
      <c r="G895" s="410"/>
      <c r="H895" s="410"/>
      <c r="I895" s="410"/>
      <c r="J895" s="413"/>
      <c r="K895" s="410"/>
      <c r="M895" s="410"/>
      <c r="N895" s="410"/>
      <c r="O895" s="410"/>
      <c r="P895" s="410"/>
      <c r="Q895" s="415"/>
      <c r="R895" s="415"/>
    </row>
    <row r="896" spans="1:18" ht="13.5" customHeight="1">
      <c r="A896" s="410"/>
      <c r="B896" s="410"/>
      <c r="C896" s="410"/>
      <c r="D896" s="410"/>
      <c r="E896" s="410"/>
      <c r="F896" s="412"/>
      <c r="G896" s="410"/>
      <c r="H896" s="410"/>
      <c r="I896" s="410"/>
      <c r="J896" s="413"/>
      <c r="K896" s="410"/>
      <c r="M896" s="410"/>
      <c r="N896" s="410"/>
      <c r="O896" s="410"/>
      <c r="P896" s="410"/>
      <c r="Q896" s="415"/>
      <c r="R896" s="415"/>
    </row>
    <row r="897" spans="1:18" ht="13.5" customHeight="1">
      <c r="A897" s="410"/>
      <c r="B897" s="410"/>
      <c r="C897" s="410"/>
      <c r="D897" s="410"/>
      <c r="E897" s="410"/>
      <c r="F897" s="412"/>
      <c r="G897" s="410"/>
      <c r="H897" s="410"/>
      <c r="I897" s="410"/>
      <c r="J897" s="413"/>
      <c r="K897" s="410"/>
      <c r="M897" s="410"/>
      <c r="N897" s="410"/>
      <c r="O897" s="410"/>
      <c r="P897" s="410"/>
      <c r="Q897" s="415"/>
      <c r="R897" s="415"/>
    </row>
    <row r="898" spans="1:18" ht="13.5" customHeight="1">
      <c r="A898" s="410"/>
      <c r="B898" s="410"/>
      <c r="C898" s="410"/>
      <c r="D898" s="410"/>
      <c r="E898" s="410"/>
      <c r="F898" s="412"/>
      <c r="G898" s="410"/>
      <c r="H898" s="410"/>
      <c r="I898" s="410"/>
      <c r="J898" s="413"/>
      <c r="K898" s="410"/>
      <c r="M898" s="410"/>
      <c r="N898" s="410"/>
      <c r="O898" s="410"/>
      <c r="P898" s="410"/>
      <c r="Q898" s="415"/>
      <c r="R898" s="415"/>
    </row>
    <row r="899" spans="1:18" ht="13.5" customHeight="1">
      <c r="A899" s="410"/>
      <c r="B899" s="410"/>
      <c r="C899" s="410"/>
      <c r="D899" s="410"/>
      <c r="E899" s="410"/>
      <c r="F899" s="412"/>
      <c r="G899" s="410"/>
      <c r="H899" s="410"/>
      <c r="I899" s="410"/>
      <c r="J899" s="413"/>
      <c r="K899" s="410"/>
      <c r="M899" s="410"/>
      <c r="N899" s="410"/>
      <c r="O899" s="410"/>
      <c r="P899" s="410"/>
      <c r="Q899" s="415"/>
      <c r="R899" s="415"/>
    </row>
    <row r="900" spans="1:18" ht="13.5" customHeight="1">
      <c r="A900" s="410"/>
      <c r="B900" s="410"/>
      <c r="C900" s="410"/>
      <c r="D900" s="410"/>
      <c r="E900" s="410"/>
      <c r="F900" s="412"/>
      <c r="G900" s="410"/>
      <c r="H900" s="410"/>
      <c r="I900" s="410"/>
      <c r="J900" s="413"/>
      <c r="K900" s="410"/>
      <c r="M900" s="410"/>
      <c r="N900" s="410"/>
      <c r="O900" s="410"/>
      <c r="P900" s="410"/>
      <c r="Q900" s="415"/>
      <c r="R900" s="415"/>
    </row>
    <row r="901" spans="1:18" ht="13.5" customHeight="1">
      <c r="A901" s="410"/>
      <c r="B901" s="410"/>
      <c r="C901" s="410"/>
      <c r="D901" s="410"/>
      <c r="E901" s="410"/>
      <c r="F901" s="412"/>
      <c r="G901" s="410"/>
      <c r="H901" s="410"/>
      <c r="I901" s="410"/>
      <c r="J901" s="413"/>
      <c r="K901" s="410"/>
      <c r="M901" s="410"/>
      <c r="N901" s="410"/>
      <c r="O901" s="410"/>
      <c r="P901" s="410"/>
      <c r="Q901" s="415"/>
      <c r="R901" s="415"/>
    </row>
    <row r="902" spans="1:18" ht="13.5" customHeight="1">
      <c r="A902" s="410"/>
      <c r="B902" s="410"/>
      <c r="C902" s="410"/>
      <c r="D902" s="410"/>
      <c r="E902" s="410"/>
      <c r="F902" s="412"/>
      <c r="G902" s="410"/>
      <c r="H902" s="410"/>
      <c r="I902" s="410"/>
      <c r="J902" s="413"/>
      <c r="K902" s="410"/>
      <c r="M902" s="410"/>
      <c r="N902" s="410"/>
      <c r="O902" s="410"/>
      <c r="P902" s="410"/>
      <c r="Q902" s="415"/>
      <c r="R902" s="415"/>
    </row>
    <row r="903" spans="1:18" ht="13.5" customHeight="1">
      <c r="A903" s="410"/>
      <c r="B903" s="410"/>
      <c r="C903" s="410"/>
      <c r="D903" s="410"/>
      <c r="E903" s="410"/>
      <c r="F903" s="412"/>
      <c r="G903" s="410"/>
      <c r="H903" s="410"/>
      <c r="I903" s="410"/>
      <c r="J903" s="413"/>
      <c r="K903" s="410"/>
      <c r="M903" s="410"/>
      <c r="N903" s="410"/>
      <c r="O903" s="410"/>
      <c r="P903" s="410"/>
      <c r="Q903" s="415"/>
      <c r="R903" s="415"/>
    </row>
    <row r="904" spans="1:18" ht="13.5" customHeight="1">
      <c r="A904" s="410"/>
      <c r="B904" s="410"/>
      <c r="C904" s="410"/>
      <c r="D904" s="410"/>
      <c r="E904" s="410"/>
      <c r="F904" s="412"/>
      <c r="G904" s="410"/>
      <c r="H904" s="410"/>
      <c r="I904" s="410"/>
      <c r="J904" s="413"/>
      <c r="K904" s="410"/>
      <c r="M904" s="410"/>
      <c r="N904" s="410"/>
      <c r="O904" s="410"/>
      <c r="P904" s="410"/>
      <c r="Q904" s="415"/>
      <c r="R904" s="415"/>
    </row>
    <row r="905" spans="1:18" ht="13.5" customHeight="1">
      <c r="A905" s="410"/>
      <c r="B905" s="410"/>
      <c r="C905" s="410"/>
      <c r="D905" s="410"/>
      <c r="E905" s="410"/>
      <c r="F905" s="412"/>
      <c r="G905" s="410"/>
      <c r="H905" s="410"/>
      <c r="I905" s="410"/>
      <c r="J905" s="413"/>
      <c r="K905" s="410"/>
      <c r="M905" s="410"/>
      <c r="N905" s="410"/>
      <c r="O905" s="410"/>
      <c r="P905" s="410"/>
      <c r="Q905" s="415"/>
      <c r="R905" s="415"/>
    </row>
    <row r="906" spans="1:18" ht="13.5" customHeight="1">
      <c r="A906" s="410"/>
      <c r="B906" s="410"/>
      <c r="C906" s="410"/>
      <c r="D906" s="410"/>
      <c r="E906" s="410"/>
      <c r="F906" s="412"/>
      <c r="G906" s="410"/>
      <c r="H906" s="410"/>
      <c r="I906" s="410"/>
      <c r="J906" s="413"/>
      <c r="K906" s="410"/>
      <c r="M906" s="410"/>
      <c r="N906" s="410"/>
      <c r="O906" s="410"/>
      <c r="P906" s="410"/>
      <c r="Q906" s="415"/>
      <c r="R906" s="415"/>
    </row>
    <row r="907" spans="1:18" ht="13.5" customHeight="1">
      <c r="A907" s="410"/>
      <c r="B907" s="410"/>
      <c r="C907" s="410"/>
      <c r="D907" s="410"/>
      <c r="E907" s="410"/>
      <c r="F907" s="412"/>
      <c r="G907" s="410"/>
      <c r="H907" s="410"/>
      <c r="I907" s="410"/>
      <c r="J907" s="413"/>
      <c r="K907" s="410"/>
      <c r="M907" s="410"/>
      <c r="N907" s="410"/>
      <c r="O907" s="410"/>
      <c r="P907" s="410"/>
      <c r="Q907" s="415"/>
      <c r="R907" s="415"/>
    </row>
    <row r="908" spans="1:18" ht="13.5" customHeight="1">
      <c r="A908" s="410"/>
      <c r="B908" s="410"/>
      <c r="C908" s="410"/>
      <c r="D908" s="410"/>
      <c r="E908" s="410"/>
      <c r="F908" s="412"/>
      <c r="G908" s="410"/>
      <c r="H908" s="410"/>
      <c r="I908" s="410"/>
      <c r="J908" s="413"/>
      <c r="K908" s="410"/>
      <c r="M908" s="410"/>
      <c r="N908" s="410"/>
      <c r="O908" s="410"/>
      <c r="P908" s="410"/>
      <c r="Q908" s="415"/>
      <c r="R908" s="415"/>
    </row>
    <row r="909" spans="1:18" ht="13.5" customHeight="1">
      <c r="A909" s="410"/>
      <c r="B909" s="410"/>
      <c r="C909" s="410"/>
      <c r="D909" s="410"/>
      <c r="E909" s="410"/>
      <c r="F909" s="412"/>
      <c r="G909" s="410"/>
      <c r="H909" s="410"/>
      <c r="I909" s="410"/>
      <c r="J909" s="413"/>
      <c r="K909" s="410"/>
      <c r="M909" s="410"/>
      <c r="N909" s="410"/>
      <c r="O909" s="410"/>
      <c r="P909" s="410"/>
      <c r="Q909" s="415"/>
      <c r="R909" s="415"/>
    </row>
    <row r="910" spans="1:18" ht="13.5" customHeight="1">
      <c r="A910" s="410"/>
      <c r="B910" s="410"/>
      <c r="C910" s="410"/>
      <c r="D910" s="410"/>
      <c r="E910" s="410"/>
      <c r="F910" s="412"/>
      <c r="G910" s="410"/>
      <c r="H910" s="410"/>
      <c r="I910" s="410"/>
      <c r="J910" s="413"/>
      <c r="K910" s="410"/>
      <c r="M910" s="410"/>
      <c r="N910" s="410"/>
      <c r="O910" s="410"/>
      <c r="P910" s="410"/>
      <c r="Q910" s="415"/>
      <c r="R910" s="415"/>
    </row>
    <row r="911" spans="1:18" ht="13.5" customHeight="1">
      <c r="A911" s="410"/>
      <c r="B911" s="410"/>
      <c r="C911" s="410"/>
      <c r="D911" s="410"/>
      <c r="E911" s="410"/>
      <c r="F911" s="412"/>
      <c r="G911" s="410"/>
      <c r="H911" s="410"/>
      <c r="I911" s="410"/>
      <c r="J911" s="413"/>
      <c r="K911" s="410"/>
      <c r="M911" s="410"/>
      <c r="N911" s="410"/>
      <c r="O911" s="410"/>
      <c r="P911" s="410"/>
      <c r="Q911" s="415"/>
      <c r="R911" s="415"/>
    </row>
    <row r="912" spans="1:18" ht="13.5" customHeight="1">
      <c r="A912" s="410"/>
      <c r="B912" s="410"/>
      <c r="C912" s="410"/>
      <c r="D912" s="410"/>
      <c r="E912" s="410"/>
      <c r="F912" s="412"/>
      <c r="G912" s="410"/>
      <c r="H912" s="410"/>
      <c r="I912" s="410"/>
      <c r="J912" s="413"/>
      <c r="K912" s="410"/>
      <c r="M912" s="410"/>
      <c r="N912" s="410"/>
      <c r="O912" s="410"/>
      <c r="P912" s="410"/>
      <c r="Q912" s="415"/>
      <c r="R912" s="415"/>
    </row>
    <row r="913" spans="1:18" ht="13.5" customHeight="1">
      <c r="A913" s="410"/>
      <c r="B913" s="410"/>
      <c r="C913" s="410"/>
      <c r="D913" s="410"/>
      <c r="E913" s="410"/>
      <c r="F913" s="412"/>
      <c r="G913" s="410"/>
      <c r="H913" s="410"/>
      <c r="I913" s="410"/>
      <c r="J913" s="413"/>
      <c r="K913" s="410"/>
      <c r="M913" s="410"/>
      <c r="N913" s="410"/>
      <c r="O913" s="410"/>
      <c r="P913" s="410"/>
      <c r="Q913" s="415"/>
      <c r="R913" s="415"/>
    </row>
    <row r="914" spans="1:18" ht="13.5" customHeight="1">
      <c r="A914" s="410"/>
      <c r="B914" s="410"/>
      <c r="C914" s="410"/>
      <c r="D914" s="410"/>
      <c r="E914" s="410"/>
      <c r="F914" s="412"/>
      <c r="G914" s="410"/>
      <c r="H914" s="410"/>
      <c r="I914" s="410"/>
      <c r="J914" s="413"/>
      <c r="K914" s="410"/>
      <c r="M914" s="410"/>
      <c r="N914" s="410"/>
      <c r="O914" s="410"/>
      <c r="P914" s="410"/>
      <c r="Q914" s="415"/>
      <c r="R914" s="415"/>
    </row>
    <row r="915" spans="1:18" ht="13.5" customHeight="1">
      <c r="A915" s="410"/>
      <c r="B915" s="410"/>
      <c r="C915" s="410"/>
      <c r="D915" s="410"/>
      <c r="E915" s="410"/>
      <c r="F915" s="412"/>
      <c r="G915" s="410"/>
      <c r="H915" s="410"/>
      <c r="I915" s="410"/>
      <c r="J915" s="413"/>
      <c r="K915" s="410"/>
      <c r="M915" s="410"/>
      <c r="N915" s="410"/>
      <c r="O915" s="410"/>
      <c r="P915" s="410"/>
      <c r="Q915" s="415"/>
      <c r="R915" s="415"/>
    </row>
    <row r="916" spans="1:18" ht="13.5" customHeight="1">
      <c r="A916" s="410"/>
      <c r="B916" s="410"/>
      <c r="C916" s="410"/>
      <c r="D916" s="410"/>
      <c r="E916" s="410"/>
      <c r="F916" s="412"/>
      <c r="G916" s="410"/>
      <c r="H916" s="410"/>
      <c r="I916" s="410"/>
      <c r="J916" s="413"/>
      <c r="K916" s="410"/>
      <c r="M916" s="410"/>
      <c r="N916" s="410"/>
      <c r="O916" s="410"/>
      <c r="P916" s="410"/>
      <c r="Q916" s="415"/>
      <c r="R916" s="415"/>
    </row>
    <row r="917" spans="1:18" ht="13.5" customHeight="1">
      <c r="A917" s="410"/>
      <c r="B917" s="410"/>
      <c r="C917" s="410"/>
      <c r="D917" s="410"/>
      <c r="E917" s="410"/>
      <c r="F917" s="412"/>
      <c r="G917" s="410"/>
      <c r="H917" s="410"/>
      <c r="I917" s="410"/>
      <c r="J917" s="413"/>
      <c r="K917" s="410"/>
      <c r="M917" s="410"/>
      <c r="N917" s="410"/>
      <c r="O917" s="410"/>
      <c r="P917" s="410"/>
      <c r="Q917" s="415"/>
      <c r="R917" s="415"/>
    </row>
    <row r="918" spans="1:18" ht="13.5" customHeight="1">
      <c r="A918" s="410"/>
      <c r="B918" s="410"/>
      <c r="C918" s="410"/>
      <c r="D918" s="410"/>
      <c r="E918" s="410"/>
      <c r="F918" s="412"/>
      <c r="G918" s="410"/>
      <c r="H918" s="410"/>
      <c r="I918" s="410"/>
      <c r="J918" s="413"/>
      <c r="K918" s="410"/>
      <c r="M918" s="410"/>
      <c r="N918" s="410"/>
      <c r="O918" s="410"/>
      <c r="P918" s="410"/>
      <c r="Q918" s="415"/>
      <c r="R918" s="415"/>
    </row>
    <row r="919" spans="1:18" ht="13.5" customHeight="1">
      <c r="A919" s="410"/>
      <c r="B919" s="410"/>
      <c r="C919" s="410"/>
      <c r="D919" s="410"/>
      <c r="E919" s="410"/>
      <c r="F919" s="412"/>
      <c r="G919" s="410"/>
      <c r="H919" s="410"/>
      <c r="I919" s="410"/>
      <c r="J919" s="413"/>
      <c r="K919" s="410"/>
      <c r="M919" s="410"/>
      <c r="N919" s="410"/>
      <c r="O919" s="410"/>
      <c r="P919" s="410"/>
      <c r="Q919" s="415"/>
      <c r="R919" s="415"/>
    </row>
    <row r="920" spans="1:18" ht="13.5" customHeight="1">
      <c r="A920" s="410"/>
      <c r="B920" s="410"/>
      <c r="C920" s="410"/>
      <c r="D920" s="410"/>
      <c r="E920" s="410"/>
      <c r="F920" s="412"/>
      <c r="G920" s="410"/>
      <c r="H920" s="410"/>
      <c r="I920" s="410"/>
      <c r="J920" s="413"/>
      <c r="K920" s="410"/>
      <c r="M920" s="410"/>
      <c r="N920" s="410"/>
      <c r="O920" s="410"/>
      <c r="P920" s="410"/>
      <c r="Q920" s="415"/>
      <c r="R920" s="415"/>
    </row>
    <row r="921" spans="1:18" ht="13.5" customHeight="1">
      <c r="A921" s="410"/>
      <c r="B921" s="410"/>
      <c r="C921" s="410"/>
      <c r="D921" s="410"/>
      <c r="E921" s="410"/>
      <c r="F921" s="412"/>
      <c r="G921" s="410"/>
      <c r="H921" s="410"/>
      <c r="I921" s="410"/>
      <c r="J921" s="413"/>
      <c r="K921" s="410"/>
      <c r="M921" s="410"/>
      <c r="N921" s="410"/>
      <c r="O921" s="410"/>
      <c r="P921" s="410"/>
      <c r="Q921" s="415"/>
      <c r="R921" s="415"/>
    </row>
    <row r="922" spans="1:18" ht="13.5" customHeight="1">
      <c r="A922" s="410"/>
      <c r="B922" s="410"/>
      <c r="C922" s="410"/>
      <c r="D922" s="410"/>
      <c r="E922" s="410"/>
      <c r="F922" s="412"/>
      <c r="G922" s="410"/>
      <c r="H922" s="410"/>
      <c r="I922" s="410"/>
      <c r="J922" s="413"/>
      <c r="K922" s="410"/>
      <c r="M922" s="410"/>
      <c r="N922" s="410"/>
      <c r="O922" s="410"/>
      <c r="P922" s="410"/>
      <c r="Q922" s="415"/>
      <c r="R922" s="415"/>
    </row>
    <row r="923" spans="1:18" ht="13.5" customHeight="1">
      <c r="A923" s="410"/>
      <c r="B923" s="410"/>
      <c r="C923" s="410"/>
      <c r="D923" s="410"/>
      <c r="E923" s="410"/>
      <c r="F923" s="412"/>
      <c r="G923" s="410"/>
      <c r="H923" s="410"/>
      <c r="I923" s="410"/>
      <c r="J923" s="413"/>
      <c r="K923" s="410"/>
      <c r="M923" s="410"/>
      <c r="N923" s="410"/>
      <c r="O923" s="410"/>
      <c r="P923" s="410"/>
      <c r="Q923" s="415"/>
      <c r="R923" s="415"/>
    </row>
    <row r="924" spans="1:18" ht="13.5" customHeight="1">
      <c r="A924" s="410"/>
      <c r="B924" s="410"/>
      <c r="C924" s="410"/>
      <c r="D924" s="410"/>
      <c r="E924" s="410"/>
      <c r="F924" s="412"/>
      <c r="G924" s="410"/>
      <c r="H924" s="410"/>
      <c r="I924" s="410"/>
      <c r="J924" s="413"/>
      <c r="K924" s="410"/>
      <c r="M924" s="410"/>
      <c r="N924" s="410"/>
      <c r="O924" s="410"/>
      <c r="P924" s="410"/>
      <c r="Q924" s="415"/>
      <c r="R924" s="415"/>
    </row>
    <row r="925" spans="1:18" ht="13.5" customHeight="1">
      <c r="A925" s="410"/>
      <c r="B925" s="410"/>
      <c r="C925" s="410"/>
      <c r="D925" s="410"/>
      <c r="E925" s="410"/>
      <c r="F925" s="412"/>
      <c r="G925" s="410"/>
      <c r="H925" s="410"/>
      <c r="I925" s="410"/>
      <c r="J925" s="413"/>
      <c r="K925" s="410"/>
      <c r="M925" s="410"/>
      <c r="N925" s="410"/>
      <c r="O925" s="410"/>
      <c r="P925" s="410"/>
      <c r="Q925" s="415"/>
      <c r="R925" s="415"/>
    </row>
    <row r="926" spans="1:18" ht="13.5" customHeight="1">
      <c r="A926" s="410"/>
      <c r="B926" s="410"/>
      <c r="C926" s="410"/>
      <c r="D926" s="410"/>
      <c r="E926" s="410"/>
      <c r="F926" s="412"/>
      <c r="G926" s="410"/>
      <c r="H926" s="410"/>
      <c r="I926" s="410"/>
      <c r="J926" s="413"/>
      <c r="K926" s="410"/>
      <c r="M926" s="410"/>
      <c r="N926" s="410"/>
      <c r="O926" s="410"/>
      <c r="P926" s="410"/>
      <c r="Q926" s="415"/>
      <c r="R926" s="415"/>
    </row>
    <row r="927" spans="1:18" ht="13.5" customHeight="1">
      <c r="A927" s="410"/>
      <c r="B927" s="410"/>
      <c r="C927" s="410"/>
      <c r="D927" s="410"/>
      <c r="E927" s="410"/>
      <c r="F927" s="412"/>
      <c r="G927" s="410"/>
      <c r="H927" s="410"/>
      <c r="I927" s="410"/>
      <c r="J927" s="413"/>
      <c r="K927" s="410"/>
      <c r="M927" s="410"/>
      <c r="N927" s="410"/>
      <c r="O927" s="410"/>
      <c r="P927" s="410"/>
      <c r="Q927" s="415"/>
      <c r="R927" s="415"/>
    </row>
    <row r="928" spans="1:18" ht="13.5" customHeight="1">
      <c r="A928" s="410"/>
      <c r="B928" s="410"/>
      <c r="C928" s="410"/>
      <c r="D928" s="410"/>
      <c r="E928" s="410"/>
      <c r="F928" s="412"/>
      <c r="G928" s="410"/>
      <c r="H928" s="410"/>
      <c r="I928" s="410"/>
      <c r="J928" s="413"/>
      <c r="K928" s="410"/>
      <c r="M928" s="410"/>
      <c r="N928" s="410"/>
      <c r="O928" s="410"/>
      <c r="P928" s="410"/>
      <c r="Q928" s="415"/>
      <c r="R928" s="415"/>
    </row>
    <row r="929" spans="1:18" ht="13.5" customHeight="1">
      <c r="A929" s="410"/>
      <c r="B929" s="410"/>
      <c r="C929" s="410"/>
      <c r="D929" s="410"/>
      <c r="E929" s="410"/>
      <c r="F929" s="412"/>
      <c r="G929" s="410"/>
      <c r="H929" s="410"/>
      <c r="I929" s="410"/>
      <c r="J929" s="413"/>
      <c r="K929" s="410"/>
      <c r="M929" s="410"/>
      <c r="N929" s="410"/>
      <c r="O929" s="410"/>
      <c r="P929" s="410"/>
      <c r="Q929" s="415"/>
      <c r="R929" s="415"/>
    </row>
    <row r="930" spans="1:18" ht="13.5" customHeight="1">
      <c r="A930" s="410"/>
      <c r="B930" s="410"/>
      <c r="C930" s="410"/>
      <c r="D930" s="410"/>
      <c r="E930" s="410"/>
      <c r="F930" s="412"/>
      <c r="G930" s="410"/>
      <c r="H930" s="410"/>
      <c r="I930" s="410"/>
      <c r="J930" s="413"/>
      <c r="K930" s="410"/>
      <c r="M930" s="410"/>
      <c r="N930" s="410"/>
      <c r="O930" s="410"/>
      <c r="P930" s="410"/>
      <c r="Q930" s="415"/>
      <c r="R930" s="415"/>
    </row>
    <row r="931" spans="1:18" ht="13.5" customHeight="1">
      <c r="A931" s="410"/>
      <c r="B931" s="410"/>
      <c r="C931" s="410"/>
      <c r="D931" s="410"/>
      <c r="E931" s="410"/>
      <c r="F931" s="412"/>
      <c r="G931" s="410"/>
      <c r="H931" s="410"/>
      <c r="I931" s="410"/>
      <c r="J931" s="413"/>
      <c r="K931" s="410"/>
      <c r="M931" s="410"/>
      <c r="N931" s="410"/>
      <c r="O931" s="410"/>
      <c r="P931" s="410"/>
      <c r="Q931" s="415"/>
      <c r="R931" s="415"/>
    </row>
    <row r="932" spans="1:18" ht="13.5" customHeight="1">
      <c r="A932" s="410"/>
      <c r="B932" s="410"/>
      <c r="C932" s="410"/>
      <c r="D932" s="410"/>
      <c r="E932" s="410"/>
      <c r="F932" s="412"/>
      <c r="G932" s="410"/>
      <c r="H932" s="410"/>
      <c r="I932" s="410"/>
      <c r="J932" s="413"/>
      <c r="K932" s="410"/>
      <c r="M932" s="410"/>
      <c r="N932" s="410"/>
      <c r="O932" s="410"/>
      <c r="P932" s="410"/>
      <c r="Q932" s="415"/>
      <c r="R932" s="415"/>
    </row>
    <row r="933" spans="1:18" ht="13.5" customHeight="1">
      <c r="A933" s="410"/>
      <c r="B933" s="410"/>
      <c r="C933" s="410"/>
      <c r="D933" s="410"/>
      <c r="E933" s="410"/>
      <c r="F933" s="412"/>
      <c r="G933" s="410"/>
      <c r="H933" s="410"/>
      <c r="I933" s="410"/>
      <c r="J933" s="413"/>
      <c r="K933" s="410"/>
      <c r="M933" s="410"/>
      <c r="N933" s="410"/>
      <c r="O933" s="410"/>
      <c r="P933" s="410"/>
      <c r="Q933" s="415"/>
      <c r="R933" s="415"/>
    </row>
    <row r="934" spans="1:18" ht="13.5" customHeight="1">
      <c r="A934" s="410"/>
      <c r="B934" s="410"/>
      <c r="C934" s="410"/>
      <c r="D934" s="410"/>
      <c r="E934" s="410"/>
      <c r="F934" s="412"/>
      <c r="G934" s="410"/>
      <c r="H934" s="410"/>
      <c r="I934" s="410"/>
      <c r="J934" s="413"/>
      <c r="K934" s="410"/>
      <c r="M934" s="410"/>
      <c r="N934" s="410"/>
      <c r="O934" s="410"/>
      <c r="P934" s="410"/>
      <c r="Q934" s="415"/>
      <c r="R934" s="415"/>
    </row>
    <row r="935" spans="1:18" ht="13.5" customHeight="1">
      <c r="A935" s="410"/>
      <c r="B935" s="410"/>
      <c r="C935" s="410"/>
      <c r="D935" s="410"/>
      <c r="E935" s="410"/>
      <c r="F935" s="412"/>
      <c r="G935" s="410"/>
      <c r="H935" s="410"/>
      <c r="I935" s="410"/>
      <c r="J935" s="413"/>
      <c r="K935" s="410"/>
      <c r="M935" s="410"/>
      <c r="N935" s="410"/>
      <c r="O935" s="410"/>
      <c r="P935" s="410"/>
      <c r="Q935" s="415"/>
      <c r="R935" s="415"/>
    </row>
    <row r="936" spans="1:18" ht="13.5" customHeight="1">
      <c r="A936" s="410"/>
      <c r="B936" s="410"/>
      <c r="C936" s="410"/>
      <c r="D936" s="410"/>
      <c r="E936" s="410"/>
      <c r="F936" s="412"/>
      <c r="G936" s="410"/>
      <c r="H936" s="410"/>
      <c r="I936" s="410"/>
      <c r="J936" s="413"/>
      <c r="K936" s="410"/>
      <c r="M936" s="410"/>
      <c r="N936" s="410"/>
      <c r="O936" s="410"/>
      <c r="P936" s="410"/>
      <c r="Q936" s="415"/>
      <c r="R936" s="415"/>
    </row>
    <row r="937" spans="1:18" ht="13.5" customHeight="1">
      <c r="A937" s="410"/>
      <c r="B937" s="410"/>
      <c r="C937" s="410"/>
      <c r="D937" s="410"/>
      <c r="E937" s="410"/>
      <c r="F937" s="412"/>
      <c r="G937" s="410"/>
      <c r="H937" s="410"/>
      <c r="I937" s="410"/>
      <c r="J937" s="413"/>
      <c r="K937" s="410"/>
      <c r="M937" s="410"/>
      <c r="N937" s="410"/>
      <c r="O937" s="410"/>
      <c r="P937" s="410"/>
      <c r="Q937" s="415"/>
      <c r="R937" s="415"/>
    </row>
    <row r="938" spans="1:18" ht="13.5" customHeight="1">
      <c r="A938" s="410"/>
      <c r="B938" s="410"/>
      <c r="C938" s="410"/>
      <c r="D938" s="410"/>
      <c r="E938" s="410"/>
      <c r="F938" s="412"/>
      <c r="G938" s="410"/>
      <c r="H938" s="410"/>
      <c r="I938" s="410"/>
      <c r="J938" s="413"/>
      <c r="K938" s="410"/>
      <c r="M938" s="410"/>
      <c r="N938" s="410"/>
      <c r="O938" s="410"/>
      <c r="P938" s="410"/>
      <c r="Q938" s="415"/>
      <c r="R938" s="415"/>
    </row>
    <row r="939" spans="1:18" ht="13.5" customHeight="1">
      <c r="A939" s="410"/>
      <c r="B939" s="410"/>
      <c r="C939" s="410"/>
      <c r="D939" s="410"/>
      <c r="E939" s="410"/>
      <c r="F939" s="412"/>
      <c r="G939" s="410"/>
      <c r="H939" s="410"/>
      <c r="I939" s="410"/>
      <c r="J939" s="413"/>
      <c r="K939" s="410"/>
      <c r="M939" s="410"/>
      <c r="N939" s="410"/>
      <c r="O939" s="410"/>
      <c r="P939" s="410"/>
      <c r="Q939" s="415"/>
      <c r="R939" s="415"/>
    </row>
    <row r="940" spans="1:18" ht="13.5" customHeight="1">
      <c r="A940" s="410"/>
      <c r="B940" s="410"/>
      <c r="C940" s="410"/>
      <c r="D940" s="410"/>
      <c r="E940" s="410"/>
      <c r="F940" s="412"/>
      <c r="G940" s="410"/>
      <c r="H940" s="410"/>
      <c r="I940" s="410"/>
      <c r="J940" s="413"/>
      <c r="K940" s="410"/>
      <c r="M940" s="410"/>
      <c r="N940" s="410"/>
      <c r="O940" s="410"/>
      <c r="P940" s="410"/>
      <c r="Q940" s="415"/>
      <c r="R940" s="415"/>
    </row>
    <row r="941" spans="1:18" ht="13.5" customHeight="1">
      <c r="A941" s="410"/>
      <c r="B941" s="410"/>
      <c r="C941" s="410"/>
      <c r="D941" s="410"/>
      <c r="E941" s="410"/>
      <c r="F941" s="412"/>
      <c r="G941" s="410"/>
      <c r="H941" s="410"/>
      <c r="I941" s="410"/>
      <c r="J941" s="413"/>
      <c r="K941" s="410"/>
      <c r="M941" s="410"/>
      <c r="N941" s="410"/>
      <c r="O941" s="410"/>
      <c r="P941" s="410"/>
      <c r="Q941" s="415"/>
      <c r="R941" s="415"/>
    </row>
    <row r="942" spans="1:18" ht="13.5" customHeight="1">
      <c r="A942" s="410"/>
      <c r="B942" s="410"/>
      <c r="C942" s="410"/>
      <c r="D942" s="410"/>
      <c r="E942" s="410"/>
      <c r="F942" s="412"/>
      <c r="G942" s="410"/>
      <c r="H942" s="410"/>
      <c r="I942" s="410"/>
      <c r="J942" s="413"/>
      <c r="K942" s="410"/>
      <c r="M942" s="410"/>
      <c r="N942" s="410"/>
      <c r="O942" s="410"/>
      <c r="P942" s="410"/>
      <c r="Q942" s="415"/>
      <c r="R942" s="415"/>
    </row>
    <row r="943" spans="1:18" ht="13.5" customHeight="1">
      <c r="A943" s="410"/>
      <c r="B943" s="410"/>
      <c r="C943" s="410"/>
      <c r="D943" s="410"/>
      <c r="E943" s="410"/>
      <c r="F943" s="412"/>
      <c r="G943" s="410"/>
      <c r="H943" s="410"/>
      <c r="I943" s="410"/>
      <c r="J943" s="413"/>
      <c r="K943" s="410"/>
      <c r="M943" s="410"/>
      <c r="N943" s="410"/>
      <c r="O943" s="410"/>
      <c r="P943" s="410"/>
      <c r="Q943" s="415"/>
      <c r="R943" s="415"/>
    </row>
    <row r="944" spans="1:18" ht="13.5" customHeight="1">
      <c r="A944" s="410"/>
      <c r="B944" s="410"/>
      <c r="C944" s="410"/>
      <c r="D944" s="410"/>
      <c r="E944" s="410"/>
      <c r="F944" s="412"/>
      <c r="G944" s="410"/>
      <c r="H944" s="410"/>
      <c r="I944" s="410"/>
      <c r="J944" s="413"/>
      <c r="K944" s="410"/>
      <c r="M944" s="410"/>
      <c r="N944" s="410"/>
      <c r="O944" s="410"/>
      <c r="P944" s="410"/>
      <c r="Q944" s="415"/>
      <c r="R944" s="415"/>
    </row>
    <row r="945" spans="1:18" ht="13.5" customHeight="1">
      <c r="A945" s="410"/>
      <c r="B945" s="410"/>
      <c r="C945" s="410"/>
      <c r="D945" s="410"/>
      <c r="E945" s="410"/>
      <c r="F945" s="412"/>
      <c r="G945" s="410"/>
      <c r="H945" s="410"/>
      <c r="I945" s="410"/>
      <c r="J945" s="413"/>
      <c r="K945" s="410"/>
      <c r="M945" s="410"/>
      <c r="N945" s="410"/>
      <c r="O945" s="410"/>
      <c r="P945" s="410"/>
      <c r="Q945" s="415"/>
      <c r="R945" s="415"/>
    </row>
    <row r="946" spans="1:18" ht="13.5" customHeight="1">
      <c r="A946" s="410"/>
      <c r="B946" s="410"/>
      <c r="C946" s="410"/>
      <c r="D946" s="410"/>
      <c r="E946" s="410"/>
      <c r="F946" s="412"/>
      <c r="G946" s="410"/>
      <c r="H946" s="410"/>
      <c r="I946" s="410"/>
      <c r="J946" s="413"/>
      <c r="K946" s="410"/>
      <c r="M946" s="410"/>
      <c r="N946" s="410"/>
      <c r="O946" s="410"/>
      <c r="P946" s="410"/>
      <c r="Q946" s="415"/>
      <c r="R946" s="415"/>
    </row>
    <row r="947" spans="1:18" ht="13.5" customHeight="1">
      <c r="A947" s="410"/>
      <c r="B947" s="410"/>
      <c r="C947" s="410"/>
      <c r="D947" s="410"/>
      <c r="E947" s="410"/>
      <c r="F947" s="412"/>
      <c r="G947" s="410"/>
      <c r="H947" s="410"/>
      <c r="I947" s="410"/>
      <c r="J947" s="413"/>
      <c r="K947" s="410"/>
      <c r="M947" s="410"/>
      <c r="N947" s="410"/>
      <c r="O947" s="410"/>
      <c r="P947" s="410"/>
      <c r="Q947" s="415"/>
      <c r="R947" s="415"/>
    </row>
    <row r="948" spans="1:18" ht="13.5" customHeight="1">
      <c r="A948" s="410"/>
      <c r="B948" s="410"/>
      <c r="C948" s="410"/>
      <c r="D948" s="410"/>
      <c r="E948" s="410"/>
      <c r="F948" s="412"/>
      <c r="G948" s="410"/>
      <c r="H948" s="410"/>
      <c r="I948" s="410"/>
      <c r="J948" s="413"/>
      <c r="K948" s="410"/>
      <c r="M948" s="410"/>
      <c r="N948" s="410"/>
      <c r="O948" s="410"/>
      <c r="P948" s="410"/>
      <c r="Q948" s="415"/>
      <c r="R948" s="415"/>
    </row>
    <row r="949" spans="1:18" ht="13.5" customHeight="1">
      <c r="A949" s="410"/>
      <c r="B949" s="410"/>
      <c r="C949" s="410"/>
      <c r="D949" s="410"/>
      <c r="E949" s="410"/>
      <c r="F949" s="412"/>
      <c r="G949" s="410"/>
      <c r="H949" s="410"/>
      <c r="I949" s="410"/>
      <c r="J949" s="413"/>
      <c r="K949" s="410"/>
      <c r="M949" s="410"/>
      <c r="N949" s="410"/>
      <c r="O949" s="410"/>
      <c r="P949" s="410"/>
      <c r="Q949" s="415"/>
      <c r="R949" s="415"/>
    </row>
    <row r="950" spans="1:18" ht="13.5" customHeight="1">
      <c r="A950" s="410"/>
      <c r="B950" s="410"/>
      <c r="C950" s="410"/>
      <c r="D950" s="410"/>
      <c r="E950" s="410"/>
      <c r="F950" s="412"/>
      <c r="G950" s="410"/>
      <c r="H950" s="410"/>
      <c r="I950" s="410"/>
      <c r="J950" s="413"/>
      <c r="K950" s="410"/>
      <c r="M950" s="410"/>
      <c r="N950" s="410"/>
      <c r="O950" s="410"/>
      <c r="P950" s="410"/>
      <c r="Q950" s="415"/>
      <c r="R950" s="415"/>
    </row>
    <row r="951" spans="1:18" ht="13.5" customHeight="1">
      <c r="A951" s="410"/>
      <c r="B951" s="410"/>
      <c r="C951" s="410"/>
      <c r="D951" s="410"/>
      <c r="E951" s="410"/>
      <c r="F951" s="412"/>
      <c r="G951" s="410"/>
      <c r="H951" s="410"/>
      <c r="I951" s="410"/>
      <c r="J951" s="413"/>
      <c r="K951" s="410"/>
      <c r="M951" s="410"/>
      <c r="N951" s="410"/>
      <c r="O951" s="410"/>
      <c r="P951" s="410"/>
      <c r="Q951" s="415"/>
      <c r="R951" s="415"/>
    </row>
    <row r="952" spans="1:18" ht="13.5" customHeight="1">
      <c r="A952" s="410"/>
      <c r="B952" s="410"/>
      <c r="C952" s="410"/>
      <c r="D952" s="410"/>
      <c r="E952" s="410"/>
      <c r="F952" s="412"/>
      <c r="G952" s="410"/>
      <c r="H952" s="410"/>
      <c r="I952" s="410"/>
      <c r="J952" s="413"/>
      <c r="K952" s="410"/>
      <c r="M952" s="410"/>
      <c r="N952" s="410"/>
      <c r="O952" s="410"/>
      <c r="P952" s="410"/>
      <c r="Q952" s="415"/>
      <c r="R952" s="415"/>
    </row>
    <row r="953" spans="1:18" ht="13.5" customHeight="1">
      <c r="A953" s="410"/>
      <c r="B953" s="410"/>
      <c r="C953" s="410"/>
      <c r="D953" s="410"/>
      <c r="E953" s="410"/>
      <c r="F953" s="412"/>
      <c r="G953" s="410"/>
      <c r="H953" s="410"/>
      <c r="I953" s="410"/>
      <c r="J953" s="413"/>
      <c r="K953" s="410"/>
      <c r="M953" s="410"/>
      <c r="N953" s="410"/>
      <c r="O953" s="410"/>
      <c r="P953" s="410"/>
      <c r="Q953" s="415"/>
      <c r="R953" s="415"/>
    </row>
    <row r="954" spans="1:18" ht="13.5" customHeight="1">
      <c r="A954" s="410"/>
      <c r="B954" s="410"/>
      <c r="C954" s="410"/>
      <c r="D954" s="410"/>
      <c r="E954" s="410"/>
      <c r="F954" s="412"/>
      <c r="G954" s="410"/>
      <c r="H954" s="410"/>
      <c r="I954" s="410"/>
      <c r="J954" s="413"/>
      <c r="K954" s="410"/>
      <c r="M954" s="410"/>
      <c r="N954" s="410"/>
      <c r="O954" s="410"/>
      <c r="P954" s="410"/>
      <c r="Q954" s="415"/>
      <c r="R954" s="415"/>
    </row>
    <row r="955" spans="1:18" ht="13.5" customHeight="1">
      <c r="A955" s="410"/>
      <c r="B955" s="410"/>
      <c r="C955" s="410"/>
      <c r="D955" s="410"/>
      <c r="E955" s="410"/>
      <c r="F955" s="412"/>
      <c r="G955" s="410"/>
      <c r="H955" s="410"/>
      <c r="I955" s="410"/>
      <c r="J955" s="413"/>
      <c r="K955" s="410"/>
      <c r="M955" s="410"/>
      <c r="N955" s="410"/>
      <c r="O955" s="410"/>
      <c r="P955" s="410"/>
      <c r="Q955" s="415"/>
      <c r="R955" s="415"/>
    </row>
    <row r="956" spans="1:18" ht="13.5" customHeight="1">
      <c r="A956" s="410"/>
      <c r="B956" s="410"/>
      <c r="C956" s="410"/>
      <c r="D956" s="410"/>
      <c r="E956" s="410"/>
      <c r="F956" s="412"/>
      <c r="G956" s="410"/>
      <c r="H956" s="410"/>
      <c r="I956" s="410"/>
      <c r="J956" s="413"/>
      <c r="K956" s="410"/>
      <c r="M956" s="410"/>
      <c r="N956" s="410"/>
      <c r="O956" s="410"/>
      <c r="P956" s="410"/>
      <c r="Q956" s="415"/>
      <c r="R956" s="415"/>
    </row>
    <row r="957" spans="1:18" ht="13.5" customHeight="1">
      <c r="A957" s="410"/>
      <c r="B957" s="410"/>
      <c r="C957" s="410"/>
      <c r="D957" s="410"/>
      <c r="E957" s="410"/>
      <c r="F957" s="412"/>
      <c r="G957" s="410"/>
      <c r="H957" s="410"/>
      <c r="I957" s="410"/>
      <c r="J957" s="413"/>
      <c r="K957" s="410"/>
      <c r="M957" s="410"/>
      <c r="N957" s="410"/>
      <c r="O957" s="410"/>
      <c r="P957" s="410"/>
      <c r="Q957" s="415"/>
      <c r="R957" s="415"/>
    </row>
    <row r="958" spans="1:18" ht="13.5" customHeight="1">
      <c r="A958" s="410"/>
      <c r="B958" s="410"/>
      <c r="C958" s="410"/>
      <c r="D958" s="410"/>
      <c r="E958" s="410"/>
      <c r="F958" s="412"/>
      <c r="G958" s="410"/>
      <c r="H958" s="410"/>
      <c r="I958" s="410"/>
      <c r="J958" s="413"/>
      <c r="K958" s="410"/>
      <c r="M958" s="410"/>
      <c r="N958" s="410"/>
      <c r="O958" s="410"/>
      <c r="P958" s="410"/>
      <c r="Q958" s="415"/>
      <c r="R958" s="415"/>
    </row>
    <row r="959" spans="1:18" ht="13.5" customHeight="1">
      <c r="A959" s="410"/>
      <c r="B959" s="410"/>
      <c r="C959" s="410"/>
      <c r="D959" s="410"/>
      <c r="E959" s="410"/>
      <c r="F959" s="412"/>
      <c r="G959" s="410"/>
      <c r="H959" s="410"/>
      <c r="I959" s="410"/>
      <c r="J959" s="413"/>
      <c r="K959" s="410"/>
      <c r="M959" s="410"/>
      <c r="N959" s="410"/>
      <c r="O959" s="410"/>
      <c r="P959" s="410"/>
      <c r="Q959" s="415"/>
      <c r="R959" s="415"/>
    </row>
    <row r="960" spans="1:18" ht="13.5" customHeight="1">
      <c r="A960" s="410"/>
      <c r="B960" s="410"/>
      <c r="C960" s="410"/>
      <c r="D960" s="410"/>
      <c r="E960" s="410"/>
      <c r="F960" s="412"/>
      <c r="G960" s="410"/>
      <c r="H960" s="410"/>
      <c r="I960" s="410"/>
      <c r="J960" s="413"/>
      <c r="K960" s="410"/>
      <c r="M960" s="410"/>
      <c r="N960" s="410"/>
      <c r="O960" s="410"/>
      <c r="P960" s="410"/>
      <c r="Q960" s="415"/>
      <c r="R960" s="415"/>
    </row>
    <row r="961" spans="1:18" ht="13.5" customHeight="1">
      <c r="A961" s="410"/>
      <c r="B961" s="410"/>
      <c r="C961" s="410"/>
      <c r="D961" s="410"/>
      <c r="E961" s="410"/>
      <c r="F961" s="412"/>
      <c r="G961" s="410"/>
      <c r="H961" s="410"/>
      <c r="I961" s="410"/>
      <c r="J961" s="413"/>
      <c r="K961" s="410"/>
      <c r="M961" s="410"/>
      <c r="N961" s="410"/>
      <c r="O961" s="410"/>
      <c r="P961" s="410"/>
      <c r="Q961" s="415"/>
      <c r="R961" s="415"/>
    </row>
    <row r="962" spans="1:18" ht="13.5" customHeight="1">
      <c r="A962" s="410"/>
      <c r="B962" s="410"/>
      <c r="C962" s="410"/>
      <c r="D962" s="410"/>
      <c r="E962" s="410"/>
      <c r="F962" s="412"/>
      <c r="G962" s="410"/>
      <c r="H962" s="410"/>
      <c r="I962" s="410"/>
      <c r="J962" s="413"/>
      <c r="K962" s="410"/>
      <c r="M962" s="410"/>
      <c r="N962" s="410"/>
      <c r="O962" s="410"/>
      <c r="P962" s="410"/>
      <c r="Q962" s="415"/>
      <c r="R962" s="415"/>
    </row>
    <row r="963" spans="1:18" ht="13.5" customHeight="1">
      <c r="A963" s="410"/>
      <c r="B963" s="410"/>
      <c r="C963" s="410"/>
      <c r="D963" s="410"/>
      <c r="E963" s="410"/>
      <c r="F963" s="412"/>
      <c r="G963" s="410"/>
      <c r="H963" s="410"/>
      <c r="I963" s="410"/>
      <c r="J963" s="413"/>
      <c r="K963" s="410"/>
      <c r="M963" s="410"/>
      <c r="N963" s="410"/>
      <c r="O963" s="410"/>
      <c r="P963" s="410"/>
      <c r="Q963" s="415"/>
      <c r="R963" s="415"/>
    </row>
    <row r="964" spans="1:18" ht="13.5" customHeight="1">
      <c r="A964" s="410"/>
      <c r="B964" s="410"/>
      <c r="C964" s="410"/>
      <c r="D964" s="410"/>
      <c r="E964" s="410"/>
      <c r="F964" s="412"/>
      <c r="G964" s="410"/>
      <c r="H964" s="410"/>
      <c r="I964" s="410"/>
      <c r="J964" s="413"/>
      <c r="K964" s="410"/>
      <c r="M964" s="410"/>
      <c r="N964" s="410"/>
      <c r="O964" s="410"/>
      <c r="P964" s="410"/>
      <c r="Q964" s="415"/>
      <c r="R964" s="415"/>
    </row>
    <row r="965" spans="1:18" ht="13.5" customHeight="1">
      <c r="A965" s="410"/>
      <c r="B965" s="410"/>
      <c r="C965" s="410"/>
      <c r="D965" s="410"/>
      <c r="E965" s="410"/>
      <c r="F965" s="412"/>
      <c r="G965" s="410"/>
      <c r="H965" s="410"/>
      <c r="I965" s="410"/>
      <c r="J965" s="413"/>
      <c r="K965" s="410"/>
      <c r="M965" s="410"/>
      <c r="N965" s="410"/>
      <c r="O965" s="410"/>
      <c r="P965" s="410"/>
      <c r="Q965" s="415"/>
      <c r="R965" s="415"/>
    </row>
    <row r="966" spans="1:18" ht="13.5" customHeight="1">
      <c r="A966" s="410"/>
      <c r="B966" s="410"/>
      <c r="C966" s="410"/>
      <c r="D966" s="410"/>
      <c r="E966" s="410"/>
      <c r="F966" s="412"/>
      <c r="G966" s="410"/>
      <c r="H966" s="410"/>
      <c r="I966" s="410"/>
      <c r="J966" s="413"/>
      <c r="K966" s="410"/>
      <c r="M966" s="410"/>
      <c r="N966" s="410"/>
      <c r="O966" s="410"/>
      <c r="P966" s="410"/>
      <c r="Q966" s="415"/>
      <c r="R966" s="415"/>
    </row>
    <row r="967" spans="1:18" ht="13.5" customHeight="1">
      <c r="A967" s="410"/>
      <c r="B967" s="410"/>
      <c r="C967" s="410"/>
      <c r="D967" s="410"/>
      <c r="E967" s="410"/>
      <c r="F967" s="412"/>
      <c r="G967" s="410"/>
      <c r="H967" s="410"/>
      <c r="I967" s="410"/>
      <c r="J967" s="413"/>
      <c r="K967" s="410"/>
      <c r="M967" s="410"/>
      <c r="N967" s="410"/>
      <c r="O967" s="410"/>
      <c r="P967" s="410"/>
      <c r="Q967" s="415"/>
      <c r="R967" s="415"/>
    </row>
    <row r="968" spans="1:18" ht="13.5" customHeight="1">
      <c r="A968" s="410"/>
      <c r="B968" s="410"/>
      <c r="C968" s="410"/>
      <c r="D968" s="410"/>
      <c r="E968" s="410"/>
      <c r="F968" s="412"/>
      <c r="G968" s="410"/>
      <c r="H968" s="410"/>
      <c r="I968" s="410"/>
      <c r="J968" s="413"/>
      <c r="K968" s="410"/>
      <c r="M968" s="410"/>
      <c r="N968" s="410"/>
      <c r="O968" s="410"/>
      <c r="P968" s="410"/>
      <c r="Q968" s="415"/>
      <c r="R968" s="415"/>
    </row>
    <row r="969" spans="1:18" ht="13.5" customHeight="1">
      <c r="A969" s="410"/>
      <c r="B969" s="410"/>
      <c r="C969" s="410"/>
      <c r="D969" s="410"/>
      <c r="E969" s="410"/>
      <c r="F969" s="412"/>
      <c r="G969" s="410"/>
      <c r="H969" s="410"/>
      <c r="I969" s="410"/>
      <c r="J969" s="413"/>
      <c r="K969" s="410"/>
      <c r="M969" s="410"/>
      <c r="N969" s="410"/>
      <c r="O969" s="410"/>
      <c r="P969" s="410"/>
      <c r="Q969" s="415"/>
      <c r="R969" s="415"/>
    </row>
    <row r="970" spans="1:18" ht="13.5" customHeight="1">
      <c r="A970" s="410"/>
      <c r="B970" s="410"/>
      <c r="C970" s="410"/>
      <c r="D970" s="410"/>
      <c r="E970" s="410"/>
      <c r="F970" s="412"/>
      <c r="G970" s="410"/>
      <c r="H970" s="410"/>
      <c r="I970" s="410"/>
      <c r="J970" s="413"/>
      <c r="K970" s="410"/>
      <c r="M970" s="410"/>
      <c r="N970" s="410"/>
      <c r="O970" s="410"/>
      <c r="P970" s="410"/>
      <c r="Q970" s="415"/>
      <c r="R970" s="415"/>
    </row>
    <row r="971" spans="1:18" ht="13.5" customHeight="1">
      <c r="A971" s="410"/>
      <c r="B971" s="410"/>
      <c r="C971" s="410"/>
      <c r="D971" s="410"/>
      <c r="E971" s="410"/>
      <c r="F971" s="412"/>
      <c r="G971" s="410"/>
      <c r="H971" s="410"/>
      <c r="I971" s="410"/>
      <c r="J971" s="413"/>
      <c r="K971" s="410"/>
      <c r="M971" s="410"/>
      <c r="N971" s="410"/>
      <c r="O971" s="410"/>
      <c r="P971" s="410"/>
      <c r="Q971" s="415"/>
      <c r="R971" s="415"/>
    </row>
    <row r="972" spans="1:18" ht="13.5" customHeight="1">
      <c r="A972" s="410"/>
      <c r="B972" s="410"/>
      <c r="C972" s="410"/>
      <c r="D972" s="410"/>
      <c r="E972" s="410"/>
      <c r="F972" s="412"/>
      <c r="G972" s="410"/>
      <c r="H972" s="410"/>
      <c r="I972" s="410"/>
      <c r="J972" s="413"/>
      <c r="K972" s="410"/>
      <c r="M972" s="410"/>
      <c r="N972" s="410"/>
      <c r="O972" s="410"/>
      <c r="P972" s="410"/>
      <c r="Q972" s="415"/>
      <c r="R972" s="415"/>
    </row>
    <row r="973" spans="1:18" ht="13.5" customHeight="1">
      <c r="A973" s="410"/>
      <c r="B973" s="410"/>
      <c r="C973" s="410"/>
      <c r="D973" s="410"/>
      <c r="E973" s="410"/>
      <c r="F973" s="412"/>
      <c r="G973" s="410"/>
      <c r="H973" s="410"/>
      <c r="I973" s="410"/>
      <c r="J973" s="413"/>
      <c r="K973" s="410"/>
      <c r="M973" s="410"/>
      <c r="N973" s="410"/>
      <c r="O973" s="410"/>
      <c r="P973" s="410"/>
      <c r="Q973" s="415"/>
      <c r="R973" s="415"/>
    </row>
    <row r="974" spans="1:18" ht="13.5" customHeight="1">
      <c r="A974" s="410"/>
      <c r="B974" s="410"/>
      <c r="C974" s="410"/>
      <c r="D974" s="410"/>
      <c r="E974" s="410"/>
      <c r="F974" s="412"/>
      <c r="G974" s="410"/>
      <c r="H974" s="410"/>
      <c r="I974" s="410"/>
      <c r="J974" s="413"/>
      <c r="K974" s="410"/>
      <c r="M974" s="410"/>
      <c r="N974" s="410"/>
      <c r="O974" s="410"/>
      <c r="P974" s="410"/>
      <c r="Q974" s="415"/>
      <c r="R974" s="415"/>
    </row>
    <row r="975" spans="1:18" ht="13.5" customHeight="1">
      <c r="A975" s="410"/>
      <c r="B975" s="410"/>
      <c r="C975" s="410"/>
      <c r="D975" s="410"/>
      <c r="E975" s="410"/>
      <c r="F975" s="412"/>
      <c r="G975" s="410"/>
      <c r="H975" s="410"/>
      <c r="I975" s="410"/>
      <c r="J975" s="413"/>
      <c r="K975" s="410"/>
      <c r="M975" s="410"/>
      <c r="N975" s="410"/>
      <c r="O975" s="410"/>
      <c r="P975" s="410"/>
      <c r="Q975" s="415"/>
      <c r="R975" s="415"/>
    </row>
    <row r="976" spans="1:18" ht="13.5" customHeight="1">
      <c r="A976" s="410"/>
      <c r="B976" s="410"/>
      <c r="C976" s="410"/>
      <c r="D976" s="410"/>
      <c r="E976" s="410"/>
      <c r="F976" s="412"/>
      <c r="G976" s="410"/>
      <c r="H976" s="410"/>
      <c r="I976" s="410"/>
      <c r="J976" s="413"/>
      <c r="K976" s="410"/>
      <c r="M976" s="410"/>
      <c r="N976" s="410"/>
      <c r="O976" s="410"/>
      <c r="P976" s="410"/>
      <c r="Q976" s="415"/>
      <c r="R976" s="415"/>
    </row>
    <row r="977" spans="1:18" ht="13.5" customHeight="1">
      <c r="A977" s="410"/>
      <c r="B977" s="410"/>
      <c r="C977" s="410"/>
      <c r="D977" s="410"/>
      <c r="E977" s="410"/>
      <c r="F977" s="412"/>
      <c r="G977" s="410"/>
      <c r="H977" s="410"/>
      <c r="I977" s="410"/>
      <c r="J977" s="413"/>
      <c r="K977" s="410"/>
      <c r="M977" s="410"/>
      <c r="N977" s="410"/>
      <c r="O977" s="410"/>
      <c r="P977" s="410"/>
      <c r="Q977" s="415"/>
      <c r="R977" s="415"/>
    </row>
    <row r="978" spans="1:18" ht="13.5" customHeight="1">
      <c r="A978" s="410"/>
      <c r="B978" s="410"/>
      <c r="C978" s="410"/>
      <c r="D978" s="410"/>
      <c r="E978" s="410"/>
      <c r="F978" s="412"/>
      <c r="G978" s="410"/>
      <c r="H978" s="410"/>
      <c r="I978" s="410"/>
      <c r="J978" s="413"/>
      <c r="K978" s="410"/>
      <c r="M978" s="410"/>
      <c r="N978" s="410"/>
      <c r="O978" s="410"/>
      <c r="P978" s="410"/>
      <c r="Q978" s="415"/>
      <c r="R978" s="415"/>
    </row>
    <row r="979" spans="1:18" ht="13.5" customHeight="1">
      <c r="A979" s="410"/>
      <c r="B979" s="410"/>
      <c r="C979" s="410"/>
      <c r="D979" s="410"/>
      <c r="E979" s="410"/>
      <c r="F979" s="412"/>
      <c r="G979" s="410"/>
      <c r="H979" s="410"/>
      <c r="I979" s="410"/>
      <c r="J979" s="413"/>
      <c r="K979" s="410"/>
      <c r="M979" s="410"/>
      <c r="N979" s="410"/>
      <c r="O979" s="410"/>
      <c r="P979" s="410"/>
      <c r="Q979" s="415"/>
      <c r="R979" s="415"/>
    </row>
    <row r="980" spans="1:18" ht="13.5" customHeight="1">
      <c r="A980" s="410"/>
      <c r="B980" s="410"/>
      <c r="C980" s="410"/>
      <c r="D980" s="410"/>
      <c r="E980" s="410"/>
      <c r="F980" s="412"/>
      <c r="G980" s="410"/>
      <c r="H980" s="410"/>
      <c r="I980" s="410"/>
      <c r="J980" s="413"/>
      <c r="K980" s="410"/>
      <c r="M980" s="410"/>
      <c r="N980" s="410"/>
      <c r="O980" s="410"/>
      <c r="P980" s="410"/>
      <c r="Q980" s="415"/>
      <c r="R980" s="415"/>
    </row>
    <row r="981" spans="1:18" ht="13.5" customHeight="1">
      <c r="A981" s="410"/>
      <c r="B981" s="410"/>
      <c r="C981" s="410"/>
      <c r="D981" s="410"/>
      <c r="E981" s="410"/>
      <c r="F981" s="412"/>
      <c r="G981" s="410"/>
      <c r="H981" s="410"/>
      <c r="I981" s="410"/>
      <c r="J981" s="413"/>
      <c r="K981" s="410"/>
      <c r="M981" s="410"/>
      <c r="N981" s="410"/>
      <c r="O981" s="410"/>
      <c r="P981" s="410"/>
      <c r="Q981" s="415"/>
      <c r="R981" s="415"/>
    </row>
    <row r="982" spans="1:18" ht="13.5" customHeight="1">
      <c r="A982" s="410"/>
      <c r="B982" s="410"/>
      <c r="C982" s="410"/>
      <c r="D982" s="410"/>
      <c r="E982" s="410"/>
      <c r="F982" s="412"/>
      <c r="G982" s="410"/>
      <c r="H982" s="410"/>
      <c r="I982" s="410"/>
      <c r="J982" s="413"/>
      <c r="K982" s="410"/>
      <c r="M982" s="410"/>
      <c r="N982" s="410"/>
      <c r="O982" s="410"/>
      <c r="P982" s="410"/>
      <c r="Q982" s="415"/>
      <c r="R982" s="415"/>
    </row>
    <row r="983" spans="1:18" ht="13.5" customHeight="1">
      <c r="A983" s="410"/>
      <c r="B983" s="410"/>
      <c r="C983" s="410"/>
      <c r="D983" s="410"/>
      <c r="E983" s="410"/>
      <c r="F983" s="412"/>
      <c r="G983" s="410"/>
      <c r="H983" s="410"/>
      <c r="I983" s="410"/>
      <c r="J983" s="413"/>
      <c r="K983" s="410"/>
      <c r="M983" s="410"/>
      <c r="N983" s="410"/>
      <c r="O983" s="410"/>
      <c r="P983" s="410"/>
      <c r="Q983" s="415"/>
      <c r="R983" s="415"/>
    </row>
    <row r="984" spans="1:18" ht="13.5" customHeight="1">
      <c r="A984" s="410"/>
      <c r="B984" s="410"/>
      <c r="C984" s="410"/>
      <c r="D984" s="410"/>
      <c r="E984" s="410"/>
      <c r="F984" s="412"/>
      <c r="G984" s="410"/>
      <c r="H984" s="410"/>
      <c r="I984" s="410"/>
      <c r="J984" s="413"/>
      <c r="K984" s="410"/>
      <c r="M984" s="410"/>
      <c r="N984" s="410"/>
      <c r="O984" s="410"/>
      <c r="P984" s="410"/>
      <c r="Q984" s="415"/>
      <c r="R984" s="415"/>
    </row>
    <row r="985" spans="1:18" ht="13.5" customHeight="1">
      <c r="A985" s="410"/>
      <c r="B985" s="410"/>
      <c r="C985" s="410"/>
      <c r="D985" s="410"/>
      <c r="E985" s="410"/>
      <c r="F985" s="412"/>
      <c r="G985" s="410"/>
      <c r="H985" s="410"/>
      <c r="I985" s="410"/>
      <c r="J985" s="413"/>
      <c r="K985" s="410"/>
      <c r="M985" s="410"/>
      <c r="N985" s="410"/>
      <c r="O985" s="410"/>
      <c r="P985" s="410"/>
      <c r="Q985" s="415"/>
      <c r="R985" s="415"/>
    </row>
    <row r="986" spans="1:18" ht="13.5" customHeight="1">
      <c r="A986" s="410"/>
      <c r="B986" s="410"/>
      <c r="C986" s="410"/>
      <c r="D986" s="410"/>
      <c r="E986" s="410"/>
      <c r="F986" s="412"/>
      <c r="G986" s="410"/>
      <c r="H986" s="410"/>
      <c r="I986" s="410"/>
      <c r="J986" s="413"/>
      <c r="K986" s="410"/>
      <c r="M986" s="410"/>
      <c r="N986" s="410"/>
      <c r="O986" s="410"/>
      <c r="P986" s="410"/>
      <c r="Q986" s="415"/>
      <c r="R986" s="415"/>
    </row>
    <row r="987" spans="1:18" ht="13.5" customHeight="1">
      <c r="A987" s="410"/>
      <c r="B987" s="410"/>
      <c r="C987" s="410"/>
      <c r="D987" s="410"/>
      <c r="E987" s="410"/>
      <c r="F987" s="412"/>
      <c r="G987" s="410"/>
      <c r="H987" s="410"/>
      <c r="I987" s="410"/>
      <c r="J987" s="413"/>
      <c r="K987" s="410"/>
      <c r="M987" s="410"/>
      <c r="N987" s="410"/>
      <c r="O987" s="410"/>
      <c r="P987" s="410"/>
      <c r="Q987" s="415"/>
      <c r="R987" s="415"/>
    </row>
    <row r="988" spans="1:18" ht="13.5" customHeight="1">
      <c r="A988" s="410"/>
      <c r="B988" s="410"/>
      <c r="C988" s="410"/>
      <c r="D988" s="410"/>
      <c r="E988" s="410"/>
      <c r="F988" s="412"/>
      <c r="G988" s="410"/>
      <c r="H988" s="410"/>
      <c r="I988" s="410"/>
      <c r="J988" s="413"/>
      <c r="K988" s="410"/>
      <c r="M988" s="410"/>
      <c r="N988" s="410"/>
      <c r="O988" s="410"/>
      <c r="P988" s="410"/>
      <c r="Q988" s="415"/>
      <c r="R988" s="415"/>
    </row>
    <row r="989" spans="1:18" ht="13.5" customHeight="1">
      <c r="A989" s="410"/>
      <c r="B989" s="410"/>
      <c r="C989" s="410"/>
      <c r="D989" s="410"/>
      <c r="E989" s="410"/>
      <c r="F989" s="412"/>
      <c r="G989" s="410"/>
      <c r="H989" s="410"/>
      <c r="I989" s="410"/>
      <c r="J989" s="413"/>
      <c r="K989" s="410"/>
      <c r="M989" s="410"/>
      <c r="N989" s="410"/>
      <c r="O989" s="410"/>
      <c r="P989" s="410"/>
      <c r="Q989" s="415"/>
      <c r="R989" s="415"/>
    </row>
    <row r="990" spans="1:18" ht="13.5" customHeight="1">
      <c r="A990" s="410"/>
      <c r="B990" s="410"/>
      <c r="C990" s="410"/>
      <c r="D990" s="410"/>
      <c r="E990" s="410"/>
      <c r="F990" s="412"/>
      <c r="G990" s="410"/>
      <c r="H990" s="410"/>
      <c r="I990" s="410"/>
      <c r="J990" s="413"/>
      <c r="K990" s="410"/>
      <c r="M990" s="410"/>
      <c r="N990" s="410"/>
      <c r="O990" s="410"/>
      <c r="P990" s="410"/>
      <c r="Q990" s="415"/>
      <c r="R990" s="415"/>
    </row>
    <row r="991" spans="1:18" ht="13.5" customHeight="1">
      <c r="A991" s="410"/>
      <c r="B991" s="410"/>
      <c r="C991" s="410"/>
      <c r="D991" s="410"/>
      <c r="E991" s="410"/>
      <c r="F991" s="412"/>
      <c r="G991" s="410"/>
      <c r="H991" s="410"/>
      <c r="I991" s="410"/>
      <c r="J991" s="413"/>
      <c r="K991" s="410"/>
      <c r="M991" s="410"/>
      <c r="N991" s="410"/>
      <c r="O991" s="410"/>
      <c r="P991" s="410"/>
      <c r="Q991" s="415"/>
      <c r="R991" s="415"/>
    </row>
    <row r="992" spans="1:18" ht="13.5" customHeight="1">
      <c r="A992" s="410"/>
      <c r="B992" s="410"/>
      <c r="C992" s="410"/>
      <c r="D992" s="410"/>
      <c r="E992" s="410"/>
      <c r="F992" s="412"/>
      <c r="G992" s="410"/>
      <c r="H992" s="410"/>
      <c r="I992" s="410"/>
      <c r="J992" s="413"/>
      <c r="K992" s="410"/>
      <c r="M992" s="410"/>
      <c r="N992" s="410"/>
      <c r="O992" s="410"/>
      <c r="P992" s="410"/>
      <c r="Q992" s="415"/>
      <c r="R992" s="415"/>
    </row>
    <row r="993" spans="1:18" ht="13.5" customHeight="1">
      <c r="A993" s="410"/>
      <c r="B993" s="410"/>
      <c r="C993" s="410"/>
      <c r="D993" s="410"/>
      <c r="E993" s="410"/>
      <c r="F993" s="412"/>
      <c r="G993" s="410"/>
      <c r="H993" s="410"/>
      <c r="I993" s="410"/>
      <c r="J993" s="413"/>
      <c r="K993" s="410"/>
      <c r="M993" s="410"/>
      <c r="N993" s="410"/>
      <c r="O993" s="410"/>
      <c r="P993" s="410"/>
      <c r="Q993" s="415"/>
      <c r="R993" s="415"/>
    </row>
    <row r="994" spans="1:18" ht="13.5" customHeight="1">
      <c r="A994" s="410"/>
      <c r="B994" s="410"/>
      <c r="C994" s="410"/>
      <c r="D994" s="410"/>
      <c r="E994" s="410"/>
      <c r="F994" s="412"/>
      <c r="G994" s="410"/>
      <c r="H994" s="410"/>
      <c r="I994" s="410"/>
      <c r="J994" s="413"/>
      <c r="K994" s="410"/>
      <c r="M994" s="410"/>
      <c r="N994" s="410"/>
      <c r="O994" s="410"/>
      <c r="P994" s="410"/>
      <c r="Q994" s="415"/>
      <c r="R994" s="415"/>
    </row>
    <row r="995" spans="1:18" ht="13.5" customHeight="1">
      <c r="A995" s="410"/>
      <c r="B995" s="410"/>
      <c r="C995" s="410"/>
      <c r="D995" s="410"/>
      <c r="E995" s="410"/>
      <c r="F995" s="412"/>
      <c r="G995" s="410"/>
      <c r="H995" s="410"/>
      <c r="I995" s="410"/>
      <c r="J995" s="413"/>
      <c r="K995" s="410"/>
      <c r="M995" s="410"/>
      <c r="N995" s="410"/>
      <c r="O995" s="410"/>
      <c r="P995" s="410"/>
      <c r="Q995" s="415"/>
      <c r="R995" s="415"/>
    </row>
    <row r="996" spans="1:18" ht="13.5" customHeight="1">
      <c r="A996" s="410"/>
      <c r="B996" s="410"/>
      <c r="C996" s="410"/>
      <c r="D996" s="410"/>
      <c r="E996" s="410"/>
      <c r="F996" s="412"/>
      <c r="G996" s="410"/>
      <c r="H996" s="410"/>
      <c r="I996" s="410"/>
      <c r="J996" s="413"/>
      <c r="K996" s="410"/>
      <c r="M996" s="410"/>
      <c r="N996" s="410"/>
      <c r="O996" s="410"/>
      <c r="P996" s="410"/>
      <c r="Q996" s="415"/>
      <c r="R996" s="415"/>
    </row>
    <row r="997" spans="1:18" ht="13.5" customHeight="1">
      <c r="A997" s="410"/>
      <c r="B997" s="410"/>
      <c r="C997" s="410"/>
      <c r="D997" s="410"/>
      <c r="E997" s="410"/>
      <c r="F997" s="412"/>
      <c r="G997" s="410"/>
      <c r="H997" s="410"/>
      <c r="I997" s="410"/>
      <c r="J997" s="413"/>
      <c r="K997" s="410"/>
      <c r="M997" s="410"/>
      <c r="N997" s="410"/>
      <c r="O997" s="410"/>
      <c r="P997" s="410"/>
      <c r="Q997" s="415"/>
      <c r="R997" s="415"/>
    </row>
    <row r="998" spans="1:18" ht="13.5" customHeight="1">
      <c r="A998" s="410"/>
      <c r="B998" s="410"/>
      <c r="C998" s="410"/>
      <c r="D998" s="410"/>
      <c r="E998" s="410"/>
      <c r="F998" s="412"/>
      <c r="G998" s="410"/>
      <c r="H998" s="410"/>
      <c r="I998" s="410"/>
      <c r="J998" s="413"/>
      <c r="K998" s="410"/>
      <c r="M998" s="410"/>
      <c r="N998" s="410"/>
      <c r="O998" s="410"/>
      <c r="P998" s="410"/>
      <c r="Q998" s="415"/>
      <c r="R998" s="415"/>
    </row>
    <row r="999" spans="1:18" ht="13.5" customHeight="1">
      <c r="A999" s="410"/>
      <c r="B999" s="410"/>
      <c r="C999" s="410"/>
      <c r="D999" s="410"/>
      <c r="E999" s="410"/>
      <c r="F999" s="412"/>
      <c r="G999" s="410"/>
      <c r="H999" s="410"/>
      <c r="I999" s="410"/>
      <c r="J999" s="413"/>
      <c r="K999" s="410"/>
      <c r="M999" s="410"/>
      <c r="N999" s="410"/>
      <c r="O999" s="410"/>
      <c r="P999" s="410"/>
      <c r="Q999" s="415"/>
      <c r="R999" s="415"/>
    </row>
    <row r="1000" spans="1:18" ht="13.5" customHeight="1">
      <c r="A1000" s="410"/>
      <c r="B1000" s="410"/>
      <c r="C1000" s="410"/>
      <c r="D1000" s="410"/>
      <c r="E1000" s="410"/>
      <c r="F1000" s="412"/>
      <c r="G1000" s="410"/>
      <c r="H1000" s="410"/>
      <c r="I1000" s="410"/>
      <c r="J1000" s="413"/>
      <c r="K1000" s="410"/>
      <c r="M1000" s="410"/>
      <c r="N1000" s="410"/>
      <c r="O1000" s="410"/>
      <c r="P1000" s="410"/>
      <c r="Q1000" s="415"/>
      <c r="R1000" s="415"/>
    </row>
    <row r="1001" spans="1:18" ht="13.5" customHeight="1">
      <c r="A1001" s="410"/>
      <c r="B1001" s="410"/>
      <c r="C1001" s="410"/>
      <c r="D1001" s="410"/>
      <c r="E1001" s="410"/>
      <c r="F1001" s="412"/>
      <c r="G1001" s="410"/>
      <c r="H1001" s="410"/>
      <c r="I1001" s="410"/>
      <c r="J1001" s="413"/>
      <c r="K1001" s="410"/>
      <c r="M1001" s="410"/>
      <c r="N1001" s="410"/>
      <c r="O1001" s="410"/>
      <c r="P1001" s="410"/>
      <c r="Q1001" s="415"/>
      <c r="R1001" s="415"/>
    </row>
    <row r="1002" spans="1:18" ht="13.5" customHeight="1">
      <c r="A1002" s="410"/>
      <c r="B1002" s="410"/>
      <c r="C1002" s="410"/>
      <c r="D1002" s="410"/>
      <c r="E1002" s="410"/>
      <c r="F1002" s="412"/>
      <c r="G1002" s="410"/>
      <c r="H1002" s="410"/>
      <c r="I1002" s="410"/>
      <c r="J1002" s="413"/>
      <c r="K1002" s="410"/>
      <c r="M1002" s="410"/>
      <c r="N1002" s="410"/>
      <c r="O1002" s="410"/>
      <c r="P1002" s="410"/>
      <c r="Q1002" s="415"/>
      <c r="R1002" s="415"/>
    </row>
    <row r="1003" spans="1:18" ht="13.5" customHeight="1">
      <c r="A1003" s="410"/>
      <c r="B1003" s="410"/>
      <c r="C1003" s="410"/>
      <c r="D1003" s="410"/>
      <c r="E1003" s="410"/>
      <c r="F1003" s="412"/>
      <c r="G1003" s="410"/>
      <c r="H1003" s="410"/>
      <c r="I1003" s="410"/>
      <c r="J1003" s="413"/>
      <c r="K1003" s="410"/>
      <c r="M1003" s="410"/>
      <c r="N1003" s="410"/>
      <c r="O1003" s="410"/>
      <c r="P1003" s="410"/>
      <c r="Q1003" s="415"/>
      <c r="R1003" s="415"/>
    </row>
    <row r="1004" spans="1:18" ht="13.5" customHeight="1">
      <c r="A1004" s="410"/>
      <c r="B1004" s="410"/>
      <c r="C1004" s="410"/>
      <c r="D1004" s="410"/>
      <c r="E1004" s="410"/>
      <c r="F1004" s="412"/>
      <c r="G1004" s="410"/>
      <c r="H1004" s="410"/>
      <c r="I1004" s="410"/>
      <c r="J1004" s="413"/>
      <c r="K1004" s="410"/>
      <c r="M1004" s="410"/>
      <c r="N1004" s="410"/>
      <c r="O1004" s="410"/>
      <c r="P1004" s="410"/>
      <c r="Q1004" s="415"/>
      <c r="R1004" s="415"/>
    </row>
    <row r="1005" spans="1:18" ht="13.5" customHeight="1">
      <c r="A1005" s="410"/>
      <c r="B1005" s="410"/>
      <c r="C1005" s="410"/>
      <c r="D1005" s="410"/>
      <c r="E1005" s="410"/>
      <c r="F1005" s="412"/>
      <c r="G1005" s="410"/>
      <c r="H1005" s="410"/>
      <c r="I1005" s="410"/>
      <c r="J1005" s="413"/>
      <c r="K1005" s="410"/>
      <c r="M1005" s="410"/>
      <c r="N1005" s="410"/>
      <c r="O1005" s="410"/>
      <c r="P1005" s="410"/>
      <c r="Q1005" s="415"/>
      <c r="R1005" s="415"/>
    </row>
    <row r="1006" spans="1:18" ht="13.5" customHeight="1">
      <c r="A1006" s="410"/>
      <c r="B1006" s="410"/>
      <c r="C1006" s="410"/>
      <c r="D1006" s="410"/>
      <c r="E1006" s="410"/>
      <c r="F1006" s="412"/>
      <c r="G1006" s="410"/>
      <c r="H1006" s="410"/>
      <c r="I1006" s="410"/>
      <c r="J1006" s="413"/>
      <c r="K1006" s="410"/>
      <c r="M1006" s="410"/>
      <c r="N1006" s="410"/>
      <c r="O1006" s="410"/>
      <c r="P1006" s="410"/>
      <c r="Q1006" s="415"/>
      <c r="R1006" s="415"/>
    </row>
    <row r="1007" spans="1:18" ht="13.5" customHeight="1">
      <c r="A1007" s="410"/>
      <c r="B1007" s="410"/>
      <c r="C1007" s="410"/>
      <c r="D1007" s="410"/>
      <c r="E1007" s="410"/>
      <c r="F1007" s="412"/>
      <c r="G1007" s="410"/>
      <c r="H1007" s="410"/>
      <c r="I1007" s="410"/>
      <c r="J1007" s="413"/>
      <c r="K1007" s="410"/>
      <c r="M1007" s="410"/>
      <c r="N1007" s="410"/>
      <c r="O1007" s="410"/>
      <c r="P1007" s="410"/>
      <c r="Q1007" s="415"/>
      <c r="R1007" s="415"/>
    </row>
    <row r="1008" spans="1:18" ht="13.5" customHeight="1">
      <c r="A1008" s="410"/>
      <c r="B1008" s="410"/>
      <c r="C1008" s="410"/>
      <c r="D1008" s="410"/>
      <c r="E1008" s="410"/>
      <c r="F1008" s="412"/>
      <c r="G1008" s="410"/>
      <c r="H1008" s="410"/>
      <c r="I1008" s="410"/>
      <c r="J1008" s="413"/>
      <c r="K1008" s="410"/>
      <c r="M1008" s="410"/>
      <c r="N1008" s="410"/>
      <c r="O1008" s="410"/>
      <c r="P1008" s="410"/>
      <c r="Q1008" s="415"/>
      <c r="R1008" s="415"/>
    </row>
    <row r="1009" spans="1:18" ht="13.5" customHeight="1">
      <c r="A1009" s="410"/>
      <c r="B1009" s="410"/>
      <c r="C1009" s="410"/>
      <c r="D1009" s="410"/>
      <c r="E1009" s="410"/>
      <c r="F1009" s="412"/>
      <c r="G1009" s="410"/>
      <c r="H1009" s="410"/>
      <c r="I1009" s="410"/>
      <c r="J1009" s="413"/>
      <c r="K1009" s="410"/>
      <c r="M1009" s="410"/>
      <c r="N1009" s="410"/>
      <c r="O1009" s="410"/>
      <c r="P1009" s="410"/>
      <c r="Q1009" s="415"/>
      <c r="R1009" s="415"/>
    </row>
    <row r="1010" spans="1:18" ht="13.5" customHeight="1">
      <c r="A1010" s="410"/>
      <c r="B1010" s="410"/>
      <c r="C1010" s="410"/>
      <c r="D1010" s="410"/>
      <c r="E1010" s="410"/>
      <c r="F1010" s="412"/>
      <c r="G1010" s="410"/>
      <c r="H1010" s="410"/>
      <c r="I1010" s="410"/>
      <c r="J1010" s="413"/>
      <c r="K1010" s="410"/>
      <c r="M1010" s="410"/>
      <c r="N1010" s="410"/>
      <c r="O1010" s="410"/>
      <c r="P1010" s="410"/>
      <c r="Q1010" s="415"/>
      <c r="R1010" s="415"/>
    </row>
    <row r="1011" spans="1:18" ht="13.5" customHeight="1">
      <c r="A1011" s="410"/>
      <c r="B1011" s="410"/>
      <c r="C1011" s="410"/>
      <c r="D1011" s="410"/>
      <c r="E1011" s="410"/>
      <c r="F1011" s="412"/>
      <c r="G1011" s="410"/>
      <c r="H1011" s="410"/>
      <c r="I1011" s="410"/>
      <c r="J1011" s="413"/>
      <c r="K1011" s="410"/>
      <c r="M1011" s="410"/>
      <c r="N1011" s="410"/>
      <c r="O1011" s="410"/>
      <c r="P1011" s="410"/>
      <c r="Q1011" s="415"/>
      <c r="R1011" s="415"/>
    </row>
    <row r="1012" spans="1:18" ht="13.5" customHeight="1">
      <c r="A1012" s="410"/>
      <c r="B1012" s="410"/>
      <c r="C1012" s="410"/>
      <c r="D1012" s="410"/>
      <c r="E1012" s="410"/>
      <c r="F1012" s="412"/>
      <c r="G1012" s="410"/>
      <c r="H1012" s="410"/>
      <c r="I1012" s="410"/>
      <c r="J1012" s="413"/>
      <c r="K1012" s="410"/>
      <c r="M1012" s="410"/>
      <c r="N1012" s="410"/>
      <c r="O1012" s="410"/>
      <c r="P1012" s="410"/>
      <c r="Q1012" s="415"/>
      <c r="R1012" s="415"/>
    </row>
    <row r="1013" spans="1:18" ht="13.5" customHeight="1">
      <c r="A1013" s="410"/>
      <c r="B1013" s="410"/>
      <c r="C1013" s="410"/>
      <c r="D1013" s="410"/>
      <c r="E1013" s="410"/>
      <c r="F1013" s="412"/>
      <c r="G1013" s="410"/>
      <c r="H1013" s="410"/>
      <c r="I1013" s="410"/>
      <c r="J1013" s="413"/>
      <c r="K1013" s="410"/>
      <c r="M1013" s="410"/>
      <c r="N1013" s="410"/>
      <c r="O1013" s="410"/>
      <c r="P1013" s="410"/>
      <c r="Q1013" s="415"/>
      <c r="R1013" s="415"/>
    </row>
    <row r="1014" spans="1:18" ht="13.5" customHeight="1">
      <c r="A1014" s="410"/>
      <c r="B1014" s="410"/>
      <c r="C1014" s="410"/>
      <c r="D1014" s="410"/>
      <c r="E1014" s="410"/>
      <c r="F1014" s="412"/>
      <c r="G1014" s="410"/>
      <c r="H1014" s="410"/>
      <c r="I1014" s="410"/>
      <c r="J1014" s="413"/>
      <c r="K1014" s="410"/>
      <c r="M1014" s="410"/>
      <c r="N1014" s="410"/>
      <c r="O1014" s="410"/>
      <c r="P1014" s="410"/>
      <c r="Q1014" s="415"/>
      <c r="R1014" s="415"/>
    </row>
    <row r="1015" spans="1:18" ht="13.5" customHeight="1">
      <c r="A1015" s="410"/>
      <c r="B1015" s="410"/>
      <c r="C1015" s="410"/>
      <c r="D1015" s="410"/>
      <c r="E1015" s="410"/>
      <c r="F1015" s="412"/>
      <c r="G1015" s="410"/>
      <c r="H1015" s="410"/>
      <c r="I1015" s="410"/>
      <c r="J1015" s="413"/>
      <c r="K1015" s="410"/>
      <c r="M1015" s="410"/>
      <c r="N1015" s="410"/>
      <c r="O1015" s="410"/>
      <c r="P1015" s="410"/>
      <c r="Q1015" s="415"/>
      <c r="R1015" s="415"/>
    </row>
    <row r="1016" spans="1:18" ht="13.5" customHeight="1">
      <c r="A1016" s="410"/>
      <c r="B1016" s="410"/>
      <c r="C1016" s="410"/>
      <c r="D1016" s="410"/>
      <c r="E1016" s="410"/>
      <c r="F1016" s="412"/>
      <c r="G1016" s="410"/>
      <c r="H1016" s="410"/>
      <c r="I1016" s="410"/>
      <c r="J1016" s="413"/>
      <c r="K1016" s="410"/>
      <c r="M1016" s="410"/>
      <c r="N1016" s="410"/>
      <c r="O1016" s="410"/>
      <c r="P1016" s="410"/>
      <c r="Q1016" s="415"/>
      <c r="R1016" s="415"/>
    </row>
    <row r="1017" spans="1:18" ht="13.5" customHeight="1">
      <c r="A1017" s="410"/>
      <c r="B1017" s="410"/>
      <c r="C1017" s="410"/>
      <c r="D1017" s="410"/>
      <c r="E1017" s="410"/>
      <c r="F1017" s="412"/>
      <c r="G1017" s="410"/>
      <c r="H1017" s="410"/>
      <c r="I1017" s="410"/>
      <c r="J1017" s="413"/>
      <c r="K1017" s="410"/>
      <c r="M1017" s="410"/>
      <c r="N1017" s="410"/>
      <c r="O1017" s="410"/>
      <c r="P1017" s="410"/>
      <c r="Q1017" s="415"/>
      <c r="R1017" s="415"/>
    </row>
    <row r="1018" spans="1:18" ht="13.5" customHeight="1">
      <c r="A1018" s="410"/>
      <c r="B1018" s="410"/>
      <c r="C1018" s="410"/>
      <c r="D1018" s="410"/>
      <c r="E1018" s="410"/>
      <c r="F1018" s="412"/>
      <c r="G1018" s="410"/>
      <c r="H1018" s="410"/>
      <c r="I1018" s="410"/>
      <c r="J1018" s="413"/>
      <c r="K1018" s="410"/>
      <c r="M1018" s="410"/>
      <c r="N1018" s="410"/>
      <c r="O1018" s="410"/>
      <c r="P1018" s="410"/>
      <c r="Q1018" s="415"/>
      <c r="R1018" s="415"/>
    </row>
    <row r="1019" spans="1:18" ht="13.5" customHeight="1">
      <c r="A1019" s="410"/>
      <c r="B1019" s="410"/>
      <c r="C1019" s="410"/>
      <c r="D1019" s="410"/>
      <c r="E1019" s="410"/>
      <c r="F1019" s="412"/>
      <c r="G1019" s="410"/>
      <c r="H1019" s="410"/>
      <c r="I1019" s="410"/>
      <c r="J1019" s="413"/>
      <c r="K1019" s="410"/>
      <c r="M1019" s="410"/>
      <c r="N1019" s="410"/>
      <c r="O1019" s="410"/>
      <c r="P1019" s="410"/>
      <c r="Q1019" s="415"/>
      <c r="R1019" s="415"/>
    </row>
    <row r="1020" spans="1:18" ht="13.5" customHeight="1">
      <c r="A1020" s="410"/>
      <c r="B1020" s="410"/>
      <c r="C1020" s="410"/>
      <c r="D1020" s="410"/>
      <c r="E1020" s="410"/>
      <c r="F1020" s="412"/>
      <c r="G1020" s="410"/>
      <c r="H1020" s="410"/>
      <c r="I1020" s="410"/>
      <c r="J1020" s="413"/>
      <c r="K1020" s="410"/>
      <c r="M1020" s="410"/>
      <c r="N1020" s="410"/>
      <c r="O1020" s="410"/>
      <c r="P1020" s="410"/>
      <c r="Q1020" s="415"/>
      <c r="R1020" s="415"/>
    </row>
    <row r="1021" spans="1:18" ht="13.5" customHeight="1">
      <c r="A1021" s="410"/>
      <c r="B1021" s="410"/>
      <c r="C1021" s="410"/>
      <c r="D1021" s="410"/>
      <c r="E1021" s="410"/>
      <c r="F1021" s="412"/>
      <c r="G1021" s="410"/>
      <c r="H1021" s="410"/>
      <c r="I1021" s="410"/>
      <c r="J1021" s="413"/>
      <c r="K1021" s="410"/>
      <c r="M1021" s="410"/>
      <c r="N1021" s="410"/>
      <c r="O1021" s="410"/>
      <c r="P1021" s="410"/>
      <c r="Q1021" s="415"/>
      <c r="R1021" s="415"/>
    </row>
    <row r="1022" spans="1:18" ht="13.5" customHeight="1">
      <c r="A1022" s="410"/>
      <c r="B1022" s="410"/>
      <c r="C1022" s="410"/>
      <c r="D1022" s="410"/>
      <c r="E1022" s="410"/>
      <c r="F1022" s="412"/>
      <c r="G1022" s="410"/>
      <c r="H1022" s="410"/>
      <c r="I1022" s="410"/>
      <c r="J1022" s="413"/>
      <c r="K1022" s="410"/>
      <c r="M1022" s="410"/>
      <c r="N1022" s="410"/>
      <c r="O1022" s="410"/>
      <c r="P1022" s="410"/>
      <c r="Q1022" s="415"/>
      <c r="R1022" s="415"/>
    </row>
    <row r="1023" spans="1:18" ht="13.5" customHeight="1">
      <c r="A1023" s="410"/>
      <c r="B1023" s="410"/>
      <c r="C1023" s="410"/>
      <c r="D1023" s="410"/>
      <c r="E1023" s="410"/>
      <c r="F1023" s="412"/>
      <c r="G1023" s="410"/>
      <c r="H1023" s="410"/>
      <c r="I1023" s="410"/>
      <c r="J1023" s="413"/>
      <c r="K1023" s="410"/>
      <c r="M1023" s="410"/>
      <c r="N1023" s="410"/>
      <c r="O1023" s="410"/>
      <c r="P1023" s="410"/>
      <c r="Q1023" s="415"/>
      <c r="R1023" s="415"/>
    </row>
    <row r="1024" spans="1:18" ht="13.5" customHeight="1">
      <c r="A1024" s="410"/>
      <c r="B1024" s="410"/>
      <c r="C1024" s="410"/>
      <c r="D1024" s="410"/>
      <c r="E1024" s="410"/>
      <c r="F1024" s="412"/>
      <c r="G1024" s="410"/>
      <c r="H1024" s="410"/>
      <c r="I1024" s="410"/>
      <c r="J1024" s="413"/>
      <c r="K1024" s="410"/>
      <c r="M1024" s="410"/>
      <c r="N1024" s="410"/>
      <c r="O1024" s="410"/>
      <c r="P1024" s="410"/>
      <c r="Q1024" s="415"/>
      <c r="R1024" s="415"/>
    </row>
    <row r="1025" spans="1:18" ht="13.5" customHeight="1">
      <c r="A1025" s="410"/>
      <c r="B1025" s="410"/>
      <c r="C1025" s="410"/>
      <c r="D1025" s="410"/>
      <c r="E1025" s="410"/>
      <c r="F1025" s="412"/>
      <c r="G1025" s="410"/>
      <c r="H1025" s="410"/>
      <c r="I1025" s="410"/>
      <c r="J1025" s="413"/>
      <c r="K1025" s="410"/>
      <c r="M1025" s="410"/>
      <c r="N1025" s="410"/>
      <c r="O1025" s="410"/>
      <c r="P1025" s="410"/>
      <c r="Q1025" s="415"/>
      <c r="R1025" s="415"/>
    </row>
    <row r="1026" spans="1:18" ht="13.5" customHeight="1">
      <c r="A1026" s="410"/>
      <c r="B1026" s="410"/>
      <c r="C1026" s="410"/>
      <c r="D1026" s="410"/>
      <c r="E1026" s="410"/>
      <c r="F1026" s="412"/>
      <c r="G1026" s="410"/>
      <c r="H1026" s="410"/>
      <c r="I1026" s="410"/>
      <c r="J1026" s="413"/>
      <c r="K1026" s="410"/>
      <c r="M1026" s="410"/>
      <c r="N1026" s="410"/>
      <c r="O1026" s="410"/>
      <c r="P1026" s="410"/>
      <c r="Q1026" s="415"/>
      <c r="R1026" s="415"/>
    </row>
    <row r="1027" spans="1:18" ht="13.5" customHeight="1">
      <c r="A1027" s="410"/>
      <c r="B1027" s="410"/>
      <c r="C1027" s="410"/>
      <c r="D1027" s="410"/>
      <c r="E1027" s="410"/>
      <c r="F1027" s="412"/>
      <c r="G1027" s="410"/>
      <c r="H1027" s="410"/>
      <c r="I1027" s="410"/>
      <c r="J1027" s="413"/>
      <c r="K1027" s="410"/>
      <c r="M1027" s="410"/>
      <c r="N1027" s="410"/>
      <c r="O1027" s="410"/>
      <c r="P1027" s="410"/>
      <c r="Q1027" s="415"/>
      <c r="R1027" s="415"/>
    </row>
    <row r="1028" spans="1:18" ht="13.5" customHeight="1">
      <c r="A1028" s="410"/>
      <c r="B1028" s="410"/>
      <c r="C1028" s="410"/>
      <c r="D1028" s="410"/>
      <c r="E1028" s="410"/>
      <c r="F1028" s="412"/>
      <c r="G1028" s="410"/>
      <c r="H1028" s="410"/>
      <c r="I1028" s="410"/>
      <c r="J1028" s="413"/>
      <c r="K1028" s="410"/>
      <c r="M1028" s="410"/>
      <c r="N1028" s="410"/>
      <c r="O1028" s="410"/>
      <c r="P1028" s="410"/>
      <c r="Q1028" s="415"/>
      <c r="R1028" s="415"/>
    </row>
    <row r="1029" spans="1:18" ht="13.5" customHeight="1">
      <c r="A1029" s="410"/>
      <c r="B1029" s="410"/>
      <c r="C1029" s="410"/>
      <c r="D1029" s="410"/>
      <c r="E1029" s="410"/>
      <c r="F1029" s="412"/>
      <c r="G1029" s="410"/>
      <c r="H1029" s="410"/>
      <c r="I1029" s="410"/>
      <c r="J1029" s="413"/>
      <c r="K1029" s="410"/>
      <c r="M1029" s="410"/>
      <c r="N1029" s="410"/>
      <c r="O1029" s="410"/>
      <c r="P1029" s="410"/>
      <c r="Q1029" s="415"/>
      <c r="R1029" s="415"/>
    </row>
    <row r="1030" spans="1:18" ht="13.5" customHeight="1">
      <c r="A1030" s="410"/>
      <c r="B1030" s="410"/>
      <c r="C1030" s="410"/>
      <c r="D1030" s="410"/>
      <c r="E1030" s="410"/>
      <c r="F1030" s="412"/>
      <c r="G1030" s="410"/>
      <c r="H1030" s="410"/>
      <c r="I1030" s="410"/>
      <c r="J1030" s="413"/>
      <c r="K1030" s="410"/>
      <c r="M1030" s="410"/>
      <c r="N1030" s="410"/>
      <c r="O1030" s="410"/>
      <c r="P1030" s="410"/>
      <c r="Q1030" s="415"/>
      <c r="R1030" s="415"/>
    </row>
    <row r="1031" spans="1:18" ht="13.5" customHeight="1">
      <c r="A1031" s="410"/>
      <c r="B1031" s="410"/>
      <c r="C1031" s="410"/>
      <c r="D1031" s="410"/>
      <c r="E1031" s="410"/>
      <c r="F1031" s="412"/>
      <c r="G1031" s="410"/>
      <c r="H1031" s="410"/>
      <c r="I1031" s="410"/>
      <c r="J1031" s="413"/>
      <c r="K1031" s="410"/>
      <c r="M1031" s="410"/>
      <c r="N1031" s="410"/>
      <c r="O1031" s="410"/>
      <c r="P1031" s="410"/>
      <c r="Q1031" s="415"/>
      <c r="R1031" s="41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3"/>
  <sheetViews>
    <sheetView workbookViewId="0"/>
    <sheetView workbookViewId="1"/>
  </sheetViews>
  <sheetFormatPr baseColWidth="10" defaultColWidth="10.83203125" defaultRowHeight="15" x14ac:dyDescent="0"/>
  <cols>
    <col min="1" max="1" width="30.1640625" style="114" customWidth="1"/>
    <col min="2" max="2" width="18.83203125" style="114" customWidth="1"/>
    <col min="3" max="3" width="10.83203125" style="114" customWidth="1"/>
    <col min="4" max="4" width="10.6640625" style="157" customWidth="1"/>
    <col min="5" max="5" width="9.5" style="157" customWidth="1"/>
    <col min="6" max="6" width="10.83203125" style="195" customWidth="1"/>
    <col min="7" max="7" width="10.83203125" style="249" customWidth="1"/>
    <col min="8" max="8" width="12.33203125" style="158" customWidth="1"/>
    <col min="9" max="9" width="8.83203125" style="158" customWidth="1"/>
    <col min="10" max="11" width="10.83203125" style="159" customWidth="1"/>
    <col min="12" max="12" width="10.83203125" style="212" customWidth="1"/>
    <col min="13" max="13" width="10.83203125" style="213" customWidth="1"/>
    <col min="14" max="14" width="13" style="114" customWidth="1"/>
    <col min="15" max="15" width="12.1640625" style="114" customWidth="1"/>
    <col min="16" max="16" width="9.33203125" style="162" customWidth="1"/>
    <col min="17" max="17" width="8.6640625" style="162" customWidth="1"/>
    <col min="18" max="18" width="10.83203125" style="162" hidden="1" customWidth="1"/>
    <col min="19" max="20" width="10.83203125" style="162" customWidth="1"/>
    <col min="21" max="21" width="10.83203125" style="304" customWidth="1"/>
    <col min="22" max="22" width="10.83203125" style="211" customWidth="1"/>
    <col min="23" max="23" width="28.6640625" style="114" customWidth="1"/>
    <col min="24" max="24" width="15.33203125" style="114" customWidth="1"/>
    <col min="25" max="29" width="10.83203125" style="173" customWidth="1"/>
    <col min="30" max="30" width="10.83203125" style="114" customWidth="1"/>
    <col min="31" max="33" width="10.83203125" style="173" customWidth="1"/>
    <col min="34" max="39" width="10.83203125" style="114" customWidth="1"/>
    <col min="40" max="40" width="10.83203125" style="157" customWidth="1"/>
    <col min="41" max="41" width="26.1640625" style="114" customWidth="1"/>
    <col min="42" max="42" width="14.1640625" style="114" customWidth="1"/>
    <col min="43" max="44" width="10.83203125" style="114" customWidth="1"/>
    <col min="45" max="47" width="10.83203125" style="173" customWidth="1"/>
    <col min="48" max="48" width="19.33203125" style="173" customWidth="1"/>
    <col min="49" max="52" width="10.83203125" style="173" customWidth="1"/>
    <col min="53" max="53" width="10.83203125" style="174" customWidth="1"/>
    <col min="54" max="60" width="10.83203125" style="173" customWidth="1"/>
    <col min="61" max="61" width="10.83203125" style="236" customWidth="1"/>
    <col min="62" max="62" width="13.33203125" style="114" customWidth="1"/>
    <col min="63" max="65" width="10.83203125" style="114" customWidth="1"/>
    <col min="66" max="66" width="12.1640625" style="114" customWidth="1"/>
    <col min="67" max="67" width="10.83203125" style="114" customWidth="1"/>
    <col min="68" max="16384" width="10.83203125" style="114"/>
  </cols>
  <sheetData>
    <row r="1" spans="1:68" ht="24" customHeight="1">
      <c r="A1" s="95"/>
      <c r="B1" s="96" t="s">
        <v>369</v>
      </c>
      <c r="C1" s="96"/>
      <c r="D1" s="97"/>
      <c r="E1" s="97"/>
      <c r="F1" s="97" t="s">
        <v>195</v>
      </c>
      <c r="G1" s="98"/>
      <c r="H1" s="99"/>
      <c r="I1" s="99"/>
      <c r="J1" s="98"/>
      <c r="K1" s="98"/>
      <c r="L1" s="100"/>
      <c r="M1" s="101"/>
      <c r="N1" s="96"/>
      <c r="O1" s="96"/>
      <c r="P1" s="100"/>
      <c r="Q1" s="100"/>
      <c r="R1" s="102"/>
      <c r="S1" s="102"/>
      <c r="T1" s="102"/>
      <c r="U1" s="103" t="s">
        <v>370</v>
      </c>
      <c r="V1" s="104" t="s">
        <v>370</v>
      </c>
      <c r="W1" s="105" t="s">
        <v>371</v>
      </c>
      <c r="X1" s="105"/>
      <c r="Y1" s="106"/>
      <c r="Z1" s="106"/>
      <c r="AA1" s="106"/>
      <c r="AB1" s="106"/>
      <c r="AC1" s="106"/>
      <c r="AD1" s="105"/>
      <c r="AE1" s="106"/>
      <c r="AF1" s="106"/>
      <c r="AG1" s="106"/>
      <c r="AH1" s="105"/>
      <c r="AI1" s="105"/>
      <c r="AJ1" s="105"/>
      <c r="AK1" s="105"/>
      <c r="AL1" s="105"/>
      <c r="AM1" s="105"/>
      <c r="AN1" s="107" t="s">
        <v>372</v>
      </c>
      <c r="AO1" s="108" t="s">
        <v>7</v>
      </c>
      <c r="AP1" s="108"/>
      <c r="AQ1" s="108"/>
      <c r="AR1" s="108"/>
      <c r="AS1" s="109"/>
      <c r="AT1" s="109"/>
      <c r="AU1" s="109"/>
      <c r="AV1" s="109"/>
      <c r="AW1" s="109"/>
      <c r="AX1" s="109"/>
      <c r="AY1" s="109"/>
      <c r="AZ1" s="109"/>
      <c r="BA1" s="110"/>
      <c r="BB1" s="109"/>
      <c r="BC1" s="109"/>
      <c r="BD1" s="109"/>
      <c r="BE1" s="109"/>
      <c r="BF1" s="109"/>
      <c r="BG1" s="109"/>
      <c r="BH1" s="109"/>
      <c r="BI1" s="111"/>
      <c r="BJ1" s="112" t="s">
        <v>373</v>
      </c>
      <c r="BK1" s="112" t="s">
        <v>374</v>
      </c>
      <c r="BL1" s="112" t="s">
        <v>375</v>
      </c>
      <c r="BM1" s="112" t="s">
        <v>376</v>
      </c>
      <c r="BN1" s="112" t="s">
        <v>377</v>
      </c>
      <c r="BO1" s="112" t="s">
        <v>378</v>
      </c>
      <c r="BP1" s="113" t="s">
        <v>379</v>
      </c>
    </row>
    <row r="2" spans="1:68" ht="24" customHeight="1">
      <c r="A2" s="115" t="s">
        <v>380</v>
      </c>
      <c r="B2" s="115" t="s">
        <v>381</v>
      </c>
      <c r="C2" s="116" t="s">
        <v>382</v>
      </c>
      <c r="D2" s="117" t="s">
        <v>383</v>
      </c>
      <c r="E2" s="117" t="s">
        <v>384</v>
      </c>
      <c r="F2" s="118" t="s">
        <v>385</v>
      </c>
      <c r="G2" s="118" t="s">
        <v>386</v>
      </c>
      <c r="H2" s="119" t="s">
        <v>388</v>
      </c>
      <c r="I2" s="120" t="s">
        <v>382</v>
      </c>
      <c r="J2" s="118" t="s">
        <v>389</v>
      </c>
      <c r="K2" s="118" t="s">
        <v>390</v>
      </c>
      <c r="L2" s="121" t="s">
        <v>385</v>
      </c>
      <c r="M2" s="121" t="s">
        <v>391</v>
      </c>
      <c r="N2" s="115" t="s">
        <v>392</v>
      </c>
      <c r="O2" s="116" t="s">
        <v>382</v>
      </c>
      <c r="P2" s="122" t="s">
        <v>383</v>
      </c>
      <c r="Q2" s="122" t="s">
        <v>393</v>
      </c>
      <c r="R2" s="122" t="s">
        <v>385</v>
      </c>
      <c r="S2" s="122" t="s">
        <v>394</v>
      </c>
      <c r="T2" s="118" t="s">
        <v>387</v>
      </c>
      <c r="U2" s="122" t="s">
        <v>395</v>
      </c>
      <c r="V2" s="123" t="s">
        <v>396</v>
      </c>
      <c r="W2" s="115" t="s">
        <v>380</v>
      </c>
      <c r="X2" s="115" t="s">
        <v>381</v>
      </c>
      <c r="Y2" s="116" t="s">
        <v>382</v>
      </c>
      <c r="Z2" s="117" t="s">
        <v>383</v>
      </c>
      <c r="AA2" s="124" t="s">
        <v>384</v>
      </c>
      <c r="AB2" s="118" t="s">
        <v>385</v>
      </c>
      <c r="AC2" s="124"/>
      <c r="AD2" s="119" t="s">
        <v>388</v>
      </c>
      <c r="AE2" s="125" t="s">
        <v>382</v>
      </c>
      <c r="AF2" s="118" t="s">
        <v>383</v>
      </c>
      <c r="AG2" s="118" t="s">
        <v>390</v>
      </c>
      <c r="AH2" s="118" t="s">
        <v>385</v>
      </c>
      <c r="AI2" s="115" t="s">
        <v>392</v>
      </c>
      <c r="AJ2" s="116" t="s">
        <v>382</v>
      </c>
      <c r="AK2" s="122" t="s">
        <v>383</v>
      </c>
      <c r="AL2" s="122" t="s">
        <v>385</v>
      </c>
      <c r="AM2" s="122" t="s">
        <v>393</v>
      </c>
      <c r="AN2" s="117" t="s">
        <v>397</v>
      </c>
      <c r="AO2" s="115" t="s">
        <v>380</v>
      </c>
      <c r="AP2" s="115" t="s">
        <v>381</v>
      </c>
      <c r="AQ2" s="116" t="s">
        <v>382</v>
      </c>
      <c r="AR2" s="117" t="s">
        <v>383</v>
      </c>
      <c r="AS2" s="117" t="s">
        <v>384</v>
      </c>
      <c r="AT2" s="118" t="s">
        <v>385</v>
      </c>
      <c r="AU2" s="118" t="s">
        <v>386</v>
      </c>
      <c r="AV2" s="119" t="s">
        <v>388</v>
      </c>
      <c r="AW2" s="125" t="s">
        <v>382</v>
      </c>
      <c r="AX2" s="118" t="s">
        <v>383</v>
      </c>
      <c r="AY2" s="118" t="s">
        <v>390</v>
      </c>
      <c r="AZ2" s="118" t="s">
        <v>385</v>
      </c>
      <c r="BA2" s="118" t="s">
        <v>391</v>
      </c>
      <c r="BB2" s="115" t="s">
        <v>392</v>
      </c>
      <c r="BC2" s="116" t="s">
        <v>382</v>
      </c>
      <c r="BD2" s="122" t="s">
        <v>383</v>
      </c>
      <c r="BE2" s="122" t="s">
        <v>393</v>
      </c>
      <c r="BF2" s="122" t="s">
        <v>385</v>
      </c>
      <c r="BG2" s="124" t="s">
        <v>394</v>
      </c>
      <c r="BH2" s="122" t="s">
        <v>398</v>
      </c>
      <c r="BI2" s="123" t="s">
        <v>399</v>
      </c>
      <c r="BJ2" s="112" t="s">
        <v>400</v>
      </c>
      <c r="BK2" s="126" t="s">
        <v>401</v>
      </c>
      <c r="BL2" s="112" t="s">
        <v>402</v>
      </c>
      <c r="BM2" s="112" t="s">
        <v>401</v>
      </c>
      <c r="BN2" s="112" t="s">
        <v>402</v>
      </c>
      <c r="BO2" s="112" t="s">
        <v>401</v>
      </c>
    </row>
    <row r="3" spans="1:68" s="133" customFormat="1" ht="24" customHeight="1">
      <c r="A3" s="127" t="s">
        <v>88</v>
      </c>
      <c r="B3" s="127" t="s">
        <v>17</v>
      </c>
      <c r="C3" s="128" t="s">
        <v>368</v>
      </c>
      <c r="D3" s="129"/>
      <c r="E3" s="129"/>
      <c r="F3" s="129"/>
      <c r="G3" s="129"/>
      <c r="H3" s="127" t="s">
        <v>17</v>
      </c>
      <c r="I3" s="128" t="s">
        <v>368</v>
      </c>
      <c r="J3" s="129"/>
      <c r="K3" s="129"/>
      <c r="L3" s="130"/>
      <c r="M3" s="130"/>
      <c r="N3" s="127"/>
      <c r="O3" s="128"/>
      <c r="P3" s="130"/>
      <c r="Q3" s="130"/>
      <c r="R3" s="130"/>
      <c r="S3" s="130"/>
      <c r="T3" s="130"/>
      <c r="U3" s="130" t="s">
        <v>403</v>
      </c>
      <c r="V3" s="131"/>
      <c r="W3" s="127" t="s">
        <v>88</v>
      </c>
      <c r="X3" s="127"/>
      <c r="Y3" s="128"/>
      <c r="Z3" s="129"/>
      <c r="AA3" s="129"/>
      <c r="AB3" s="129"/>
      <c r="AC3" s="129"/>
      <c r="AD3" s="127"/>
      <c r="AE3" s="132"/>
      <c r="AF3" s="129"/>
      <c r="AG3" s="129"/>
      <c r="AN3" s="134" t="s">
        <v>384</v>
      </c>
      <c r="AS3" s="135"/>
      <c r="AT3" s="135"/>
      <c r="AU3" s="135"/>
      <c r="AV3" s="135"/>
      <c r="AW3" s="135"/>
      <c r="AX3" s="135"/>
      <c r="AY3" s="135"/>
      <c r="AZ3" s="135"/>
      <c r="BA3" s="136"/>
      <c r="BB3" s="135"/>
      <c r="BC3" s="135"/>
      <c r="BD3" s="135"/>
      <c r="BE3" s="135"/>
      <c r="BF3" s="135"/>
      <c r="BG3" s="135"/>
      <c r="BH3" s="137" t="s">
        <v>384</v>
      </c>
      <c r="BI3" s="138"/>
    </row>
    <row r="4" spans="1:68" ht="24" customHeight="1">
      <c r="A4" s="139" t="s">
        <v>404</v>
      </c>
      <c r="B4" s="139" t="s">
        <v>405</v>
      </c>
      <c r="C4" s="140">
        <v>750</v>
      </c>
      <c r="D4" s="141">
        <v>4.99</v>
      </c>
      <c r="E4" s="141">
        <f>D4/C4*100</f>
        <v>0.66533333333333344</v>
      </c>
      <c r="F4" s="141">
        <v>3.5</v>
      </c>
      <c r="G4" s="141">
        <f>F4/C4*100</f>
        <v>0.46666666666666673</v>
      </c>
      <c r="H4" s="143"/>
      <c r="I4" s="143"/>
      <c r="J4" s="144"/>
      <c r="K4" s="144"/>
      <c r="L4" s="145"/>
      <c r="M4" s="146"/>
      <c r="N4" s="139"/>
      <c r="O4" s="147"/>
      <c r="P4" s="148"/>
      <c r="Q4" s="141"/>
      <c r="R4" s="149"/>
      <c r="S4" s="149"/>
      <c r="T4" s="149"/>
      <c r="U4" s="150">
        <f>G4</f>
        <v>0.46666666666666673</v>
      </c>
      <c r="V4" s="151">
        <f>E4</f>
        <v>0.66533333333333344</v>
      </c>
      <c r="W4" s="139" t="s">
        <v>406</v>
      </c>
      <c r="X4" s="139" t="s">
        <v>405</v>
      </c>
      <c r="Y4" s="140">
        <v>750</v>
      </c>
      <c r="Z4" s="152">
        <v>3.79</v>
      </c>
      <c r="AA4" s="153">
        <f>Z4/Y4*100</f>
        <v>0.5053333333333333</v>
      </c>
      <c r="AB4" s="152"/>
      <c r="AC4" s="153"/>
      <c r="AD4" s="154"/>
      <c r="AE4" s="155"/>
      <c r="AF4" s="144"/>
      <c r="AG4" s="156"/>
      <c r="AN4" s="157">
        <f>AA4</f>
        <v>0.5053333333333333</v>
      </c>
      <c r="AO4" s="139" t="s">
        <v>406</v>
      </c>
      <c r="AP4" s="139" t="s">
        <v>405</v>
      </c>
      <c r="AQ4" s="140">
        <v>750</v>
      </c>
      <c r="AR4" s="152">
        <v>4.99</v>
      </c>
      <c r="AS4" s="152">
        <f>AR4/AQ4*100</f>
        <v>0.66533333333333344</v>
      </c>
      <c r="AT4" s="152">
        <v>4</v>
      </c>
      <c r="AU4" s="152">
        <f>AT4/AQ4*100</f>
        <v>0.53333333333333333</v>
      </c>
      <c r="AV4" s="158"/>
      <c r="AW4" s="158"/>
      <c r="AX4" s="158"/>
      <c r="AY4" s="158"/>
      <c r="AZ4" s="158"/>
      <c r="BA4" s="159"/>
      <c r="BB4" s="139" t="s">
        <v>407</v>
      </c>
      <c r="BC4" s="147">
        <v>700</v>
      </c>
      <c r="BD4" s="152">
        <v>4.8899999999999997</v>
      </c>
      <c r="BE4" s="152">
        <f>BD4/BC4*100</f>
        <v>0.69857142857142851</v>
      </c>
      <c r="BF4" s="152">
        <v>3.5</v>
      </c>
      <c r="BG4" s="152">
        <f>BF4/BC4*100</f>
        <v>0.5</v>
      </c>
      <c r="BH4" s="160">
        <f>BG4</f>
        <v>0.5</v>
      </c>
      <c r="BI4" s="161">
        <f>AS4</f>
        <v>0.66533333333333344</v>
      </c>
      <c r="BJ4" s="162">
        <f t="shared" ref="BJ4:BJ28" si="0">AVERAGE(BH4,AN4,U4)</f>
        <v>0.49066666666666664</v>
      </c>
      <c r="BK4" s="157">
        <f t="shared" ref="BK4:BK28" si="1">AVERAGE(E4,AA4,AS4)</f>
        <v>0.6120000000000001</v>
      </c>
      <c r="BL4" s="157">
        <f t="shared" ref="BL4:BL28" si="2">AVERAGE(G4,AA4,AU4)</f>
        <v>0.50177777777777777</v>
      </c>
      <c r="BM4" s="157"/>
      <c r="BN4" s="157"/>
      <c r="BO4" s="157">
        <f t="shared" ref="BO4:BO28" si="3">AVERAGE(V4,AN4,BI4)</f>
        <v>0.6120000000000001</v>
      </c>
    </row>
    <row r="5" spans="1:68" ht="24" customHeight="1">
      <c r="A5" s="139" t="s">
        <v>90</v>
      </c>
      <c r="B5" s="139" t="s">
        <v>408</v>
      </c>
      <c r="C5" s="140">
        <v>700</v>
      </c>
      <c r="D5" s="141">
        <v>2.99</v>
      </c>
      <c r="E5" s="141">
        <f t="shared" ref="E5:E68" si="4">D5/C5*100</f>
        <v>0.42714285714285716</v>
      </c>
      <c r="F5" s="141">
        <v>2.75</v>
      </c>
      <c r="G5" s="141">
        <f>F5/C5*100</f>
        <v>0.3928571428571429</v>
      </c>
      <c r="H5" s="163" t="s">
        <v>25</v>
      </c>
      <c r="I5" s="163">
        <v>600</v>
      </c>
      <c r="J5" s="164">
        <v>1.5</v>
      </c>
      <c r="K5" s="164">
        <f>J5/I5*100</f>
        <v>0.25</v>
      </c>
      <c r="L5" s="165">
        <v>1</v>
      </c>
      <c r="M5" s="164">
        <f>L5/I5*100</f>
        <v>0.16666666666666669</v>
      </c>
      <c r="N5" s="166"/>
      <c r="O5" s="166"/>
      <c r="P5" s="167"/>
      <c r="Q5" s="167"/>
      <c r="R5" s="149"/>
      <c r="S5" s="149"/>
      <c r="T5" s="149"/>
      <c r="U5" s="150">
        <f>M5</f>
        <v>0.16666666666666669</v>
      </c>
      <c r="V5" s="151">
        <f>K5</f>
        <v>0.25</v>
      </c>
      <c r="W5" s="139" t="s">
        <v>90</v>
      </c>
      <c r="X5" s="139" t="s">
        <v>408</v>
      </c>
      <c r="Y5" s="140">
        <v>700</v>
      </c>
      <c r="Z5" s="152">
        <v>2.8</v>
      </c>
      <c r="AA5" s="153">
        <f t="shared" ref="AA5:AA27" si="5">Z5/Y5*100</f>
        <v>0.4</v>
      </c>
      <c r="AB5" s="152"/>
      <c r="AC5" s="153"/>
      <c r="AD5" s="163" t="s">
        <v>25</v>
      </c>
      <c r="AE5" s="168">
        <v>600</v>
      </c>
      <c r="AF5" s="156">
        <v>0.89</v>
      </c>
      <c r="AG5" s="156">
        <f t="shared" ref="AG5:AG11" si="6">AF5/AE5*100</f>
        <v>0.14833333333333332</v>
      </c>
      <c r="AN5" s="157">
        <v>0.14833333333333332</v>
      </c>
      <c r="AO5" s="139" t="s">
        <v>90</v>
      </c>
      <c r="AP5" s="139" t="s">
        <v>408</v>
      </c>
      <c r="AQ5" s="140">
        <v>700</v>
      </c>
      <c r="AR5" s="152">
        <v>3</v>
      </c>
      <c r="AS5" s="152">
        <f t="shared" ref="AS5:AS68" si="7">AR5/AQ5*100</f>
        <v>0.4285714285714286</v>
      </c>
      <c r="AT5" s="152"/>
      <c r="AU5" s="169">
        <v>0.4285714285714286</v>
      </c>
      <c r="AV5" s="163" t="s">
        <v>22</v>
      </c>
      <c r="AW5" s="170">
        <v>600</v>
      </c>
      <c r="AX5" s="156">
        <v>1</v>
      </c>
      <c r="AY5" s="156">
        <f t="shared" ref="AY5:AY10" si="8">AX5/AW5*100</f>
        <v>0.16666666666666669</v>
      </c>
      <c r="AZ5" s="143"/>
      <c r="BA5" s="171">
        <v>0.16666666666666669</v>
      </c>
      <c r="BB5" s="172"/>
      <c r="BC5" s="172"/>
      <c r="BD5" s="172"/>
      <c r="BE5" s="172"/>
      <c r="BF5" s="172"/>
      <c r="BH5" s="174">
        <f>AY5</f>
        <v>0.16666666666666669</v>
      </c>
      <c r="BI5" s="161">
        <f t="shared" ref="BI5:BI10" si="9">AY5</f>
        <v>0.16666666666666669</v>
      </c>
      <c r="BJ5" s="162">
        <f t="shared" si="0"/>
        <v>0.16055555555555556</v>
      </c>
      <c r="BK5" s="157">
        <f t="shared" si="1"/>
        <v>0.41857142857142859</v>
      </c>
      <c r="BL5" s="157">
        <f t="shared" si="2"/>
        <v>0.4071428571428572</v>
      </c>
      <c r="BM5" s="157">
        <f t="shared" ref="BM5:BM11" si="10">AVERAGE(K5,AG5,AY5)</f>
        <v>0.18833333333333332</v>
      </c>
      <c r="BN5" s="157">
        <f t="shared" ref="BN5:BN11" si="11">AVERAGE(M5,AG5,BA5)</f>
        <v>0.16055555555555556</v>
      </c>
      <c r="BO5" s="157">
        <f t="shared" si="3"/>
        <v>0.18833333333333332</v>
      </c>
    </row>
    <row r="6" spans="1:68" ht="24" customHeight="1">
      <c r="A6" s="139" t="s">
        <v>409</v>
      </c>
      <c r="B6" s="139" t="s">
        <v>408</v>
      </c>
      <c r="C6" s="140">
        <v>700</v>
      </c>
      <c r="D6" s="141">
        <v>2.99</v>
      </c>
      <c r="E6" s="141">
        <f>D6/C6*100</f>
        <v>0.42714285714285716</v>
      </c>
      <c r="F6" s="141">
        <v>2.75</v>
      </c>
      <c r="G6" s="141">
        <f>F6/C6*100</f>
        <v>0.3928571428571429</v>
      </c>
      <c r="H6" s="163" t="s">
        <v>25</v>
      </c>
      <c r="I6" s="163">
        <v>600</v>
      </c>
      <c r="J6" s="164">
        <v>1.5</v>
      </c>
      <c r="K6" s="164">
        <f>J6/I6*100</f>
        <v>0.25</v>
      </c>
      <c r="L6" s="165">
        <v>1</v>
      </c>
      <c r="M6" s="164">
        <f>L6/I6*100</f>
        <v>0.16666666666666669</v>
      </c>
      <c r="N6" s="166"/>
      <c r="O6" s="166"/>
      <c r="P6" s="167"/>
      <c r="Q6" s="167"/>
      <c r="R6" s="149"/>
      <c r="S6" s="149"/>
      <c r="T6" s="149"/>
      <c r="U6" s="150">
        <f>M6</f>
        <v>0.16666666666666669</v>
      </c>
      <c r="V6" s="151">
        <f>K6</f>
        <v>0.25</v>
      </c>
      <c r="W6" s="139" t="s">
        <v>409</v>
      </c>
      <c r="X6" s="139" t="s">
        <v>408</v>
      </c>
      <c r="Y6" s="140">
        <v>700</v>
      </c>
      <c r="Z6" s="152">
        <v>2.8</v>
      </c>
      <c r="AA6" s="153">
        <f>Z6/Y6*100</f>
        <v>0.4</v>
      </c>
      <c r="AB6" s="152"/>
      <c r="AC6" s="153"/>
      <c r="AD6" s="163" t="s">
        <v>25</v>
      </c>
      <c r="AE6" s="168">
        <v>600</v>
      </c>
      <c r="AF6" s="156">
        <v>0.89</v>
      </c>
      <c r="AG6" s="156">
        <f t="shared" si="6"/>
        <v>0.14833333333333332</v>
      </c>
      <c r="AN6" s="157">
        <v>0.14833333333333332</v>
      </c>
      <c r="AO6" s="139" t="s">
        <v>409</v>
      </c>
      <c r="AP6" s="139" t="s">
        <v>408</v>
      </c>
      <c r="AQ6" s="140">
        <v>700</v>
      </c>
      <c r="AR6" s="152">
        <v>3</v>
      </c>
      <c r="AS6" s="152">
        <f>AR6/AQ6*100</f>
        <v>0.4285714285714286</v>
      </c>
      <c r="AT6" s="152"/>
      <c r="AU6" s="169">
        <v>0.4285714285714286</v>
      </c>
      <c r="AV6" s="163" t="s">
        <v>22</v>
      </c>
      <c r="AW6" s="170">
        <v>600</v>
      </c>
      <c r="AX6" s="156">
        <v>1</v>
      </c>
      <c r="AY6" s="156">
        <f t="shared" si="8"/>
        <v>0.16666666666666669</v>
      </c>
      <c r="AZ6" s="143"/>
      <c r="BA6" s="171">
        <v>0.16666666666666669</v>
      </c>
      <c r="BB6" s="172"/>
      <c r="BC6" s="172"/>
      <c r="BD6" s="172"/>
      <c r="BE6" s="172"/>
      <c r="BF6" s="172"/>
      <c r="BH6" s="174">
        <f>AY6</f>
        <v>0.16666666666666669</v>
      </c>
      <c r="BI6" s="161">
        <f t="shared" si="9"/>
        <v>0.16666666666666669</v>
      </c>
      <c r="BJ6" s="162">
        <f t="shared" si="0"/>
        <v>0.16055555555555556</v>
      </c>
      <c r="BK6" s="157">
        <f t="shared" si="1"/>
        <v>0.41857142857142859</v>
      </c>
      <c r="BL6" s="157">
        <f t="shared" si="2"/>
        <v>0.4071428571428572</v>
      </c>
      <c r="BM6" s="157">
        <f t="shared" si="10"/>
        <v>0.18833333333333332</v>
      </c>
      <c r="BN6" s="157">
        <f t="shared" si="11"/>
        <v>0.16055555555555556</v>
      </c>
      <c r="BO6" s="157">
        <f t="shared" si="3"/>
        <v>0.18833333333333332</v>
      </c>
    </row>
    <row r="7" spans="1:68" ht="24" customHeight="1">
      <c r="A7" s="139" t="s">
        <v>410</v>
      </c>
      <c r="B7" s="139" t="s">
        <v>411</v>
      </c>
      <c r="C7" s="140">
        <v>350</v>
      </c>
      <c r="D7" s="175">
        <v>3.49</v>
      </c>
      <c r="E7" s="141">
        <f t="shared" si="4"/>
        <v>0.99714285714285722</v>
      </c>
      <c r="F7" s="152"/>
      <c r="G7" s="176">
        <v>0.99714285714285722</v>
      </c>
      <c r="H7" s="163" t="s">
        <v>412</v>
      </c>
      <c r="I7" s="177">
        <v>350</v>
      </c>
      <c r="J7" s="178">
        <v>2.99</v>
      </c>
      <c r="K7" s="164">
        <f>J7/I7*100</f>
        <v>0.85428571428571431</v>
      </c>
      <c r="L7" s="179">
        <v>2.59</v>
      </c>
      <c r="M7" s="164">
        <f>L7/I7*100</f>
        <v>0.74</v>
      </c>
      <c r="N7" s="166"/>
      <c r="O7" s="166"/>
      <c r="P7" s="167"/>
      <c r="Q7" s="167"/>
      <c r="R7" s="149"/>
      <c r="S7" s="149"/>
      <c r="T7" s="149"/>
      <c r="U7" s="150">
        <f>M7</f>
        <v>0.74</v>
      </c>
      <c r="V7" s="151">
        <f>K7</f>
        <v>0.85428571428571431</v>
      </c>
      <c r="W7" s="139" t="s">
        <v>410</v>
      </c>
      <c r="X7" s="139" t="s">
        <v>411</v>
      </c>
      <c r="Y7" s="140">
        <v>350</v>
      </c>
      <c r="Z7" s="152">
        <v>3.15</v>
      </c>
      <c r="AA7" s="153">
        <f t="shared" si="5"/>
        <v>0.89999999999999991</v>
      </c>
      <c r="AB7" s="152"/>
      <c r="AC7" s="153"/>
      <c r="AD7" s="163" t="s">
        <v>412</v>
      </c>
      <c r="AE7" s="180">
        <v>350</v>
      </c>
      <c r="AF7" s="178">
        <v>2.85</v>
      </c>
      <c r="AG7" s="156">
        <f t="shared" si="6"/>
        <v>0.81428571428571428</v>
      </c>
      <c r="AN7" s="157">
        <v>0.81428571428571428</v>
      </c>
      <c r="AO7" s="139" t="s">
        <v>410</v>
      </c>
      <c r="AP7" s="139" t="s">
        <v>411</v>
      </c>
      <c r="AQ7" s="140">
        <v>350</v>
      </c>
      <c r="AR7" s="152">
        <v>3.79</v>
      </c>
      <c r="AS7" s="152">
        <f t="shared" si="7"/>
        <v>1.082857142857143</v>
      </c>
      <c r="AT7" s="152">
        <v>3.5</v>
      </c>
      <c r="AU7" s="152">
        <f>AT7/AQ7*100</f>
        <v>1</v>
      </c>
      <c r="AV7" s="163" t="s">
        <v>413</v>
      </c>
      <c r="AW7" s="170">
        <v>350</v>
      </c>
      <c r="AX7" s="156">
        <v>3.5</v>
      </c>
      <c r="AY7" s="156">
        <f t="shared" si="8"/>
        <v>1</v>
      </c>
      <c r="AZ7" s="156">
        <v>3</v>
      </c>
      <c r="BA7" s="156">
        <f>AZ7/AW7*100</f>
        <v>0.85714285714285721</v>
      </c>
      <c r="BB7" s="172"/>
      <c r="BC7" s="172"/>
      <c r="BD7" s="172"/>
      <c r="BE7" s="172"/>
      <c r="BF7" s="172"/>
      <c r="BH7" s="181">
        <f>BA7</f>
        <v>0.85714285714285721</v>
      </c>
      <c r="BI7" s="161">
        <f t="shared" si="9"/>
        <v>1</v>
      </c>
      <c r="BJ7" s="162">
        <f t="shared" si="0"/>
        <v>0.80380952380952386</v>
      </c>
      <c r="BK7" s="157">
        <f t="shared" si="1"/>
        <v>0.99333333333333351</v>
      </c>
      <c r="BL7" s="157">
        <f t="shared" si="2"/>
        <v>0.96571428571428575</v>
      </c>
      <c r="BM7" s="157">
        <f t="shared" si="10"/>
        <v>0.88952380952380949</v>
      </c>
      <c r="BN7" s="157">
        <f t="shared" si="11"/>
        <v>0.80380952380952386</v>
      </c>
      <c r="BO7" s="157">
        <f t="shared" si="3"/>
        <v>0.88952380952380949</v>
      </c>
    </row>
    <row r="8" spans="1:68" ht="24" customHeight="1">
      <c r="A8" s="139" t="s">
        <v>414</v>
      </c>
      <c r="B8" s="139" t="s">
        <v>415</v>
      </c>
      <c r="C8" s="140">
        <v>250</v>
      </c>
      <c r="D8" s="175">
        <v>1.99</v>
      </c>
      <c r="E8" s="141">
        <f t="shared" si="4"/>
        <v>0.79600000000000004</v>
      </c>
      <c r="F8" s="152"/>
      <c r="G8" s="176">
        <v>0.79600000000000004</v>
      </c>
      <c r="H8" s="163" t="s">
        <v>25</v>
      </c>
      <c r="I8" s="170">
        <v>250</v>
      </c>
      <c r="J8" s="178">
        <v>1.1499999999999999</v>
      </c>
      <c r="K8" s="164">
        <f>J8/I8*100</f>
        <v>0.45999999999999996</v>
      </c>
      <c r="L8" s="145"/>
      <c r="M8" s="182">
        <v>0.45999999999999996</v>
      </c>
      <c r="N8" s="166"/>
      <c r="O8" s="166"/>
      <c r="P8" s="167"/>
      <c r="Q8" s="167"/>
      <c r="R8" s="149"/>
      <c r="S8" s="149"/>
      <c r="T8" s="149"/>
      <c r="U8" s="183">
        <f>K8</f>
        <v>0.45999999999999996</v>
      </c>
      <c r="V8" s="151">
        <f>K8</f>
        <v>0.45999999999999996</v>
      </c>
      <c r="W8" s="139" t="s">
        <v>414</v>
      </c>
      <c r="X8" s="139" t="s">
        <v>415</v>
      </c>
      <c r="Y8" s="140">
        <v>250</v>
      </c>
      <c r="Z8" s="175">
        <v>2.69</v>
      </c>
      <c r="AA8" s="153">
        <f t="shared" si="5"/>
        <v>1.0760000000000001</v>
      </c>
      <c r="AB8" s="175"/>
      <c r="AC8" s="153"/>
      <c r="AD8" s="163" t="s">
        <v>25</v>
      </c>
      <c r="AE8" s="180">
        <v>250</v>
      </c>
      <c r="AF8" s="178">
        <v>1.0900000000000001</v>
      </c>
      <c r="AG8" s="156">
        <f t="shared" si="6"/>
        <v>0.436</v>
      </c>
      <c r="AN8" s="157">
        <v>0.436</v>
      </c>
      <c r="AO8" s="139" t="s">
        <v>414</v>
      </c>
      <c r="AP8" s="139" t="s">
        <v>415</v>
      </c>
      <c r="AQ8" s="140">
        <v>250</v>
      </c>
      <c r="AR8" s="175">
        <v>3</v>
      </c>
      <c r="AS8" s="152">
        <f t="shared" si="7"/>
        <v>1.2</v>
      </c>
      <c r="AT8" s="152"/>
      <c r="AU8" s="169">
        <v>1.2</v>
      </c>
      <c r="AV8" s="163" t="s">
        <v>22</v>
      </c>
      <c r="AW8" s="170">
        <v>250</v>
      </c>
      <c r="AX8" s="178">
        <v>1.29</v>
      </c>
      <c r="AY8" s="156">
        <f t="shared" si="8"/>
        <v>0.51600000000000001</v>
      </c>
      <c r="AZ8" s="143"/>
      <c r="BA8" s="171">
        <v>0.51600000000000001</v>
      </c>
      <c r="BB8" s="172"/>
      <c r="BC8" s="172"/>
      <c r="BD8" s="172"/>
      <c r="BE8" s="172"/>
      <c r="BF8" s="172"/>
      <c r="BH8" s="174">
        <f>AY8</f>
        <v>0.51600000000000001</v>
      </c>
      <c r="BI8" s="161">
        <f t="shared" si="9"/>
        <v>0.51600000000000001</v>
      </c>
      <c r="BJ8" s="162">
        <f t="shared" si="0"/>
        <v>0.47066666666666662</v>
      </c>
      <c r="BK8" s="157">
        <f t="shared" si="1"/>
        <v>1.024</v>
      </c>
      <c r="BL8" s="157">
        <f t="shared" si="2"/>
        <v>1.024</v>
      </c>
      <c r="BM8" s="157">
        <f t="shared" si="10"/>
        <v>0.47066666666666662</v>
      </c>
      <c r="BN8" s="157">
        <f t="shared" si="11"/>
        <v>0.47066666666666662</v>
      </c>
      <c r="BO8" s="157">
        <f t="shared" si="3"/>
        <v>0.47066666666666662</v>
      </c>
    </row>
    <row r="9" spans="1:68" ht="24" customHeight="1">
      <c r="A9" s="139" t="s">
        <v>416</v>
      </c>
      <c r="B9" s="139" t="s">
        <v>417</v>
      </c>
      <c r="C9" s="140">
        <v>200</v>
      </c>
      <c r="D9" s="175">
        <v>3.59</v>
      </c>
      <c r="E9" s="141">
        <f t="shared" si="4"/>
        <v>1.7950000000000002</v>
      </c>
      <c r="F9" s="152"/>
      <c r="G9" s="176">
        <v>1.7950000000000002</v>
      </c>
      <c r="H9" s="143"/>
      <c r="I9" s="143"/>
      <c r="J9" s="144"/>
      <c r="K9" s="144"/>
      <c r="L9" s="145"/>
      <c r="M9" s="182"/>
      <c r="N9" s="166"/>
      <c r="O9" s="166"/>
      <c r="P9" s="167"/>
      <c r="Q9" s="167"/>
      <c r="R9" s="149"/>
      <c r="S9" s="149"/>
      <c r="T9" s="149"/>
      <c r="U9" s="183">
        <f>E9</f>
        <v>1.7950000000000002</v>
      </c>
      <c r="V9" s="151">
        <f>E9</f>
        <v>1.7950000000000002</v>
      </c>
      <c r="W9" s="139" t="s">
        <v>416</v>
      </c>
      <c r="X9" s="139" t="s">
        <v>417</v>
      </c>
      <c r="Y9" s="140">
        <v>200</v>
      </c>
      <c r="Z9" s="175">
        <v>2</v>
      </c>
      <c r="AA9" s="153">
        <f t="shared" si="5"/>
        <v>1</v>
      </c>
      <c r="AB9" s="175"/>
      <c r="AC9" s="153"/>
      <c r="AD9" s="163" t="s">
        <v>25</v>
      </c>
      <c r="AE9" s="180">
        <v>200</v>
      </c>
      <c r="AF9" s="178">
        <v>1.79</v>
      </c>
      <c r="AG9" s="156">
        <f t="shared" si="6"/>
        <v>0.89500000000000002</v>
      </c>
      <c r="AN9" s="157">
        <v>0.89500000000000002</v>
      </c>
      <c r="AO9" s="139" t="s">
        <v>416</v>
      </c>
      <c r="AP9" s="139" t="s">
        <v>417</v>
      </c>
      <c r="AQ9" s="140">
        <v>200</v>
      </c>
      <c r="AR9" s="175">
        <v>3.75</v>
      </c>
      <c r="AS9" s="152">
        <f t="shared" si="7"/>
        <v>1.875</v>
      </c>
      <c r="AT9" s="152"/>
      <c r="AU9" s="169">
        <v>1.875</v>
      </c>
      <c r="AV9" s="163" t="s">
        <v>418</v>
      </c>
      <c r="AW9" s="170">
        <v>200</v>
      </c>
      <c r="AX9" s="178">
        <v>2</v>
      </c>
      <c r="AY9" s="156">
        <f t="shared" si="8"/>
        <v>1</v>
      </c>
      <c r="AZ9" s="143"/>
      <c r="BA9" s="171">
        <v>1</v>
      </c>
      <c r="BB9" s="172"/>
      <c r="BC9" s="172"/>
      <c r="BD9" s="172"/>
      <c r="BE9" s="172"/>
      <c r="BF9" s="172"/>
      <c r="BH9" s="174">
        <f>AY9</f>
        <v>1</v>
      </c>
      <c r="BI9" s="161">
        <f t="shared" si="9"/>
        <v>1</v>
      </c>
      <c r="BJ9" s="162">
        <f t="shared" si="0"/>
        <v>1.2300000000000002</v>
      </c>
      <c r="BK9" s="157">
        <f t="shared" si="1"/>
        <v>1.5566666666666666</v>
      </c>
      <c r="BL9" s="157">
        <f t="shared" si="2"/>
        <v>1.5566666666666666</v>
      </c>
      <c r="BM9" s="157">
        <f t="shared" si="10"/>
        <v>0.94750000000000001</v>
      </c>
      <c r="BN9" s="157">
        <f t="shared" si="11"/>
        <v>0.94750000000000001</v>
      </c>
      <c r="BO9" s="157">
        <f t="shared" si="3"/>
        <v>1.2300000000000002</v>
      </c>
    </row>
    <row r="10" spans="1:68" ht="24" customHeight="1">
      <c r="A10" s="139" t="s">
        <v>419</v>
      </c>
      <c r="B10" s="139" t="s">
        <v>420</v>
      </c>
      <c r="C10" s="140">
        <v>175</v>
      </c>
      <c r="D10" s="175">
        <v>2.65</v>
      </c>
      <c r="E10" s="141">
        <f t="shared" si="4"/>
        <v>1.5142857142857142</v>
      </c>
      <c r="F10" s="175">
        <v>2.29</v>
      </c>
      <c r="G10" s="141">
        <f>F10/C10*100</f>
        <v>1.3085714285714285</v>
      </c>
      <c r="H10" s="163" t="s">
        <v>25</v>
      </c>
      <c r="I10" s="177">
        <v>250</v>
      </c>
      <c r="J10" s="178">
        <v>1.95</v>
      </c>
      <c r="K10" s="164">
        <f>J10/I10*100</f>
        <v>0.77999999999999992</v>
      </c>
      <c r="L10" s="145"/>
      <c r="M10" s="182">
        <v>0.77999999999999992</v>
      </c>
      <c r="N10" s="166"/>
      <c r="O10" s="166"/>
      <c r="P10" s="167"/>
      <c r="Q10" s="167"/>
      <c r="R10" s="149"/>
      <c r="S10" s="149"/>
      <c r="T10" s="149"/>
      <c r="U10" s="183">
        <f>K10</f>
        <v>0.77999999999999992</v>
      </c>
      <c r="V10" s="151">
        <f>K10</f>
        <v>0.77999999999999992</v>
      </c>
      <c r="W10" s="139" t="s">
        <v>419</v>
      </c>
      <c r="X10" s="139" t="s">
        <v>420</v>
      </c>
      <c r="Y10" s="140">
        <v>175</v>
      </c>
      <c r="Z10" s="175">
        <v>2.39</v>
      </c>
      <c r="AA10" s="153">
        <f t="shared" si="5"/>
        <v>1.3657142857142857</v>
      </c>
      <c r="AB10" s="175"/>
      <c r="AC10" s="153"/>
      <c r="AD10" s="163" t="s">
        <v>25</v>
      </c>
      <c r="AE10" s="180">
        <v>250</v>
      </c>
      <c r="AF10" s="178">
        <v>1.79</v>
      </c>
      <c r="AG10" s="156">
        <f t="shared" si="6"/>
        <v>0.71600000000000008</v>
      </c>
      <c r="AN10" s="157">
        <v>0.71600000000000008</v>
      </c>
      <c r="AO10" s="139" t="s">
        <v>419</v>
      </c>
      <c r="AP10" s="139" t="s">
        <v>420</v>
      </c>
      <c r="AQ10" s="140">
        <v>175</v>
      </c>
      <c r="AR10" s="175">
        <v>2.65</v>
      </c>
      <c r="AS10" s="152">
        <f t="shared" si="7"/>
        <v>1.5142857142857142</v>
      </c>
      <c r="AT10" s="152"/>
      <c r="AU10" s="169">
        <v>1.5142857142857142</v>
      </c>
      <c r="AV10" s="163" t="s">
        <v>413</v>
      </c>
      <c r="AW10" s="170">
        <v>250</v>
      </c>
      <c r="AX10" s="178">
        <v>1.99</v>
      </c>
      <c r="AY10" s="156">
        <f t="shared" si="8"/>
        <v>0.79600000000000004</v>
      </c>
      <c r="AZ10" s="178">
        <v>1.79</v>
      </c>
      <c r="BA10" s="156">
        <f>AZ10/AW10*100</f>
        <v>0.71600000000000008</v>
      </c>
      <c r="BB10" s="172"/>
      <c r="BC10" s="172"/>
      <c r="BD10" s="172"/>
      <c r="BE10" s="172"/>
      <c r="BF10" s="172"/>
      <c r="BH10" s="181">
        <f>BA10</f>
        <v>0.71600000000000008</v>
      </c>
      <c r="BI10" s="161">
        <f t="shared" si="9"/>
        <v>0.79600000000000004</v>
      </c>
      <c r="BJ10" s="162">
        <f t="shared" si="0"/>
        <v>0.7373333333333334</v>
      </c>
      <c r="BK10" s="157">
        <f t="shared" si="1"/>
        <v>1.4647619047619047</v>
      </c>
      <c r="BL10" s="157">
        <f t="shared" si="2"/>
        <v>1.3961904761904762</v>
      </c>
      <c r="BM10" s="157">
        <f t="shared" si="10"/>
        <v>0.7639999999999999</v>
      </c>
      <c r="BN10" s="157">
        <f t="shared" si="11"/>
        <v>0.7373333333333334</v>
      </c>
      <c r="BO10" s="157">
        <f t="shared" si="3"/>
        <v>0.7639999999999999</v>
      </c>
    </row>
    <row r="11" spans="1:68" ht="24" customHeight="1">
      <c r="A11" s="139" t="s">
        <v>421</v>
      </c>
      <c r="B11" s="139" t="s">
        <v>422</v>
      </c>
      <c r="C11" s="140">
        <v>250</v>
      </c>
      <c r="D11" s="175">
        <v>2.99</v>
      </c>
      <c r="E11" s="141">
        <f t="shared" si="4"/>
        <v>1.196</v>
      </c>
      <c r="F11" s="152"/>
      <c r="G11" s="169">
        <v>1.196</v>
      </c>
      <c r="L11" s="145"/>
      <c r="M11" s="182"/>
      <c r="N11" s="166"/>
      <c r="O11" s="166"/>
      <c r="P11" s="167"/>
      <c r="Q11" s="167"/>
      <c r="R11" s="149"/>
      <c r="S11" s="149"/>
      <c r="T11" s="149"/>
      <c r="U11" s="183">
        <f>E11</f>
        <v>1.196</v>
      </c>
      <c r="V11" s="151">
        <f>E11</f>
        <v>1.196</v>
      </c>
      <c r="W11" s="139" t="s">
        <v>419</v>
      </c>
      <c r="X11" s="139" t="s">
        <v>422</v>
      </c>
      <c r="Y11" s="140">
        <v>250</v>
      </c>
      <c r="Z11" s="175">
        <v>2.69</v>
      </c>
      <c r="AA11" s="153">
        <f t="shared" si="5"/>
        <v>1.0760000000000001</v>
      </c>
      <c r="AB11" s="175"/>
      <c r="AC11" s="153"/>
      <c r="AD11" s="184" t="s">
        <v>25</v>
      </c>
      <c r="AE11" s="185">
        <v>250</v>
      </c>
      <c r="AF11" s="186">
        <v>1.79</v>
      </c>
      <c r="AG11" s="156">
        <f t="shared" si="6"/>
        <v>0.71600000000000008</v>
      </c>
      <c r="AN11" s="157">
        <v>0.71600000000000008</v>
      </c>
      <c r="AO11" s="139" t="s">
        <v>419</v>
      </c>
      <c r="AP11" s="139" t="s">
        <v>422</v>
      </c>
      <c r="AQ11" s="147">
        <v>250</v>
      </c>
      <c r="AR11" s="175">
        <v>3</v>
      </c>
      <c r="AS11" s="152">
        <f t="shared" si="7"/>
        <v>1.2</v>
      </c>
      <c r="AT11" s="152"/>
      <c r="AU11" s="169">
        <v>1.2</v>
      </c>
      <c r="AV11" s="143"/>
      <c r="AW11" s="143"/>
      <c r="AX11" s="143"/>
      <c r="AY11" s="143"/>
      <c r="AZ11" s="143"/>
      <c r="BA11" s="144"/>
      <c r="BB11" s="172"/>
      <c r="BC11" s="172"/>
      <c r="BD11" s="172"/>
      <c r="BE11" s="172"/>
      <c r="BF11" s="172"/>
      <c r="BH11" s="174">
        <f>AS11</f>
        <v>1.2</v>
      </c>
      <c r="BI11" s="161">
        <f>AS11</f>
        <v>1.2</v>
      </c>
      <c r="BJ11" s="162">
        <f t="shared" si="0"/>
        <v>1.0373333333333334</v>
      </c>
      <c r="BK11" s="157">
        <f t="shared" si="1"/>
        <v>1.1573333333333335</v>
      </c>
      <c r="BL11" s="157">
        <f t="shared" si="2"/>
        <v>1.1573333333333335</v>
      </c>
      <c r="BM11" s="157">
        <f t="shared" si="10"/>
        <v>0.71600000000000008</v>
      </c>
      <c r="BN11" s="157">
        <f t="shared" si="11"/>
        <v>0.71600000000000008</v>
      </c>
      <c r="BO11" s="157">
        <f t="shared" si="3"/>
        <v>1.0373333333333334</v>
      </c>
    </row>
    <row r="12" spans="1:68" ht="24" customHeight="1">
      <c r="A12" s="139" t="s">
        <v>423</v>
      </c>
      <c r="B12" s="139" t="s">
        <v>424</v>
      </c>
      <c r="C12" s="140">
        <v>250</v>
      </c>
      <c r="D12" s="175">
        <v>2.99</v>
      </c>
      <c r="E12" s="141">
        <f t="shared" si="4"/>
        <v>1.196</v>
      </c>
      <c r="F12" s="152"/>
      <c r="G12" s="169">
        <v>1.196</v>
      </c>
      <c r="H12" s="143"/>
      <c r="I12" s="143"/>
      <c r="J12" s="144"/>
      <c r="K12" s="144"/>
      <c r="L12" s="145"/>
      <c r="M12" s="182"/>
      <c r="N12" s="166"/>
      <c r="O12" s="166"/>
      <c r="P12" s="167"/>
      <c r="Q12" s="167"/>
      <c r="R12" s="149"/>
      <c r="S12" s="149"/>
      <c r="T12" s="149"/>
      <c r="U12" s="183">
        <f>E12</f>
        <v>1.196</v>
      </c>
      <c r="V12" s="151">
        <f>E12</f>
        <v>1.196</v>
      </c>
      <c r="W12" s="139" t="s">
        <v>423</v>
      </c>
      <c r="X12" s="139" t="s">
        <v>424</v>
      </c>
      <c r="Y12" s="140">
        <v>250</v>
      </c>
      <c r="Z12" s="175">
        <v>2.59</v>
      </c>
      <c r="AA12" s="153">
        <f t="shared" si="5"/>
        <v>1.036</v>
      </c>
      <c r="AB12" s="175"/>
      <c r="AC12" s="153"/>
      <c r="AD12" s="170"/>
      <c r="AE12" s="155"/>
      <c r="AF12" s="144"/>
      <c r="AG12" s="156"/>
      <c r="AN12" s="157">
        <v>1.036</v>
      </c>
      <c r="AO12" s="139" t="s">
        <v>423</v>
      </c>
      <c r="AP12" s="139" t="s">
        <v>424</v>
      </c>
      <c r="AQ12" s="140">
        <v>250</v>
      </c>
      <c r="AR12" s="175">
        <v>3</v>
      </c>
      <c r="AS12" s="152">
        <f t="shared" si="7"/>
        <v>1.2</v>
      </c>
      <c r="AT12" s="152"/>
      <c r="AU12" s="169">
        <v>1.2</v>
      </c>
      <c r="AV12" s="143"/>
      <c r="AW12" s="143"/>
      <c r="AX12" s="143"/>
      <c r="AY12" s="143"/>
      <c r="AZ12" s="143"/>
      <c r="BA12" s="144"/>
      <c r="BB12" s="172"/>
      <c r="BC12" s="172"/>
      <c r="BD12" s="172"/>
      <c r="BE12" s="172"/>
      <c r="BF12" s="172"/>
      <c r="BH12" s="174">
        <f>AS12</f>
        <v>1.2</v>
      </c>
      <c r="BI12" s="161">
        <f>AS12</f>
        <v>1.2</v>
      </c>
      <c r="BJ12" s="162">
        <f t="shared" si="0"/>
        <v>1.1439999999999999</v>
      </c>
      <c r="BK12" s="157">
        <f t="shared" si="1"/>
        <v>1.1440000000000001</v>
      </c>
      <c r="BL12" s="157">
        <f t="shared" si="2"/>
        <v>1.1440000000000001</v>
      </c>
      <c r="BM12" s="157"/>
      <c r="BN12" s="157"/>
      <c r="BO12" s="157">
        <f t="shared" si="3"/>
        <v>1.1440000000000001</v>
      </c>
    </row>
    <row r="13" spans="1:68" ht="24" customHeight="1">
      <c r="A13" s="139" t="s">
        <v>425</v>
      </c>
      <c r="B13" s="139" t="s">
        <v>426</v>
      </c>
      <c r="C13" s="140">
        <v>250</v>
      </c>
      <c r="D13" s="175">
        <v>3.29</v>
      </c>
      <c r="E13" s="141">
        <f t="shared" si="4"/>
        <v>1.3160000000000001</v>
      </c>
      <c r="F13" s="152"/>
      <c r="G13" s="169">
        <v>1.3160000000000001</v>
      </c>
      <c r="H13" s="143"/>
      <c r="I13" s="143"/>
      <c r="J13" s="144"/>
      <c r="K13" s="144"/>
      <c r="L13" s="145"/>
      <c r="M13" s="182"/>
      <c r="N13" s="166"/>
      <c r="O13" s="166"/>
      <c r="P13" s="167"/>
      <c r="Q13" s="167"/>
      <c r="R13" s="149"/>
      <c r="S13" s="149"/>
      <c r="T13" s="149"/>
      <c r="U13" s="183">
        <f>E13</f>
        <v>1.3160000000000001</v>
      </c>
      <c r="V13" s="151">
        <f>E13</f>
        <v>1.3160000000000001</v>
      </c>
      <c r="W13" s="139" t="s">
        <v>423</v>
      </c>
      <c r="X13" s="139" t="s">
        <v>426</v>
      </c>
      <c r="Y13" s="140">
        <v>250</v>
      </c>
      <c r="Z13" s="175">
        <v>2.69</v>
      </c>
      <c r="AA13" s="153">
        <f t="shared" si="5"/>
        <v>1.0760000000000001</v>
      </c>
      <c r="AB13" s="175"/>
      <c r="AC13" s="153"/>
      <c r="AD13" s="170"/>
      <c r="AE13" s="155"/>
      <c r="AF13" s="144"/>
      <c r="AG13" s="156"/>
      <c r="AN13" s="157">
        <v>1.0760000000000001</v>
      </c>
      <c r="AO13" s="139" t="s">
        <v>423</v>
      </c>
      <c r="AP13" s="139" t="s">
        <v>426</v>
      </c>
      <c r="AQ13" s="147">
        <v>250</v>
      </c>
      <c r="AR13" s="175">
        <v>3.29</v>
      </c>
      <c r="AS13" s="152">
        <f t="shared" si="7"/>
        <v>1.3160000000000001</v>
      </c>
      <c r="AT13" s="152"/>
      <c r="AU13" s="169">
        <v>1.3160000000000001</v>
      </c>
      <c r="AV13" s="163"/>
      <c r="AW13" s="170"/>
      <c r="AX13" s="178"/>
      <c r="AY13" s="178"/>
      <c r="AZ13" s="143"/>
      <c r="BA13" s="144"/>
      <c r="BB13" s="172"/>
      <c r="BC13" s="172"/>
      <c r="BD13" s="172"/>
      <c r="BE13" s="172"/>
      <c r="BF13" s="172"/>
      <c r="BH13" s="174">
        <f>AS13</f>
        <v>1.3160000000000001</v>
      </c>
      <c r="BI13" s="161">
        <f>AS13</f>
        <v>1.3160000000000001</v>
      </c>
      <c r="BJ13" s="162">
        <f t="shared" si="0"/>
        <v>1.236</v>
      </c>
      <c r="BK13" s="157">
        <f t="shared" si="1"/>
        <v>1.236</v>
      </c>
      <c r="BL13" s="157">
        <f t="shared" si="2"/>
        <v>1.236</v>
      </c>
      <c r="BM13" s="157"/>
      <c r="BN13" s="157"/>
      <c r="BO13" s="157">
        <f t="shared" si="3"/>
        <v>1.236</v>
      </c>
    </row>
    <row r="14" spans="1:68" ht="24" customHeight="1">
      <c r="A14" s="139" t="s">
        <v>427</v>
      </c>
      <c r="B14" s="139" t="s">
        <v>428</v>
      </c>
      <c r="C14" s="140">
        <v>460</v>
      </c>
      <c r="D14" s="175">
        <v>3.49</v>
      </c>
      <c r="E14" s="141">
        <f t="shared" si="4"/>
        <v>0.7586956521739131</v>
      </c>
      <c r="F14" s="152"/>
      <c r="G14" s="169">
        <v>0.7586956521739131</v>
      </c>
      <c r="H14" s="143"/>
      <c r="I14" s="143"/>
      <c r="J14" s="144"/>
      <c r="K14" s="144"/>
      <c r="L14" s="145"/>
      <c r="M14" s="182"/>
      <c r="N14" s="166"/>
      <c r="O14" s="166"/>
      <c r="P14" s="167"/>
      <c r="Q14" s="167"/>
      <c r="R14" s="149"/>
      <c r="S14" s="149"/>
      <c r="T14" s="149"/>
      <c r="U14" s="183">
        <f>E14</f>
        <v>0.7586956521739131</v>
      </c>
      <c r="V14" s="151">
        <f>E14</f>
        <v>0.7586956521739131</v>
      </c>
      <c r="W14" s="139" t="s">
        <v>429</v>
      </c>
      <c r="X14" s="139" t="s">
        <v>430</v>
      </c>
      <c r="Y14" s="140">
        <v>460</v>
      </c>
      <c r="Z14" s="175">
        <v>4.8899999999999997</v>
      </c>
      <c r="AA14" s="153">
        <f t="shared" si="5"/>
        <v>1.0630434782608695</v>
      </c>
      <c r="AB14" s="175"/>
      <c r="AC14" s="153"/>
      <c r="AD14" s="170"/>
      <c r="AE14" s="155"/>
      <c r="AF14" s="144"/>
      <c r="AG14" s="156"/>
      <c r="AN14" s="157">
        <v>1.0630434782608695</v>
      </c>
      <c r="AO14" s="139" t="s">
        <v>97</v>
      </c>
      <c r="AP14" s="139" t="s">
        <v>431</v>
      </c>
      <c r="AQ14" s="147">
        <v>460</v>
      </c>
      <c r="AR14" s="175">
        <v>3.5</v>
      </c>
      <c r="AS14" s="152">
        <f t="shared" si="7"/>
        <v>0.76086956521739135</v>
      </c>
      <c r="AT14" s="152"/>
      <c r="AU14" s="169">
        <v>0.76086956521739135</v>
      </c>
      <c r="AV14" s="143"/>
      <c r="AW14" s="187"/>
      <c r="AX14" s="143"/>
      <c r="AY14" s="143"/>
      <c r="AZ14" s="143"/>
      <c r="BA14" s="144"/>
      <c r="BB14" s="172"/>
      <c r="BC14" s="172"/>
      <c r="BD14" s="172"/>
      <c r="BE14" s="172"/>
      <c r="BF14" s="172"/>
      <c r="BH14" s="174">
        <f>AS14</f>
        <v>0.76086956521739135</v>
      </c>
      <c r="BI14" s="161">
        <f>AS14</f>
        <v>0.76086956521739135</v>
      </c>
      <c r="BJ14" s="162">
        <f t="shared" si="0"/>
        <v>0.86086956521739133</v>
      </c>
      <c r="BK14" s="157">
        <f t="shared" si="1"/>
        <v>0.86086956521739122</v>
      </c>
      <c r="BL14" s="157">
        <f t="shared" si="2"/>
        <v>0.86086956521739122</v>
      </c>
      <c r="BM14" s="157"/>
      <c r="BN14" s="157"/>
      <c r="BO14" s="157">
        <f t="shared" si="3"/>
        <v>0.86086956521739122</v>
      </c>
    </row>
    <row r="15" spans="1:68" ht="24" customHeight="1">
      <c r="A15" s="139" t="s">
        <v>93</v>
      </c>
      <c r="B15" s="139" t="s">
        <v>432</v>
      </c>
      <c r="C15" s="140">
        <v>400</v>
      </c>
      <c r="D15" s="175">
        <v>5.99</v>
      </c>
      <c r="E15" s="141">
        <f t="shared" si="4"/>
        <v>1.4975000000000001</v>
      </c>
      <c r="F15" s="152"/>
      <c r="G15" s="169">
        <v>1.4975000000000001</v>
      </c>
      <c r="H15" s="143"/>
      <c r="I15" s="143"/>
      <c r="J15" s="144"/>
      <c r="K15" s="144"/>
      <c r="L15" s="145"/>
      <c r="M15" s="182"/>
      <c r="N15" s="166"/>
      <c r="O15" s="166"/>
      <c r="P15" s="167"/>
      <c r="Q15" s="167"/>
      <c r="R15" s="149"/>
      <c r="S15" s="149"/>
      <c r="T15" s="149"/>
      <c r="U15" s="183">
        <f>E15</f>
        <v>1.4975000000000001</v>
      </c>
      <c r="V15" s="151">
        <f>E15</f>
        <v>1.4975000000000001</v>
      </c>
      <c r="W15" s="139" t="s">
        <v>93</v>
      </c>
      <c r="X15" s="139" t="s">
        <v>432</v>
      </c>
      <c r="Y15" s="140">
        <v>400</v>
      </c>
      <c r="Z15" s="175">
        <v>3.99</v>
      </c>
      <c r="AA15" s="153">
        <f t="shared" si="5"/>
        <v>0.99750000000000016</v>
      </c>
      <c r="AB15" s="175"/>
      <c r="AC15" s="153"/>
      <c r="AD15" s="170"/>
      <c r="AE15" s="155"/>
      <c r="AF15" s="144"/>
      <c r="AG15" s="156"/>
      <c r="AN15" s="157">
        <v>0.99750000000000016</v>
      </c>
      <c r="AO15" s="139" t="s">
        <v>93</v>
      </c>
      <c r="AP15" s="139" t="s">
        <v>432</v>
      </c>
      <c r="AQ15" s="140">
        <v>400</v>
      </c>
      <c r="AR15" s="175">
        <v>5.15</v>
      </c>
      <c r="AS15" s="152">
        <f t="shared" si="7"/>
        <v>1.2875000000000001</v>
      </c>
      <c r="AT15" s="152"/>
      <c r="AU15" s="169">
        <v>1.2875000000000001</v>
      </c>
      <c r="AV15" s="143"/>
      <c r="AW15" s="143"/>
      <c r="AX15" s="143"/>
      <c r="AY15" s="143"/>
      <c r="AZ15" s="143"/>
      <c r="BA15" s="144"/>
      <c r="BB15" s="172"/>
      <c r="BC15" s="172"/>
      <c r="BD15" s="172"/>
      <c r="BE15" s="172"/>
      <c r="BF15" s="172"/>
      <c r="BH15" s="174">
        <f>AS15</f>
        <v>1.2875000000000001</v>
      </c>
      <c r="BI15" s="161">
        <f>AS15</f>
        <v>1.2875000000000001</v>
      </c>
      <c r="BJ15" s="162">
        <f t="shared" si="0"/>
        <v>1.2608333333333335</v>
      </c>
      <c r="BK15" s="157">
        <f t="shared" si="1"/>
        <v>1.2608333333333335</v>
      </c>
      <c r="BL15" s="157">
        <f t="shared" si="2"/>
        <v>1.2608333333333335</v>
      </c>
      <c r="BM15" s="157"/>
      <c r="BN15" s="157"/>
      <c r="BO15" s="157">
        <f t="shared" si="3"/>
        <v>1.2608333333333335</v>
      </c>
    </row>
    <row r="16" spans="1:68" ht="24" customHeight="1">
      <c r="A16" s="139" t="s">
        <v>98</v>
      </c>
      <c r="B16" s="139" t="s">
        <v>433</v>
      </c>
      <c r="C16" s="140">
        <v>500</v>
      </c>
      <c r="D16" s="152">
        <v>3.29</v>
      </c>
      <c r="E16" s="141">
        <f t="shared" si="4"/>
        <v>0.65800000000000003</v>
      </c>
      <c r="F16" s="152"/>
      <c r="G16" s="169">
        <v>0.65800000000000003</v>
      </c>
      <c r="H16" s="170" t="s">
        <v>412</v>
      </c>
      <c r="I16" s="170">
        <v>500</v>
      </c>
      <c r="J16" s="156">
        <v>2.39</v>
      </c>
      <c r="K16" s="164">
        <f t="shared" ref="K16:K22" si="12">J16/I16*100</f>
        <v>0.47800000000000004</v>
      </c>
      <c r="L16" s="145"/>
      <c r="M16" s="182">
        <v>0.47800000000000004</v>
      </c>
      <c r="N16" s="166"/>
      <c r="O16" s="166"/>
      <c r="P16" s="167"/>
      <c r="Q16" s="167"/>
      <c r="R16" s="149"/>
      <c r="S16" s="149"/>
      <c r="T16" s="149"/>
      <c r="U16" s="183">
        <f>K16</f>
        <v>0.47800000000000004</v>
      </c>
      <c r="V16" s="151">
        <f t="shared" ref="V16:V22" si="13">K16</f>
        <v>0.47800000000000004</v>
      </c>
      <c r="W16" s="139" t="s">
        <v>98</v>
      </c>
      <c r="X16" s="139" t="s">
        <v>433</v>
      </c>
      <c r="Y16" s="140">
        <v>500</v>
      </c>
      <c r="Z16" s="152">
        <v>2.95</v>
      </c>
      <c r="AA16" s="153">
        <f t="shared" si="5"/>
        <v>0.59000000000000008</v>
      </c>
      <c r="AB16" s="152"/>
      <c r="AC16" s="153"/>
      <c r="AD16" s="170" t="s">
        <v>25</v>
      </c>
      <c r="AE16" s="168">
        <v>500</v>
      </c>
      <c r="AF16" s="156">
        <v>2.19</v>
      </c>
      <c r="AG16" s="156">
        <f t="shared" ref="AG16:AG22" si="14">AF16/AE16*100</f>
        <v>0.438</v>
      </c>
      <c r="AN16" s="157">
        <v>0.438</v>
      </c>
      <c r="AO16" s="139" t="s">
        <v>98</v>
      </c>
      <c r="AP16" s="139" t="s">
        <v>433</v>
      </c>
      <c r="AQ16" s="140">
        <v>500</v>
      </c>
      <c r="AR16" s="152">
        <v>3.7</v>
      </c>
      <c r="AS16" s="152">
        <f t="shared" si="7"/>
        <v>0.74</v>
      </c>
      <c r="AT16" s="152"/>
      <c r="AU16" s="169">
        <v>0.74</v>
      </c>
      <c r="AV16" s="170" t="s">
        <v>22</v>
      </c>
      <c r="AW16" s="170">
        <v>500</v>
      </c>
      <c r="AX16" s="156">
        <v>2.5</v>
      </c>
      <c r="AY16" s="156">
        <f>AX16/AW16*100</f>
        <v>0.5</v>
      </c>
      <c r="AZ16" s="143"/>
      <c r="BA16" s="171">
        <v>0.5</v>
      </c>
      <c r="BB16" s="172"/>
      <c r="BC16" s="172"/>
      <c r="BD16" s="172"/>
      <c r="BE16" s="172"/>
      <c r="BF16" s="172"/>
      <c r="BH16" s="174">
        <f>AY16</f>
        <v>0.5</v>
      </c>
      <c r="BI16" s="161">
        <f>AY16</f>
        <v>0.5</v>
      </c>
      <c r="BJ16" s="162">
        <f t="shared" si="0"/>
        <v>0.47199999999999998</v>
      </c>
      <c r="BK16" s="157">
        <f t="shared" si="1"/>
        <v>0.66266666666666674</v>
      </c>
      <c r="BL16" s="157">
        <f t="shared" si="2"/>
        <v>0.66266666666666674</v>
      </c>
      <c r="BM16" s="157">
        <f t="shared" ref="BM16:BM22" si="15">AVERAGE(K16,AG16,AY16)</f>
        <v>0.47199999999999998</v>
      </c>
      <c r="BN16" s="157">
        <f t="shared" ref="BN16:BN22" si="16">AVERAGE(M16,AG16,BA16)</f>
        <v>0.47199999999999998</v>
      </c>
      <c r="BO16" s="157">
        <f t="shared" si="3"/>
        <v>0.47199999999999998</v>
      </c>
    </row>
    <row r="17" spans="1:67" ht="24" customHeight="1">
      <c r="A17" s="139" t="s">
        <v>99</v>
      </c>
      <c r="B17" s="139" t="s">
        <v>434</v>
      </c>
      <c r="C17" s="140">
        <v>650</v>
      </c>
      <c r="D17" s="152">
        <v>7.29</v>
      </c>
      <c r="E17" s="141">
        <f t="shared" si="4"/>
        <v>1.1215384615384616</v>
      </c>
      <c r="F17" s="152"/>
      <c r="G17" s="169">
        <v>1.1215384615384616</v>
      </c>
      <c r="H17" s="163" t="s">
        <v>412</v>
      </c>
      <c r="I17" s="170">
        <v>650</v>
      </c>
      <c r="J17" s="156">
        <v>3.79</v>
      </c>
      <c r="K17" s="164">
        <f t="shared" si="12"/>
        <v>0.58307692307692305</v>
      </c>
      <c r="L17" s="145"/>
      <c r="M17" s="182">
        <v>0.58307692307692305</v>
      </c>
      <c r="N17" s="166"/>
      <c r="O17" s="166"/>
      <c r="P17" s="167"/>
      <c r="Q17" s="167"/>
      <c r="R17" s="149"/>
      <c r="S17" s="149"/>
      <c r="T17" s="149"/>
      <c r="U17" s="183">
        <f>K17</f>
        <v>0.58307692307692305</v>
      </c>
      <c r="V17" s="151">
        <f t="shared" si="13"/>
        <v>0.58307692307692305</v>
      </c>
      <c r="W17" s="139" t="s">
        <v>99</v>
      </c>
      <c r="X17" s="139" t="s">
        <v>434</v>
      </c>
      <c r="Y17" s="140">
        <v>650</v>
      </c>
      <c r="Z17" s="152">
        <v>6.55</v>
      </c>
      <c r="AA17" s="153">
        <f t="shared" si="5"/>
        <v>1.0076923076923077</v>
      </c>
      <c r="AB17" s="152"/>
      <c r="AC17" s="153"/>
      <c r="AD17" s="163" t="s">
        <v>412</v>
      </c>
      <c r="AE17" s="168">
        <v>650</v>
      </c>
      <c r="AF17" s="156">
        <v>3.69</v>
      </c>
      <c r="AG17" s="156">
        <f t="shared" si="14"/>
        <v>0.56769230769230772</v>
      </c>
      <c r="AN17" s="157">
        <v>0.56769230769230772</v>
      </c>
      <c r="AO17" s="139" t="s">
        <v>99</v>
      </c>
      <c r="AP17" s="139" t="s">
        <v>434</v>
      </c>
      <c r="AQ17" s="140">
        <v>650</v>
      </c>
      <c r="AR17" s="152">
        <v>7.25</v>
      </c>
      <c r="AS17" s="152">
        <f t="shared" si="7"/>
        <v>1.1153846153846154</v>
      </c>
      <c r="AT17" s="152"/>
      <c r="AU17" s="169">
        <v>1.1153846153846154</v>
      </c>
      <c r="AV17" s="163" t="s">
        <v>413</v>
      </c>
      <c r="AW17" s="170">
        <v>650</v>
      </c>
      <c r="AX17" s="156">
        <v>3.8</v>
      </c>
      <c r="AY17" s="156">
        <f>AX17/AW17*100</f>
        <v>0.58461538461538454</v>
      </c>
      <c r="AZ17" s="143"/>
      <c r="BA17" s="171">
        <v>0.58461538461538454</v>
      </c>
      <c r="BB17" s="172"/>
      <c r="BC17" s="172"/>
      <c r="BD17" s="172"/>
      <c r="BE17" s="172"/>
      <c r="BF17" s="172"/>
      <c r="BH17" s="174">
        <f>AY17</f>
        <v>0.58461538461538454</v>
      </c>
      <c r="BI17" s="161">
        <f>AY17</f>
        <v>0.58461538461538454</v>
      </c>
      <c r="BJ17" s="162">
        <f t="shared" si="0"/>
        <v>0.57846153846153847</v>
      </c>
      <c r="BK17" s="157">
        <f t="shared" si="1"/>
        <v>1.0815384615384616</v>
      </c>
      <c r="BL17" s="157">
        <f t="shared" si="2"/>
        <v>1.0815384615384616</v>
      </c>
      <c r="BM17" s="157">
        <f t="shared" si="15"/>
        <v>0.57846153846153847</v>
      </c>
      <c r="BN17" s="157">
        <f t="shared" si="16"/>
        <v>0.57846153846153847</v>
      </c>
      <c r="BO17" s="157">
        <f t="shared" si="3"/>
        <v>0.57846153846153847</v>
      </c>
    </row>
    <row r="18" spans="1:67" ht="24" customHeight="1">
      <c r="A18" s="139" t="s">
        <v>435</v>
      </c>
      <c r="B18" s="139" t="s">
        <v>436</v>
      </c>
      <c r="C18" s="140">
        <v>600</v>
      </c>
      <c r="D18" s="152">
        <v>7.29</v>
      </c>
      <c r="E18" s="141">
        <f t="shared" si="4"/>
        <v>1.2149999999999999</v>
      </c>
      <c r="F18" s="152"/>
      <c r="G18" s="169">
        <v>1.2149999999999999</v>
      </c>
      <c r="H18" s="163" t="s">
        <v>25</v>
      </c>
      <c r="I18" s="168">
        <v>750</v>
      </c>
      <c r="J18" s="156">
        <v>3.69</v>
      </c>
      <c r="K18" s="164">
        <f t="shared" si="12"/>
        <v>0.49199999999999999</v>
      </c>
      <c r="L18" s="188"/>
      <c r="M18" s="189">
        <v>0.49199999999999999</v>
      </c>
      <c r="N18" s="95"/>
      <c r="O18" s="95"/>
      <c r="P18" s="149"/>
      <c r="Q18" s="149"/>
      <c r="R18" s="149"/>
      <c r="S18" s="149"/>
      <c r="T18" s="149"/>
      <c r="U18" s="183">
        <f>K18</f>
        <v>0.49199999999999999</v>
      </c>
      <c r="V18" s="151">
        <f t="shared" si="13"/>
        <v>0.49199999999999999</v>
      </c>
      <c r="W18" s="139" t="s">
        <v>435</v>
      </c>
      <c r="X18" s="139" t="s">
        <v>436</v>
      </c>
      <c r="Y18" s="140">
        <v>600</v>
      </c>
      <c r="Z18" s="152">
        <v>6.55</v>
      </c>
      <c r="AA18" s="153">
        <f t="shared" si="5"/>
        <v>1.0916666666666666</v>
      </c>
      <c r="AB18" s="152"/>
      <c r="AC18" s="153"/>
      <c r="AD18" s="163" t="s">
        <v>25</v>
      </c>
      <c r="AE18" s="168">
        <v>750</v>
      </c>
      <c r="AF18" s="156">
        <v>3.59</v>
      </c>
      <c r="AG18" s="156">
        <f t="shared" si="14"/>
        <v>0.47866666666666663</v>
      </c>
      <c r="AN18" s="157">
        <v>0.47866666666666663</v>
      </c>
      <c r="AO18" s="139" t="s">
        <v>435</v>
      </c>
      <c r="AP18" s="139" t="s">
        <v>436</v>
      </c>
      <c r="AQ18" s="140">
        <v>600</v>
      </c>
      <c r="AR18" s="152">
        <v>7.25</v>
      </c>
      <c r="AS18" s="152">
        <f t="shared" si="7"/>
        <v>1.2083333333333333</v>
      </c>
      <c r="AT18" s="152"/>
      <c r="AU18" s="169">
        <v>1.2083333333333333</v>
      </c>
      <c r="AV18" s="143"/>
      <c r="AW18" s="143"/>
      <c r="AX18" s="143"/>
      <c r="AY18" s="156"/>
      <c r="AZ18" s="143"/>
      <c r="BA18" s="171"/>
      <c r="BB18" s="139" t="s">
        <v>437</v>
      </c>
      <c r="BC18" s="147">
        <v>600</v>
      </c>
      <c r="BD18" s="152">
        <v>4.49</v>
      </c>
      <c r="BE18" s="152">
        <f>BD18/BC18*100</f>
        <v>0.74833333333333341</v>
      </c>
      <c r="BF18" s="152">
        <v>4.3</v>
      </c>
      <c r="BG18" s="152">
        <f>BF18/BC18*100</f>
        <v>0.71666666666666667</v>
      </c>
      <c r="BH18" s="160">
        <f>BG18</f>
        <v>0.71666666666666667</v>
      </c>
      <c r="BI18" s="161">
        <f>BE18</f>
        <v>0.74833333333333341</v>
      </c>
      <c r="BJ18" s="162">
        <f t="shared" si="0"/>
        <v>0.56244444444444441</v>
      </c>
      <c r="BK18" s="157">
        <f t="shared" si="1"/>
        <v>1.1716666666666666</v>
      </c>
      <c r="BL18" s="157">
        <f t="shared" si="2"/>
        <v>1.1716666666666666</v>
      </c>
      <c r="BM18" s="157">
        <f t="shared" si="15"/>
        <v>0.48533333333333328</v>
      </c>
      <c r="BN18" s="157">
        <f t="shared" si="16"/>
        <v>0.48533333333333328</v>
      </c>
      <c r="BO18" s="157">
        <f t="shared" si="3"/>
        <v>0.57299999999999995</v>
      </c>
    </row>
    <row r="19" spans="1:67" ht="24" customHeight="1">
      <c r="A19" s="139" t="s">
        <v>438</v>
      </c>
      <c r="B19" s="139" t="s">
        <v>433</v>
      </c>
      <c r="C19" s="140">
        <v>460</v>
      </c>
      <c r="D19" s="175">
        <v>3.35</v>
      </c>
      <c r="E19" s="141">
        <f t="shared" si="4"/>
        <v>0.72826086956521741</v>
      </c>
      <c r="F19" s="152"/>
      <c r="G19" s="169">
        <v>0.72826086956521741</v>
      </c>
      <c r="H19" s="163" t="s">
        <v>412</v>
      </c>
      <c r="I19" s="177">
        <v>500</v>
      </c>
      <c r="J19" s="178">
        <v>2.59</v>
      </c>
      <c r="K19" s="164">
        <f t="shared" si="12"/>
        <v>0.51800000000000002</v>
      </c>
      <c r="L19" s="145"/>
      <c r="M19" s="182">
        <v>0.51800000000000002</v>
      </c>
      <c r="N19" s="166"/>
      <c r="O19" s="166"/>
      <c r="P19" s="167"/>
      <c r="Q19" s="167"/>
      <c r="R19" s="149"/>
      <c r="S19" s="149"/>
      <c r="T19" s="149"/>
      <c r="U19" s="183">
        <f>K19</f>
        <v>0.51800000000000002</v>
      </c>
      <c r="V19" s="151">
        <f t="shared" si="13"/>
        <v>0.51800000000000002</v>
      </c>
      <c r="W19" s="139" t="s">
        <v>438</v>
      </c>
      <c r="X19" s="139" t="s">
        <v>433</v>
      </c>
      <c r="Y19" s="140">
        <v>460</v>
      </c>
      <c r="Z19" s="152">
        <v>2.99</v>
      </c>
      <c r="AA19" s="153">
        <f t="shared" si="5"/>
        <v>0.65</v>
      </c>
      <c r="AB19" s="152"/>
      <c r="AC19" s="153"/>
      <c r="AD19" s="163" t="s">
        <v>412</v>
      </c>
      <c r="AE19" s="168">
        <v>500</v>
      </c>
      <c r="AF19" s="156">
        <v>2.39</v>
      </c>
      <c r="AG19" s="156">
        <f t="shared" si="14"/>
        <v>0.47800000000000004</v>
      </c>
      <c r="AN19" s="157">
        <v>0.47800000000000004</v>
      </c>
      <c r="AO19" s="139" t="s">
        <v>438</v>
      </c>
      <c r="AP19" s="139" t="s">
        <v>433</v>
      </c>
      <c r="AQ19" s="140">
        <v>460</v>
      </c>
      <c r="AR19" s="175">
        <v>3.35</v>
      </c>
      <c r="AS19" s="152">
        <f t="shared" si="7"/>
        <v>0.72826086956521741</v>
      </c>
      <c r="AT19" s="152"/>
      <c r="AU19" s="169">
        <v>0.72826086956521741</v>
      </c>
      <c r="AV19" s="163" t="s">
        <v>22</v>
      </c>
      <c r="AW19" s="177">
        <v>500</v>
      </c>
      <c r="AX19" s="178">
        <v>3</v>
      </c>
      <c r="AY19" s="156">
        <f t="shared" ref="AY19:AY24" si="17">AX19/AW19*100</f>
        <v>0.6</v>
      </c>
      <c r="AZ19" s="143"/>
      <c r="BA19" s="171">
        <v>0.6</v>
      </c>
      <c r="BB19" s="172"/>
      <c r="BC19" s="172"/>
      <c r="BD19" s="172"/>
      <c r="BE19" s="172"/>
      <c r="BF19" s="172"/>
      <c r="BH19" s="174">
        <f>AY19</f>
        <v>0.6</v>
      </c>
      <c r="BI19" s="161">
        <f>AY19</f>
        <v>0.6</v>
      </c>
      <c r="BJ19" s="162">
        <f t="shared" si="0"/>
        <v>0.53200000000000003</v>
      </c>
      <c r="BK19" s="157">
        <f t="shared" si="1"/>
        <v>0.70217391304347831</v>
      </c>
      <c r="BL19" s="157">
        <f t="shared" si="2"/>
        <v>0.70217391304347831</v>
      </c>
      <c r="BM19" s="157">
        <f t="shared" si="15"/>
        <v>0.53200000000000003</v>
      </c>
      <c r="BN19" s="157">
        <f t="shared" si="16"/>
        <v>0.53200000000000003</v>
      </c>
      <c r="BO19" s="157">
        <f t="shared" si="3"/>
        <v>0.53200000000000003</v>
      </c>
    </row>
    <row r="20" spans="1:67" ht="24" customHeight="1">
      <c r="A20" s="139" t="s">
        <v>439</v>
      </c>
      <c r="B20" s="139" t="s">
        <v>440</v>
      </c>
      <c r="C20" s="140">
        <v>750</v>
      </c>
      <c r="D20" s="152">
        <v>4.25</v>
      </c>
      <c r="E20" s="141">
        <f t="shared" si="4"/>
        <v>0.56666666666666665</v>
      </c>
      <c r="F20" s="152"/>
      <c r="G20" s="169">
        <v>0.56666666666666665</v>
      </c>
      <c r="H20" s="163" t="s">
        <v>412</v>
      </c>
      <c r="I20" s="170">
        <v>750</v>
      </c>
      <c r="J20" s="156">
        <v>3.79</v>
      </c>
      <c r="K20" s="164">
        <f t="shared" si="12"/>
        <v>0.5053333333333333</v>
      </c>
      <c r="L20" s="188"/>
      <c r="M20" s="189">
        <v>0.5053333333333333</v>
      </c>
      <c r="N20" s="166"/>
      <c r="O20" s="166"/>
      <c r="P20" s="167"/>
      <c r="Q20" s="167"/>
      <c r="R20" s="149"/>
      <c r="S20" s="149"/>
      <c r="T20" s="149"/>
      <c r="U20" s="183">
        <f>K20</f>
        <v>0.5053333333333333</v>
      </c>
      <c r="V20" s="151">
        <f t="shared" si="13"/>
        <v>0.5053333333333333</v>
      </c>
      <c r="W20" s="139" t="s">
        <v>439</v>
      </c>
      <c r="X20" s="139" t="s">
        <v>440</v>
      </c>
      <c r="Y20" s="140">
        <v>750</v>
      </c>
      <c r="Z20" s="152">
        <v>3.69</v>
      </c>
      <c r="AA20" s="153">
        <f t="shared" si="5"/>
        <v>0.49199999999999999</v>
      </c>
      <c r="AB20" s="152"/>
      <c r="AC20" s="153"/>
      <c r="AD20" s="163" t="s">
        <v>412</v>
      </c>
      <c r="AE20" s="168">
        <v>750</v>
      </c>
      <c r="AF20" s="156">
        <v>3.79</v>
      </c>
      <c r="AG20" s="156">
        <f t="shared" si="14"/>
        <v>0.5053333333333333</v>
      </c>
      <c r="AN20" s="190">
        <f>AA20</f>
        <v>0.49199999999999999</v>
      </c>
      <c r="AO20" s="139" t="s">
        <v>439</v>
      </c>
      <c r="AP20" s="139" t="s">
        <v>440</v>
      </c>
      <c r="AQ20" s="140">
        <v>750</v>
      </c>
      <c r="AR20" s="152">
        <v>4.25</v>
      </c>
      <c r="AS20" s="152">
        <f t="shared" si="7"/>
        <v>0.56666666666666665</v>
      </c>
      <c r="AT20" s="152"/>
      <c r="AU20" s="169">
        <v>0.56666666666666665</v>
      </c>
      <c r="AV20" s="163" t="s">
        <v>22</v>
      </c>
      <c r="AW20" s="170">
        <v>750</v>
      </c>
      <c r="AX20" s="156">
        <v>3.79</v>
      </c>
      <c r="AY20" s="156">
        <f t="shared" si="17"/>
        <v>0.5053333333333333</v>
      </c>
      <c r="AZ20" s="143"/>
      <c r="BA20" s="171">
        <v>0.5053333333333333</v>
      </c>
      <c r="BB20" s="172"/>
      <c r="BC20" s="172"/>
      <c r="BD20" s="172"/>
      <c r="BE20" s="172"/>
      <c r="BF20" s="172"/>
      <c r="BH20" s="174">
        <f>AY20</f>
        <v>0.5053333333333333</v>
      </c>
      <c r="BI20" s="161">
        <f>AY20</f>
        <v>0.5053333333333333</v>
      </c>
      <c r="BJ20" s="162">
        <f t="shared" si="0"/>
        <v>0.50088888888888883</v>
      </c>
      <c r="BK20" s="157">
        <f t="shared" si="1"/>
        <v>0.5417777777777778</v>
      </c>
      <c r="BL20" s="157">
        <f t="shared" si="2"/>
        <v>0.5417777777777778</v>
      </c>
      <c r="BM20" s="157">
        <f t="shared" si="15"/>
        <v>0.5053333333333333</v>
      </c>
      <c r="BN20" s="157">
        <f t="shared" si="16"/>
        <v>0.5053333333333333</v>
      </c>
      <c r="BO20" s="157">
        <f t="shared" si="3"/>
        <v>0.50088888888888883</v>
      </c>
    </row>
    <row r="21" spans="1:67" ht="24" customHeight="1">
      <c r="A21" s="139" t="s">
        <v>101</v>
      </c>
      <c r="B21" s="139" t="s">
        <v>441</v>
      </c>
      <c r="C21" s="140">
        <v>1500</v>
      </c>
      <c r="D21" s="175">
        <v>4.49</v>
      </c>
      <c r="E21" s="141">
        <f t="shared" si="4"/>
        <v>0.29933333333333334</v>
      </c>
      <c r="F21" s="175">
        <v>3.79</v>
      </c>
      <c r="G21" s="141">
        <f>F21/C21*100</f>
        <v>0.25266666666666665</v>
      </c>
      <c r="H21" s="170" t="s">
        <v>412</v>
      </c>
      <c r="I21" s="177">
        <v>1500</v>
      </c>
      <c r="J21" s="178">
        <v>4.29</v>
      </c>
      <c r="K21" s="164">
        <f t="shared" si="12"/>
        <v>0.28600000000000003</v>
      </c>
      <c r="L21" s="188"/>
      <c r="M21" s="189">
        <v>0.28600000000000003</v>
      </c>
      <c r="N21" s="166"/>
      <c r="O21" s="166"/>
      <c r="P21" s="167"/>
      <c r="Q21" s="167"/>
      <c r="R21" s="149"/>
      <c r="S21" s="149"/>
      <c r="T21" s="149"/>
      <c r="U21" s="191">
        <f>G21</f>
        <v>0.25266666666666665</v>
      </c>
      <c r="V21" s="192">
        <f t="shared" si="13"/>
        <v>0.28600000000000003</v>
      </c>
      <c r="W21" s="139" t="s">
        <v>101</v>
      </c>
      <c r="X21" s="139" t="s">
        <v>441</v>
      </c>
      <c r="Y21" s="140">
        <v>1500</v>
      </c>
      <c r="Z21" s="175">
        <v>5.59</v>
      </c>
      <c r="AA21" s="153">
        <f t="shared" si="5"/>
        <v>0.3726666666666667</v>
      </c>
      <c r="AB21" s="175"/>
      <c r="AC21" s="153"/>
      <c r="AD21" s="170" t="s">
        <v>412</v>
      </c>
      <c r="AE21" s="168">
        <v>1500</v>
      </c>
      <c r="AF21" s="178">
        <v>4.1900000000000004</v>
      </c>
      <c r="AG21" s="156">
        <f t="shared" si="14"/>
        <v>0.27933333333333332</v>
      </c>
      <c r="AN21" s="157">
        <v>0.27933333333333332</v>
      </c>
      <c r="AO21" s="139" t="s">
        <v>101</v>
      </c>
      <c r="AP21" s="139" t="s">
        <v>441</v>
      </c>
      <c r="AQ21" s="140">
        <v>1500</v>
      </c>
      <c r="AR21" s="175">
        <v>6.19</v>
      </c>
      <c r="AS21" s="152">
        <f t="shared" si="7"/>
        <v>0.41266666666666663</v>
      </c>
      <c r="AT21" s="152"/>
      <c r="AU21" s="169">
        <v>0.41266666666666663</v>
      </c>
      <c r="AV21" s="163" t="s">
        <v>22</v>
      </c>
      <c r="AW21" s="177">
        <v>750</v>
      </c>
      <c r="AX21" s="178">
        <v>2.29</v>
      </c>
      <c r="AY21" s="156">
        <f t="shared" si="17"/>
        <v>0.30533333333333335</v>
      </c>
      <c r="AZ21" s="178">
        <v>2</v>
      </c>
      <c r="BA21" s="156">
        <f>AZ21/AW21*100</f>
        <v>0.26666666666666666</v>
      </c>
      <c r="BB21" s="172"/>
      <c r="BC21" s="172"/>
      <c r="BD21" s="172"/>
      <c r="BE21" s="172"/>
      <c r="BF21" s="172"/>
      <c r="BH21" s="181">
        <f>BA21</f>
        <v>0.26666666666666666</v>
      </c>
      <c r="BI21" s="161">
        <f>AY21</f>
        <v>0.30533333333333335</v>
      </c>
      <c r="BJ21" s="162">
        <f t="shared" si="0"/>
        <v>0.26622222222222219</v>
      </c>
      <c r="BK21" s="157">
        <f t="shared" si="1"/>
        <v>0.36155555555555557</v>
      </c>
      <c r="BL21" s="157">
        <f t="shared" si="2"/>
        <v>0.34599999999999992</v>
      </c>
      <c r="BM21" s="157">
        <f t="shared" si="15"/>
        <v>0.29022222222222221</v>
      </c>
      <c r="BN21" s="157">
        <f t="shared" si="16"/>
        <v>0.27733333333333338</v>
      </c>
      <c r="BO21" s="157">
        <f t="shared" si="3"/>
        <v>0.29022222222222221</v>
      </c>
    </row>
    <row r="22" spans="1:67" ht="24" customHeight="1">
      <c r="A22" s="139" t="s">
        <v>442</v>
      </c>
      <c r="B22" s="139" t="s">
        <v>443</v>
      </c>
      <c r="C22" s="140">
        <v>500</v>
      </c>
      <c r="D22" s="175">
        <v>2.75</v>
      </c>
      <c r="E22" s="141">
        <f t="shared" si="4"/>
        <v>0.54999999999999993</v>
      </c>
      <c r="F22" s="175">
        <v>2.29</v>
      </c>
      <c r="G22" s="141">
        <f>F22/C22*100</f>
        <v>0.45799999999999996</v>
      </c>
      <c r="H22" s="163" t="s">
        <v>25</v>
      </c>
      <c r="I22" s="170">
        <v>500</v>
      </c>
      <c r="J22" s="178">
        <v>0.79</v>
      </c>
      <c r="K22" s="164">
        <f t="shared" si="12"/>
        <v>0.158</v>
      </c>
      <c r="L22" s="145"/>
      <c r="M22" s="182">
        <v>0.158</v>
      </c>
      <c r="N22" s="166"/>
      <c r="O22" s="166"/>
      <c r="P22" s="167"/>
      <c r="Q22" s="167"/>
      <c r="R22" s="149"/>
      <c r="S22" s="149"/>
      <c r="T22" s="149"/>
      <c r="U22" s="183">
        <f>K22</f>
        <v>0.158</v>
      </c>
      <c r="V22" s="151">
        <f t="shared" si="13"/>
        <v>0.158</v>
      </c>
      <c r="W22" s="139" t="s">
        <v>442</v>
      </c>
      <c r="X22" s="139" t="s">
        <v>443</v>
      </c>
      <c r="Y22" s="140">
        <v>500</v>
      </c>
      <c r="Z22" s="175">
        <v>2.4900000000000002</v>
      </c>
      <c r="AA22" s="153">
        <f t="shared" si="5"/>
        <v>0.498</v>
      </c>
      <c r="AB22" s="175"/>
      <c r="AC22" s="153"/>
      <c r="AD22" s="163" t="s">
        <v>25</v>
      </c>
      <c r="AE22" s="168">
        <v>500</v>
      </c>
      <c r="AF22" s="178">
        <v>0.75</v>
      </c>
      <c r="AG22" s="156">
        <f t="shared" si="14"/>
        <v>0.15</v>
      </c>
      <c r="AN22" s="157">
        <v>0.15</v>
      </c>
      <c r="AO22" s="139" t="s">
        <v>442</v>
      </c>
      <c r="AP22" s="139" t="s">
        <v>443</v>
      </c>
      <c r="AQ22" s="140">
        <v>500</v>
      </c>
      <c r="AR22" s="175">
        <v>2.79</v>
      </c>
      <c r="AS22" s="152">
        <f t="shared" si="7"/>
        <v>0.55799999999999994</v>
      </c>
      <c r="AT22" s="152"/>
      <c r="AU22" s="169">
        <v>0.55799999999999994</v>
      </c>
      <c r="AV22" s="163" t="s">
        <v>22</v>
      </c>
      <c r="AW22" s="170">
        <v>500</v>
      </c>
      <c r="AX22" s="178">
        <v>1.05</v>
      </c>
      <c r="AY22" s="156">
        <f t="shared" si="17"/>
        <v>0.21000000000000002</v>
      </c>
      <c r="AZ22" s="143"/>
      <c r="BA22" s="171">
        <v>0.21000000000000002</v>
      </c>
      <c r="BB22" s="172"/>
      <c r="BC22" s="172"/>
      <c r="BD22" s="172"/>
      <c r="BE22" s="172"/>
      <c r="BF22" s="172"/>
      <c r="BH22" s="174">
        <f>AY22</f>
        <v>0.21000000000000002</v>
      </c>
      <c r="BI22" s="161">
        <f>AY22</f>
        <v>0.21000000000000002</v>
      </c>
      <c r="BJ22" s="162">
        <f t="shared" si="0"/>
        <v>0.17266666666666666</v>
      </c>
      <c r="BK22" s="157">
        <f t="shared" si="1"/>
        <v>0.53533333333333333</v>
      </c>
      <c r="BL22" s="157">
        <f t="shared" si="2"/>
        <v>0.5046666666666666</v>
      </c>
      <c r="BM22" s="157">
        <f t="shared" si="15"/>
        <v>0.17266666666666666</v>
      </c>
      <c r="BN22" s="157">
        <f t="shared" si="16"/>
        <v>0.17266666666666666</v>
      </c>
      <c r="BO22" s="157">
        <f t="shared" si="3"/>
        <v>0.17266666666666666</v>
      </c>
    </row>
    <row r="23" spans="1:67" ht="24" customHeight="1">
      <c r="A23" s="139" t="s">
        <v>444</v>
      </c>
      <c r="B23" s="139" t="s">
        <v>443</v>
      </c>
      <c r="C23" s="140">
        <v>500</v>
      </c>
      <c r="D23" s="175">
        <v>2.75</v>
      </c>
      <c r="E23" s="141">
        <f t="shared" si="4"/>
        <v>0.54999999999999993</v>
      </c>
      <c r="F23" s="175">
        <v>2.29</v>
      </c>
      <c r="G23" s="141">
        <f>F23/C23*100</f>
        <v>0.45799999999999996</v>
      </c>
      <c r="H23" s="143"/>
      <c r="I23" s="143"/>
      <c r="J23" s="144"/>
      <c r="K23" s="144"/>
      <c r="L23" s="145"/>
      <c r="M23" s="182"/>
      <c r="N23" s="166"/>
      <c r="O23" s="166"/>
      <c r="P23" s="167"/>
      <c r="Q23" s="167"/>
      <c r="R23" s="149"/>
      <c r="S23" s="149"/>
      <c r="T23" s="149"/>
      <c r="U23" s="150">
        <f>G23</f>
        <v>0.45799999999999996</v>
      </c>
      <c r="V23" s="151">
        <f>E23</f>
        <v>0.54999999999999993</v>
      </c>
      <c r="W23" s="139" t="s">
        <v>445</v>
      </c>
      <c r="X23" s="139" t="s">
        <v>443</v>
      </c>
      <c r="Y23" s="140">
        <v>500</v>
      </c>
      <c r="Z23" s="175">
        <v>2.4900000000000002</v>
      </c>
      <c r="AA23" s="153">
        <f t="shared" si="5"/>
        <v>0.498</v>
      </c>
      <c r="AB23" s="175"/>
      <c r="AC23" s="153"/>
      <c r="AD23" s="170"/>
      <c r="AE23" s="155"/>
      <c r="AF23" s="144"/>
      <c r="AG23" s="156"/>
      <c r="AN23" s="157">
        <f>AA23</f>
        <v>0.498</v>
      </c>
      <c r="AO23" s="139" t="s">
        <v>446</v>
      </c>
      <c r="AP23" s="139" t="s">
        <v>443</v>
      </c>
      <c r="AQ23" s="140">
        <v>500</v>
      </c>
      <c r="AR23" s="175">
        <v>2.79</v>
      </c>
      <c r="AS23" s="152">
        <f t="shared" si="7"/>
        <v>0.55799999999999994</v>
      </c>
      <c r="AT23" s="152"/>
      <c r="AU23" s="169">
        <v>0.55799999999999994</v>
      </c>
      <c r="AY23" s="158"/>
      <c r="AZ23" s="143"/>
      <c r="BA23" s="171"/>
      <c r="BB23" s="163" t="s">
        <v>447</v>
      </c>
      <c r="BC23" s="170">
        <v>500</v>
      </c>
      <c r="BD23" s="178">
        <v>2.2000000000000002</v>
      </c>
      <c r="BE23" s="152">
        <f>BD23/BC23*100</f>
        <v>0.44</v>
      </c>
      <c r="BF23" s="172"/>
      <c r="BH23" s="174">
        <f>BE23</f>
        <v>0.44</v>
      </c>
      <c r="BI23" s="161">
        <f>BE23</f>
        <v>0.44</v>
      </c>
      <c r="BJ23" s="162">
        <f t="shared" si="0"/>
        <v>0.46533333333333332</v>
      </c>
      <c r="BK23" s="157">
        <f t="shared" si="1"/>
        <v>0.53533333333333333</v>
      </c>
      <c r="BL23" s="157">
        <f t="shared" si="2"/>
        <v>0.5046666666666666</v>
      </c>
      <c r="BM23" s="157"/>
      <c r="BN23" s="157"/>
      <c r="BO23" s="157">
        <f t="shared" si="3"/>
        <v>0.496</v>
      </c>
    </row>
    <row r="24" spans="1:67" ht="24" customHeight="1">
      <c r="A24" s="139" t="s">
        <v>448</v>
      </c>
      <c r="B24" s="139" t="s">
        <v>449</v>
      </c>
      <c r="C24" s="140">
        <v>370</v>
      </c>
      <c r="D24" s="175">
        <v>2.79</v>
      </c>
      <c r="E24" s="141">
        <f t="shared" si="4"/>
        <v>0.75405405405405401</v>
      </c>
      <c r="F24" s="152"/>
      <c r="G24" s="176">
        <v>0.75405405405405401</v>
      </c>
      <c r="H24" s="163" t="s">
        <v>25</v>
      </c>
      <c r="I24" s="177">
        <v>425</v>
      </c>
      <c r="J24" s="178">
        <v>1.49</v>
      </c>
      <c r="K24" s="164">
        <f>J24/I24*100</f>
        <v>0.35058823529411764</v>
      </c>
      <c r="L24" s="145"/>
      <c r="M24" s="182">
        <v>0.35058823529411764</v>
      </c>
      <c r="N24" s="166"/>
      <c r="O24" s="166"/>
      <c r="P24" s="167"/>
      <c r="Q24" s="167"/>
      <c r="R24" s="149"/>
      <c r="S24" s="149"/>
      <c r="T24" s="149"/>
      <c r="U24" s="183">
        <f>K24</f>
        <v>0.35058823529411764</v>
      </c>
      <c r="V24" s="151">
        <f>K24</f>
        <v>0.35058823529411764</v>
      </c>
      <c r="W24" s="139" t="s">
        <v>103</v>
      </c>
      <c r="X24" s="139" t="s">
        <v>449</v>
      </c>
      <c r="Y24" s="140">
        <v>370</v>
      </c>
      <c r="Z24" s="175">
        <v>2.69</v>
      </c>
      <c r="AA24" s="153">
        <f t="shared" si="5"/>
        <v>0.72702702702702704</v>
      </c>
      <c r="AB24" s="175"/>
      <c r="AC24" s="153"/>
      <c r="AD24" s="163" t="s">
        <v>25</v>
      </c>
      <c r="AE24" s="168">
        <v>425</v>
      </c>
      <c r="AF24" s="178">
        <v>1.39</v>
      </c>
      <c r="AG24" s="156">
        <f>AF24/AE24*100</f>
        <v>0.32705882352941174</v>
      </c>
      <c r="AN24" s="157">
        <v>0.32705882352941174</v>
      </c>
      <c r="AO24" s="139" t="s">
        <v>103</v>
      </c>
      <c r="AP24" s="139" t="s">
        <v>449</v>
      </c>
      <c r="AQ24" s="140">
        <v>370</v>
      </c>
      <c r="AR24" s="175">
        <v>2.8</v>
      </c>
      <c r="AS24" s="152">
        <f t="shared" si="7"/>
        <v>0.7567567567567568</v>
      </c>
      <c r="AT24" s="152"/>
      <c r="AU24" s="169">
        <v>0.7567567567567568</v>
      </c>
      <c r="AV24" s="163" t="s">
        <v>22</v>
      </c>
      <c r="AW24" s="177">
        <v>425</v>
      </c>
      <c r="AX24" s="178">
        <v>1.8</v>
      </c>
      <c r="AY24" s="156">
        <f t="shared" si="17"/>
        <v>0.42352941176470593</v>
      </c>
      <c r="AZ24" s="143"/>
      <c r="BA24" s="171">
        <v>0.42352941176470593</v>
      </c>
      <c r="BB24" s="172"/>
      <c r="BC24" s="172"/>
      <c r="BD24" s="172"/>
      <c r="BE24" s="172"/>
      <c r="BF24" s="172"/>
      <c r="BH24" s="174">
        <f>AY24</f>
        <v>0.42352941176470593</v>
      </c>
      <c r="BI24" s="161">
        <f>AY24</f>
        <v>0.42352941176470593</v>
      </c>
      <c r="BJ24" s="162">
        <f t="shared" si="0"/>
        <v>0.36705882352941172</v>
      </c>
      <c r="BK24" s="157">
        <f t="shared" si="1"/>
        <v>0.74594594594594599</v>
      </c>
      <c r="BL24" s="157">
        <f t="shared" si="2"/>
        <v>0.74594594594594599</v>
      </c>
      <c r="BM24" s="157">
        <f>AVERAGE(K24,AG24,AY24)</f>
        <v>0.36705882352941172</v>
      </c>
      <c r="BN24" s="157">
        <f>AVERAGE(M24,AG24,BA24)</f>
        <v>0.36705882352941172</v>
      </c>
      <c r="BO24" s="157">
        <f t="shared" si="3"/>
        <v>0.36705882352941172</v>
      </c>
    </row>
    <row r="25" spans="1:67" ht="24" customHeight="1">
      <c r="A25" s="193" t="s">
        <v>186</v>
      </c>
      <c r="B25" s="139" t="s">
        <v>450</v>
      </c>
      <c r="C25" s="140">
        <v>1000</v>
      </c>
      <c r="D25" s="175">
        <v>3.25</v>
      </c>
      <c r="E25" s="141">
        <f t="shared" si="4"/>
        <v>0.32500000000000001</v>
      </c>
      <c r="F25" s="175">
        <v>2.4900000000000002</v>
      </c>
      <c r="G25" s="141">
        <f>F25/C25*100</f>
        <v>0.249</v>
      </c>
      <c r="H25" s="163" t="s">
        <v>25</v>
      </c>
      <c r="I25" s="170">
        <v>1000</v>
      </c>
      <c r="J25" s="178">
        <v>2.19</v>
      </c>
      <c r="K25" s="164">
        <f>J25/I25*100</f>
        <v>0.219</v>
      </c>
      <c r="L25" s="145"/>
      <c r="M25" s="182">
        <v>0.219</v>
      </c>
      <c r="N25" s="166"/>
      <c r="O25" s="166"/>
      <c r="P25" s="167"/>
      <c r="Q25" s="167"/>
      <c r="R25" s="149"/>
      <c r="S25" s="149"/>
      <c r="T25" s="149"/>
      <c r="U25" s="183">
        <f>K25</f>
        <v>0.219</v>
      </c>
      <c r="V25" s="151">
        <f>K25</f>
        <v>0.219</v>
      </c>
      <c r="W25" s="193" t="s">
        <v>186</v>
      </c>
      <c r="X25" s="139" t="s">
        <v>450</v>
      </c>
      <c r="Y25" s="140">
        <v>1000</v>
      </c>
      <c r="Z25" s="175">
        <v>2.79</v>
      </c>
      <c r="AA25" s="153">
        <f t="shared" si="5"/>
        <v>0.27899999999999997</v>
      </c>
      <c r="AB25" s="175"/>
      <c r="AC25" s="153"/>
      <c r="AD25" s="163" t="s">
        <v>25</v>
      </c>
      <c r="AE25" s="180">
        <v>500</v>
      </c>
      <c r="AF25" s="178">
        <v>1.59</v>
      </c>
      <c r="AG25" s="156">
        <f>AF25/AE25*100</f>
        <v>0.318</v>
      </c>
      <c r="AN25" s="190">
        <f>AA25</f>
        <v>0.27899999999999997</v>
      </c>
      <c r="AO25" s="194" t="s">
        <v>186</v>
      </c>
      <c r="AP25" s="139" t="s">
        <v>450</v>
      </c>
      <c r="AQ25" s="140">
        <v>1000</v>
      </c>
      <c r="AR25" s="175">
        <v>2.5</v>
      </c>
      <c r="AS25" s="152">
        <f t="shared" si="7"/>
        <v>0.25</v>
      </c>
      <c r="AT25" s="152"/>
      <c r="AU25" s="169">
        <v>0.25</v>
      </c>
      <c r="AV25" s="143"/>
      <c r="AW25" s="143"/>
      <c r="AX25" s="143"/>
      <c r="AY25" s="156"/>
      <c r="AZ25" s="143"/>
      <c r="BA25" s="171"/>
      <c r="BB25" s="172"/>
      <c r="BC25" s="172"/>
      <c r="BD25" s="172"/>
      <c r="BE25" s="172"/>
      <c r="BF25" s="172"/>
      <c r="BH25" s="174">
        <f>AS25</f>
        <v>0.25</v>
      </c>
      <c r="BI25" s="161">
        <f>AS25</f>
        <v>0.25</v>
      </c>
      <c r="BJ25" s="162">
        <f t="shared" si="0"/>
        <v>0.2493333333333333</v>
      </c>
      <c r="BK25" s="157">
        <f t="shared" si="1"/>
        <v>0.28466666666666668</v>
      </c>
      <c r="BL25" s="157">
        <f t="shared" si="2"/>
        <v>0.25933333333333336</v>
      </c>
      <c r="BM25" s="157">
        <f>AVERAGE(K25,AG25,AY25)</f>
        <v>0.26850000000000002</v>
      </c>
      <c r="BN25" s="157">
        <f>AVERAGE(M25,AG25,BA25)</f>
        <v>0.26850000000000002</v>
      </c>
      <c r="BO25" s="157">
        <f t="shared" si="3"/>
        <v>0.24933333333333332</v>
      </c>
    </row>
    <row r="26" spans="1:67" ht="24" customHeight="1">
      <c r="A26" s="139" t="s">
        <v>105</v>
      </c>
      <c r="B26" s="139" t="s">
        <v>450</v>
      </c>
      <c r="C26" s="140">
        <v>1000</v>
      </c>
      <c r="D26" s="175">
        <v>2.79</v>
      </c>
      <c r="E26" s="141">
        <f t="shared" si="4"/>
        <v>0.27899999999999997</v>
      </c>
      <c r="F26" s="175">
        <v>2.29</v>
      </c>
      <c r="G26" s="141">
        <f>F26/C26*100</f>
        <v>0.22899999999999998</v>
      </c>
      <c r="H26" s="163" t="s">
        <v>412</v>
      </c>
      <c r="I26" s="170">
        <v>1000</v>
      </c>
      <c r="J26" s="178">
        <v>2.4900000000000002</v>
      </c>
      <c r="K26" s="164">
        <f>J26/I26*100</f>
        <v>0.249</v>
      </c>
      <c r="L26" s="145"/>
      <c r="M26" s="182">
        <v>0.249</v>
      </c>
      <c r="N26" s="166"/>
      <c r="O26" s="166"/>
      <c r="P26" s="167"/>
      <c r="Q26" s="167"/>
      <c r="R26" s="149"/>
      <c r="S26" s="149"/>
      <c r="T26" s="149"/>
      <c r="U26" s="191">
        <f>G26</f>
        <v>0.22899999999999998</v>
      </c>
      <c r="V26" s="192">
        <f>K26</f>
        <v>0.249</v>
      </c>
      <c r="W26" s="139" t="s">
        <v>105</v>
      </c>
      <c r="X26" s="139" t="s">
        <v>450</v>
      </c>
      <c r="Y26" s="140">
        <v>1000</v>
      </c>
      <c r="Z26" s="175">
        <v>2.15</v>
      </c>
      <c r="AA26" s="153">
        <f t="shared" si="5"/>
        <v>0.215</v>
      </c>
      <c r="AB26" s="175"/>
      <c r="AC26" s="153"/>
      <c r="AD26" s="163" t="s">
        <v>25</v>
      </c>
      <c r="AE26" s="168">
        <v>1000</v>
      </c>
      <c r="AF26" s="178">
        <v>1.89</v>
      </c>
      <c r="AG26" s="156">
        <f>AF26/AE26*100</f>
        <v>0.189</v>
      </c>
      <c r="AN26" s="157">
        <v>0.189</v>
      </c>
      <c r="AO26" s="139" t="s">
        <v>105</v>
      </c>
      <c r="AP26" s="139" t="s">
        <v>450</v>
      </c>
      <c r="AQ26" s="140">
        <v>1000</v>
      </c>
      <c r="AR26" s="175">
        <v>2.89</v>
      </c>
      <c r="AS26" s="152">
        <f t="shared" si="7"/>
        <v>0.28900000000000003</v>
      </c>
      <c r="AT26" s="175">
        <v>2.5</v>
      </c>
      <c r="AU26" s="152">
        <f>AT26/AQ26*100</f>
        <v>0.25</v>
      </c>
      <c r="AV26" s="163" t="s">
        <v>22</v>
      </c>
      <c r="AW26" s="170">
        <v>1000</v>
      </c>
      <c r="AX26" s="178">
        <v>1.99</v>
      </c>
      <c r="AY26" s="156">
        <f>AX26/AW26*100</f>
        <v>0.19900000000000001</v>
      </c>
      <c r="AZ26" s="143"/>
      <c r="BA26" s="171">
        <v>0.19900000000000001</v>
      </c>
      <c r="BB26" s="172"/>
      <c r="BC26" s="172"/>
      <c r="BD26" s="172"/>
      <c r="BE26" s="172"/>
      <c r="BF26" s="172"/>
      <c r="BH26" s="174">
        <f>AY26</f>
        <v>0.19900000000000001</v>
      </c>
      <c r="BI26" s="161">
        <f>AY26</f>
        <v>0.19900000000000001</v>
      </c>
      <c r="BJ26" s="162">
        <f t="shared" si="0"/>
        <v>0.20566666666666666</v>
      </c>
      <c r="BK26" s="157">
        <f t="shared" si="1"/>
        <v>0.26100000000000001</v>
      </c>
      <c r="BL26" s="157">
        <f t="shared" si="2"/>
        <v>0.23133333333333331</v>
      </c>
      <c r="BM26" s="157">
        <f>AVERAGE(K26,AG26,AY26)</f>
        <v>0.21233333333333335</v>
      </c>
      <c r="BN26" s="157">
        <f>AVERAGE(M26,AG26,BA26)</f>
        <v>0.21233333333333335</v>
      </c>
      <c r="BO26" s="157">
        <f t="shared" si="3"/>
        <v>0.21233333333333335</v>
      </c>
    </row>
    <row r="27" spans="1:67" ht="24" customHeight="1">
      <c r="A27" s="139" t="s">
        <v>106</v>
      </c>
      <c r="B27" s="139" t="s">
        <v>451</v>
      </c>
      <c r="C27" s="140">
        <v>420</v>
      </c>
      <c r="D27" s="175">
        <v>1.99</v>
      </c>
      <c r="E27" s="141">
        <f t="shared" si="4"/>
        <v>0.47380952380952385</v>
      </c>
      <c r="G27" s="196">
        <v>0.47380952380952385</v>
      </c>
      <c r="H27" s="163" t="s">
        <v>25</v>
      </c>
      <c r="I27" s="177">
        <v>410</v>
      </c>
      <c r="J27" s="178">
        <v>0.69</v>
      </c>
      <c r="K27" s="164">
        <f>J27/I27*100</f>
        <v>0.16829268292682928</v>
      </c>
      <c r="L27" s="145"/>
      <c r="M27" s="182">
        <v>0.16829268292682928</v>
      </c>
      <c r="N27" s="166"/>
      <c r="O27" s="166"/>
      <c r="P27" s="167"/>
      <c r="Q27" s="167"/>
      <c r="R27" s="149"/>
      <c r="S27" s="149"/>
      <c r="T27" s="149"/>
      <c r="U27" s="183">
        <f>K27</f>
        <v>0.16829268292682928</v>
      </c>
      <c r="V27" s="151">
        <f>K27</f>
        <v>0.16829268292682928</v>
      </c>
      <c r="W27" s="139" t="s">
        <v>106</v>
      </c>
      <c r="X27" s="139" t="s">
        <v>451</v>
      </c>
      <c r="Y27" s="140">
        <v>420</v>
      </c>
      <c r="Z27" s="175">
        <v>2.4900000000000002</v>
      </c>
      <c r="AA27" s="153">
        <f t="shared" si="5"/>
        <v>0.59285714285714286</v>
      </c>
      <c r="AB27" s="175"/>
      <c r="AC27" s="153"/>
      <c r="AD27" s="163" t="s">
        <v>25</v>
      </c>
      <c r="AE27" s="168">
        <v>410</v>
      </c>
      <c r="AF27" s="178">
        <v>0.65</v>
      </c>
      <c r="AG27" s="156">
        <f>AF27/AE27*100</f>
        <v>0.15853658536585366</v>
      </c>
      <c r="AN27" s="157">
        <v>0.15853658536585366</v>
      </c>
      <c r="AO27" s="139" t="s">
        <v>106</v>
      </c>
      <c r="AP27" s="139" t="s">
        <v>451</v>
      </c>
      <c r="AQ27" s="140">
        <v>420</v>
      </c>
      <c r="AR27" s="175">
        <v>1.99</v>
      </c>
      <c r="AS27" s="152">
        <f t="shared" si="7"/>
        <v>0.47380952380952385</v>
      </c>
      <c r="AT27" s="152"/>
      <c r="AU27" s="169">
        <v>0.47380952380952385</v>
      </c>
      <c r="AV27" s="163" t="s">
        <v>22</v>
      </c>
      <c r="AW27" s="163">
        <v>420</v>
      </c>
      <c r="AX27" s="178">
        <v>0.89</v>
      </c>
      <c r="AY27" s="156">
        <f>AX27/AW27*100</f>
        <v>0.2119047619047619</v>
      </c>
      <c r="AZ27" s="143"/>
      <c r="BA27" s="171">
        <v>0.2119047619047619</v>
      </c>
      <c r="BB27" s="172"/>
      <c r="BC27" s="172"/>
      <c r="BD27" s="172"/>
      <c r="BE27" s="172"/>
      <c r="BF27" s="172"/>
      <c r="BH27" s="174">
        <f>AY27</f>
        <v>0.2119047619047619</v>
      </c>
      <c r="BI27" s="161">
        <f>AY27</f>
        <v>0.2119047619047619</v>
      </c>
      <c r="BJ27" s="162">
        <f t="shared" si="0"/>
        <v>0.17957801006581495</v>
      </c>
      <c r="BK27" s="157">
        <f t="shared" si="1"/>
        <v>0.51349206349206356</v>
      </c>
      <c r="BL27" s="157">
        <f t="shared" si="2"/>
        <v>0.51349206349206356</v>
      </c>
      <c r="BM27" s="157">
        <f>AVERAGE(K27,AG27,AY27)</f>
        <v>0.17957801006581495</v>
      </c>
      <c r="BN27" s="157">
        <f>AVERAGE(M27,AG27,BA27)</f>
        <v>0.17957801006581495</v>
      </c>
      <c r="BO27" s="157">
        <f t="shared" si="3"/>
        <v>0.17957801006581495</v>
      </c>
    </row>
    <row r="28" spans="1:67" ht="24" customHeight="1">
      <c r="A28" s="139" t="s">
        <v>452</v>
      </c>
      <c r="B28" s="139" t="s">
        <v>451</v>
      </c>
      <c r="C28" s="140">
        <v>420</v>
      </c>
      <c r="D28" s="152">
        <v>2.4900000000000002</v>
      </c>
      <c r="E28" s="141">
        <f t="shared" si="4"/>
        <v>0.59285714285714286</v>
      </c>
      <c r="F28" s="152"/>
      <c r="G28" s="169">
        <v>0.59285714285714286</v>
      </c>
      <c r="H28" s="170"/>
      <c r="I28" s="177"/>
      <c r="J28" s="178"/>
      <c r="K28" s="178"/>
      <c r="L28" s="145"/>
      <c r="M28" s="146"/>
      <c r="N28" s="166"/>
      <c r="O28" s="166"/>
      <c r="P28" s="167"/>
      <c r="Q28" s="167"/>
      <c r="R28" s="149"/>
      <c r="S28" s="149"/>
      <c r="T28" s="149"/>
      <c r="U28" s="183">
        <f>E28</f>
        <v>0.59285714285714286</v>
      </c>
      <c r="V28" s="151">
        <f>E28</f>
        <v>0.59285714285714286</v>
      </c>
      <c r="W28" s="139" t="s">
        <v>452</v>
      </c>
      <c r="X28" s="139" t="s">
        <v>451</v>
      </c>
      <c r="Y28" s="140">
        <v>420</v>
      </c>
      <c r="Z28" s="175" t="s">
        <v>453</v>
      </c>
      <c r="AA28" s="153"/>
      <c r="AB28" s="175"/>
      <c r="AC28" s="153"/>
      <c r="AD28" s="170"/>
      <c r="AE28" s="155"/>
      <c r="AF28" s="144"/>
      <c r="AG28" s="144"/>
      <c r="AO28" s="139" t="s">
        <v>452</v>
      </c>
      <c r="AP28" s="139" t="s">
        <v>451</v>
      </c>
      <c r="AQ28" s="140">
        <v>420</v>
      </c>
      <c r="AR28" s="175">
        <v>2.7</v>
      </c>
      <c r="AS28" s="152">
        <f t="shared" si="7"/>
        <v>0.6428571428571429</v>
      </c>
      <c r="AT28" s="152"/>
      <c r="AU28" s="169">
        <v>0.6428571428571429</v>
      </c>
      <c r="AV28" s="143"/>
      <c r="AW28" s="143"/>
      <c r="AX28" s="143"/>
      <c r="AY28" s="143"/>
      <c r="AZ28" s="143"/>
      <c r="BA28" s="144"/>
      <c r="BB28" s="172"/>
      <c r="BC28" s="172"/>
      <c r="BD28" s="172"/>
      <c r="BE28" s="172"/>
      <c r="BF28" s="172"/>
      <c r="BH28" s="174">
        <f>AS28</f>
        <v>0.6428571428571429</v>
      </c>
      <c r="BI28" s="161">
        <f>AS28</f>
        <v>0.6428571428571429</v>
      </c>
      <c r="BJ28" s="162">
        <f t="shared" si="0"/>
        <v>0.61785714285714288</v>
      </c>
      <c r="BK28" s="157">
        <f t="shared" si="1"/>
        <v>0.61785714285714288</v>
      </c>
      <c r="BL28" s="157">
        <f t="shared" si="2"/>
        <v>0.61785714285714288</v>
      </c>
      <c r="BM28" s="157"/>
      <c r="BN28" s="157"/>
      <c r="BO28" s="157">
        <f t="shared" si="3"/>
        <v>0.61785714285714288</v>
      </c>
    </row>
    <row r="29" spans="1:67" s="133" customFormat="1" ht="24" customHeight="1">
      <c r="A29" s="127" t="s">
        <v>107</v>
      </c>
      <c r="B29" s="127"/>
      <c r="C29" s="128"/>
      <c r="D29" s="129"/>
      <c r="E29" s="129"/>
      <c r="F29" s="129"/>
      <c r="G29" s="129"/>
      <c r="H29" s="127"/>
      <c r="I29" s="197"/>
      <c r="J29" s="198"/>
      <c r="K29" s="198"/>
      <c r="L29" s="199"/>
      <c r="M29" s="200"/>
      <c r="N29" s="201"/>
      <c r="O29" s="201"/>
      <c r="P29" s="199"/>
      <c r="Q29" s="199"/>
      <c r="R29" s="199"/>
      <c r="S29" s="199"/>
      <c r="T29" s="199"/>
      <c r="U29" s="200"/>
      <c r="V29" s="202"/>
      <c r="Y29" s="135"/>
      <c r="Z29" s="135"/>
      <c r="AA29" s="135"/>
      <c r="AB29" s="135"/>
      <c r="AC29" s="135"/>
      <c r="AE29" s="135"/>
      <c r="AF29" s="135"/>
      <c r="AG29" s="135"/>
      <c r="AN29" s="203"/>
      <c r="AS29" s="135"/>
      <c r="AT29" s="135"/>
      <c r="AU29" s="135"/>
      <c r="AV29" s="135"/>
      <c r="AW29" s="135"/>
      <c r="AX29" s="135"/>
      <c r="AY29" s="135"/>
      <c r="AZ29" s="135"/>
      <c r="BA29" s="136"/>
      <c r="BB29" s="135"/>
      <c r="BC29" s="135"/>
      <c r="BD29" s="135"/>
      <c r="BE29" s="135"/>
      <c r="BF29" s="135"/>
      <c r="BG29" s="135"/>
      <c r="BH29" s="135"/>
      <c r="BI29" s="204"/>
      <c r="BK29" s="203"/>
      <c r="BL29" s="203"/>
      <c r="BM29" s="203"/>
      <c r="BN29" s="203"/>
      <c r="BO29" s="203"/>
    </row>
    <row r="30" spans="1:67" ht="24" customHeight="1">
      <c r="A30" s="139" t="s">
        <v>108</v>
      </c>
      <c r="B30" s="139" t="s">
        <v>454</v>
      </c>
      <c r="C30" s="140">
        <v>1000</v>
      </c>
      <c r="D30" s="175">
        <v>9.89</v>
      </c>
      <c r="E30" s="141">
        <f t="shared" si="4"/>
        <v>0.9890000000000001</v>
      </c>
      <c r="F30" s="152"/>
      <c r="G30" s="169">
        <v>0.9890000000000001</v>
      </c>
      <c r="H30" s="163" t="s">
        <v>25</v>
      </c>
      <c r="I30" s="170">
        <v>1000</v>
      </c>
      <c r="J30" s="178">
        <v>8.49</v>
      </c>
      <c r="K30" s="164">
        <f>J30/I30*100</f>
        <v>0.84900000000000009</v>
      </c>
      <c r="L30" s="179">
        <v>7.99</v>
      </c>
      <c r="M30" s="164">
        <f>L30/I30*100</f>
        <v>0.79900000000000004</v>
      </c>
      <c r="N30" s="95"/>
      <c r="O30" s="166"/>
      <c r="P30" s="167"/>
      <c r="Q30" s="167"/>
      <c r="R30" s="167"/>
      <c r="S30" s="167"/>
      <c r="T30" s="167"/>
      <c r="U30" s="205">
        <f>M30</f>
        <v>0.79900000000000004</v>
      </c>
      <c r="V30" s="192">
        <f>K30</f>
        <v>0.84900000000000009</v>
      </c>
      <c r="W30" s="139" t="s">
        <v>108</v>
      </c>
      <c r="X30" s="139" t="s">
        <v>454</v>
      </c>
      <c r="Y30" s="140">
        <v>750</v>
      </c>
      <c r="Z30" s="175">
        <v>7.29</v>
      </c>
      <c r="AA30" s="206">
        <f t="shared" ref="AA30:AA39" si="18">Z30/Y30*100</f>
        <v>0.97199999999999998</v>
      </c>
      <c r="AB30" s="175"/>
      <c r="AC30" s="153"/>
      <c r="AD30" s="163" t="s">
        <v>25</v>
      </c>
      <c r="AE30" s="170">
        <v>1000</v>
      </c>
      <c r="AF30" s="178">
        <v>8.2899999999999991</v>
      </c>
      <c r="AG30" s="156">
        <f t="shared" ref="AG30:AG31" si="19">AF30/AE30*100</f>
        <v>0.82899999999999985</v>
      </c>
      <c r="AH30" s="207"/>
      <c r="AI30" s="139" t="s">
        <v>455</v>
      </c>
      <c r="AJ30" s="147">
        <v>1000</v>
      </c>
      <c r="AK30" s="175">
        <v>7.59</v>
      </c>
      <c r="AL30" s="208"/>
      <c r="AM30" s="195">
        <f>AK30/AJ30*100</f>
        <v>0.7589999999999999</v>
      </c>
      <c r="AN30" s="190">
        <f>AM30</f>
        <v>0.7589999999999999</v>
      </c>
      <c r="AO30" s="139" t="s">
        <v>108</v>
      </c>
      <c r="AP30" s="139" t="s">
        <v>454</v>
      </c>
      <c r="AQ30" s="140">
        <v>1000</v>
      </c>
      <c r="AR30" s="175">
        <v>13.5</v>
      </c>
      <c r="AS30" s="152">
        <f t="shared" si="7"/>
        <v>1.35</v>
      </c>
      <c r="AT30" s="152"/>
      <c r="AU30" s="169">
        <v>1.35</v>
      </c>
      <c r="AV30" s="163" t="s">
        <v>413</v>
      </c>
      <c r="AW30" s="170">
        <v>1000</v>
      </c>
      <c r="AX30" s="178">
        <v>9.5</v>
      </c>
      <c r="AY30" s="156">
        <f t="shared" ref="AY30:AY34" si="20">AX30/AW30*100</f>
        <v>0.95</v>
      </c>
      <c r="AZ30" s="143"/>
      <c r="BA30" s="171">
        <v>0.95</v>
      </c>
      <c r="BB30" s="139" t="s">
        <v>456</v>
      </c>
      <c r="BC30" s="147">
        <v>1000</v>
      </c>
      <c r="BD30" s="175">
        <v>11</v>
      </c>
      <c r="BE30" s="152">
        <f t="shared" ref="BE30:BE31" si="21">BD30/BC30*100</f>
        <v>1.0999999999999999</v>
      </c>
      <c r="BF30" s="175">
        <v>8</v>
      </c>
      <c r="BG30" s="152">
        <f t="shared" ref="BG30:BG31" si="22">BF30/BC30*100</f>
        <v>0.8</v>
      </c>
      <c r="BH30" s="209">
        <f>BG30</f>
        <v>0.8</v>
      </c>
      <c r="BI30" s="160">
        <f>BE30</f>
        <v>1.0999999999999999</v>
      </c>
      <c r="BJ30" s="162">
        <f t="shared" ref="BJ30:BJ39" si="23">AVERAGE(BH30,AN30,U30)</f>
        <v>0.78600000000000003</v>
      </c>
      <c r="BK30" s="157">
        <f t="shared" ref="BK30:BK39" si="24">AVERAGE(E30,AA30,AS30)</f>
        <v>1.1036666666666666</v>
      </c>
      <c r="BL30" s="157">
        <f t="shared" ref="BL30:BL39" si="25">AVERAGE(G30,AA30,AU30)</f>
        <v>1.1036666666666666</v>
      </c>
      <c r="BM30" s="157">
        <f>AVERAGE(K30,AG30,AY30)</f>
        <v>0.876</v>
      </c>
      <c r="BN30" s="157">
        <f>AVERAGE(M30,AG30,BA30)</f>
        <v>0.85933333333333328</v>
      </c>
      <c r="BO30" s="157">
        <f t="shared" ref="BO30:BO39" si="26">AVERAGE(V30,AN30,BI30)</f>
        <v>0.90266666666666673</v>
      </c>
    </row>
    <row r="31" spans="1:67" ht="24" customHeight="1">
      <c r="A31" s="139" t="s">
        <v>109</v>
      </c>
      <c r="B31" s="139" t="s">
        <v>454</v>
      </c>
      <c r="C31" s="140">
        <v>1000</v>
      </c>
      <c r="D31" s="175">
        <v>9.89</v>
      </c>
      <c r="E31" s="141">
        <f t="shared" si="4"/>
        <v>0.9890000000000001</v>
      </c>
      <c r="F31" s="152"/>
      <c r="G31" s="169">
        <v>0.9890000000000001</v>
      </c>
      <c r="H31" s="163" t="s">
        <v>25</v>
      </c>
      <c r="I31" s="170">
        <v>1000</v>
      </c>
      <c r="J31" s="178">
        <v>8.49</v>
      </c>
      <c r="K31" s="164">
        <f>J31/I31*100</f>
        <v>0.84900000000000009</v>
      </c>
      <c r="L31" s="179">
        <v>7.99</v>
      </c>
      <c r="M31" s="164">
        <f>L31/I31*100</f>
        <v>0.79900000000000004</v>
      </c>
      <c r="U31" s="210">
        <f>M31</f>
        <v>0.79900000000000004</v>
      </c>
      <c r="V31" s="211">
        <f>K31</f>
        <v>0.84900000000000009</v>
      </c>
      <c r="W31" s="139" t="s">
        <v>109</v>
      </c>
      <c r="X31" s="139" t="s">
        <v>454</v>
      </c>
      <c r="Y31" s="140">
        <v>750</v>
      </c>
      <c r="Z31" s="152">
        <v>7.29</v>
      </c>
      <c r="AA31" s="206">
        <f t="shared" si="18"/>
        <v>0.97199999999999998</v>
      </c>
      <c r="AB31" s="152"/>
      <c r="AC31" s="153"/>
      <c r="AD31" s="163" t="s">
        <v>25</v>
      </c>
      <c r="AE31" s="170">
        <v>1000</v>
      </c>
      <c r="AF31" s="178">
        <v>8.2899999999999991</v>
      </c>
      <c r="AG31" s="156">
        <f t="shared" si="19"/>
        <v>0.82899999999999985</v>
      </c>
      <c r="AH31" s="207"/>
      <c r="AI31" s="139" t="s">
        <v>455</v>
      </c>
      <c r="AJ31" s="147">
        <v>1000</v>
      </c>
      <c r="AK31" s="175">
        <v>7.59</v>
      </c>
      <c r="AL31" s="208"/>
      <c r="AM31" s="195">
        <f>AK31/AJ31*100</f>
        <v>0.7589999999999999</v>
      </c>
      <c r="AN31" s="190">
        <f>AM31</f>
        <v>0.7589999999999999</v>
      </c>
      <c r="AO31" s="139" t="s">
        <v>109</v>
      </c>
      <c r="AP31" s="139" t="s">
        <v>454</v>
      </c>
      <c r="AQ31" s="140">
        <v>1000</v>
      </c>
      <c r="AR31" s="175">
        <v>13.5</v>
      </c>
      <c r="AS31" s="152">
        <f t="shared" si="7"/>
        <v>1.35</v>
      </c>
      <c r="AT31" s="152"/>
      <c r="AU31" s="169">
        <v>1.35</v>
      </c>
      <c r="AV31" s="163" t="s">
        <v>413</v>
      </c>
      <c r="AW31" s="170">
        <v>1000</v>
      </c>
      <c r="AX31" s="178">
        <v>9.5</v>
      </c>
      <c r="AY31" s="156">
        <f t="shared" si="20"/>
        <v>0.95</v>
      </c>
      <c r="AZ31" s="143"/>
      <c r="BA31" s="171">
        <v>0.95</v>
      </c>
      <c r="BB31" s="139" t="s">
        <v>456</v>
      </c>
      <c r="BC31" s="147">
        <v>1000</v>
      </c>
      <c r="BD31" s="175">
        <v>11</v>
      </c>
      <c r="BE31" s="152">
        <f t="shared" si="21"/>
        <v>1.0999999999999999</v>
      </c>
      <c r="BF31" s="175">
        <v>8</v>
      </c>
      <c r="BG31" s="152">
        <f t="shared" si="22"/>
        <v>0.8</v>
      </c>
      <c r="BH31" s="209">
        <f>BG31</f>
        <v>0.8</v>
      </c>
      <c r="BI31" s="160">
        <f>BE31</f>
        <v>1.0999999999999999</v>
      </c>
      <c r="BJ31" s="162">
        <f t="shared" si="23"/>
        <v>0.78600000000000003</v>
      </c>
      <c r="BK31" s="157">
        <f t="shared" si="24"/>
        <v>1.1036666666666666</v>
      </c>
      <c r="BL31" s="157">
        <f t="shared" si="25"/>
        <v>1.1036666666666666</v>
      </c>
      <c r="BM31" s="157">
        <f>AVERAGE(K31,AG31,AY31)</f>
        <v>0.876</v>
      </c>
      <c r="BN31" s="157">
        <f>AVERAGE(M31,AG31,BA31)</f>
        <v>0.85933333333333328</v>
      </c>
      <c r="BO31" s="157">
        <f t="shared" si="26"/>
        <v>0.90266666666666673</v>
      </c>
    </row>
    <row r="32" spans="1:67" ht="24" customHeight="1">
      <c r="A32" s="139" t="s">
        <v>457</v>
      </c>
      <c r="B32" s="139" t="s">
        <v>43</v>
      </c>
      <c r="C32" s="140">
        <v>250</v>
      </c>
      <c r="D32" s="175">
        <v>3.15</v>
      </c>
      <c r="E32" s="141">
        <f t="shared" si="4"/>
        <v>1.26</v>
      </c>
      <c r="G32" s="196">
        <v>1.26</v>
      </c>
      <c r="N32" s="139" t="s">
        <v>44</v>
      </c>
      <c r="O32" s="140">
        <v>250</v>
      </c>
      <c r="P32" s="214">
        <v>3.39</v>
      </c>
      <c r="Q32" s="141">
        <f>P32/O32*100</f>
        <v>1.3560000000000001</v>
      </c>
      <c r="R32" s="215">
        <v>2.4900000000000002</v>
      </c>
      <c r="S32" s="141">
        <f>R32/O32*100</f>
        <v>0.996</v>
      </c>
      <c r="T32" s="142">
        <f>R32/P32</f>
        <v>0.73451327433628322</v>
      </c>
      <c r="U32" s="216">
        <f>S32</f>
        <v>0.996</v>
      </c>
      <c r="V32" s="217">
        <f>E32</f>
        <v>1.26</v>
      </c>
      <c r="W32" s="139" t="s">
        <v>457</v>
      </c>
      <c r="X32" s="139" t="s">
        <v>43</v>
      </c>
      <c r="Y32" s="140">
        <v>250</v>
      </c>
      <c r="Z32" s="175">
        <v>2.4900000000000002</v>
      </c>
      <c r="AA32" s="153">
        <f t="shared" si="18"/>
        <v>0.996</v>
      </c>
      <c r="AB32" s="175"/>
      <c r="AC32" s="153"/>
      <c r="AD32" s="170"/>
      <c r="AE32" s="155"/>
      <c r="AF32" s="144"/>
      <c r="AG32" s="144"/>
      <c r="AH32" s="207"/>
      <c r="AI32" s="166"/>
      <c r="AJ32" s="166"/>
      <c r="AK32" s="166"/>
      <c r="AL32" s="208"/>
      <c r="AM32" s="208"/>
      <c r="AN32" s="195">
        <f>AA32</f>
        <v>0.996</v>
      </c>
      <c r="AO32" s="139" t="s">
        <v>457</v>
      </c>
      <c r="AP32" s="139" t="s">
        <v>43</v>
      </c>
      <c r="AQ32" s="140">
        <v>250</v>
      </c>
      <c r="AR32" s="175">
        <v>3.29</v>
      </c>
      <c r="AS32" s="152">
        <f t="shared" si="7"/>
        <v>1.3160000000000001</v>
      </c>
      <c r="AT32" s="175">
        <v>3</v>
      </c>
      <c r="AU32" s="152">
        <f>AT32/AQ32*100</f>
        <v>1.2</v>
      </c>
      <c r="AV32" s="158"/>
      <c r="AW32" s="158"/>
      <c r="AX32" s="158"/>
      <c r="AY32" s="156"/>
      <c r="AZ32" s="143"/>
      <c r="BA32" s="171"/>
      <c r="BH32" s="181">
        <f>AU32</f>
        <v>1.2</v>
      </c>
      <c r="BI32" s="161">
        <f>AS32</f>
        <v>1.3160000000000001</v>
      </c>
      <c r="BJ32" s="162">
        <f t="shared" si="23"/>
        <v>1.0639999999999998</v>
      </c>
      <c r="BK32" s="157">
        <f t="shared" si="24"/>
        <v>1.1906666666666668</v>
      </c>
      <c r="BL32" s="157">
        <f t="shared" si="25"/>
        <v>1.1520000000000001</v>
      </c>
      <c r="BM32" s="157"/>
      <c r="BN32" s="157"/>
      <c r="BO32" s="157">
        <f t="shared" si="26"/>
        <v>1.1906666666666668</v>
      </c>
    </row>
    <row r="33" spans="1:67" ht="24" customHeight="1">
      <c r="A33" s="139" t="s">
        <v>458</v>
      </c>
      <c r="B33" s="95" t="s">
        <v>44</v>
      </c>
      <c r="C33" s="140">
        <v>2000</v>
      </c>
      <c r="D33" s="175">
        <v>4.1500000000000004</v>
      </c>
      <c r="E33" s="141">
        <f t="shared" si="4"/>
        <v>0.20749999999999999</v>
      </c>
      <c r="F33" s="152"/>
      <c r="G33" s="169">
        <v>0.20749999999999999</v>
      </c>
      <c r="H33" s="163" t="s">
        <v>25</v>
      </c>
      <c r="I33" s="170">
        <v>2000</v>
      </c>
      <c r="J33" s="178">
        <v>3.15</v>
      </c>
      <c r="K33" s="164">
        <f>J33/I33*100</f>
        <v>0.1575</v>
      </c>
      <c r="L33" s="145"/>
      <c r="M33" s="182">
        <v>0.1575</v>
      </c>
      <c r="N33" s="166"/>
      <c r="O33" s="166"/>
      <c r="P33" s="167"/>
      <c r="Q33" s="167"/>
      <c r="R33" s="149"/>
      <c r="S33" s="149"/>
      <c r="T33" s="149"/>
      <c r="U33" s="183">
        <f>K33</f>
        <v>0.1575</v>
      </c>
      <c r="V33" s="151">
        <f>K33</f>
        <v>0.1575</v>
      </c>
      <c r="W33" s="139" t="s">
        <v>458</v>
      </c>
      <c r="X33" s="139" t="s">
        <v>44</v>
      </c>
      <c r="Y33" s="140">
        <v>2000</v>
      </c>
      <c r="Z33" s="175">
        <v>3.95</v>
      </c>
      <c r="AA33" s="153">
        <f t="shared" si="18"/>
        <v>0.19750000000000001</v>
      </c>
      <c r="AB33" s="175"/>
      <c r="AC33" s="153"/>
      <c r="AD33" s="163" t="s">
        <v>25</v>
      </c>
      <c r="AE33" s="170">
        <v>2000</v>
      </c>
      <c r="AF33" s="178">
        <v>2.89</v>
      </c>
      <c r="AG33" s="156">
        <f t="shared" ref="AG33:AG34" si="27">AF33/AE33*100</f>
        <v>0.14450000000000002</v>
      </c>
      <c r="AH33" s="207"/>
      <c r="AI33" s="166"/>
      <c r="AJ33" s="166"/>
      <c r="AK33" s="166"/>
      <c r="AL33" s="208"/>
      <c r="AM33" s="208"/>
      <c r="AN33" s="195">
        <v>0.14450000000000002</v>
      </c>
      <c r="AO33" s="139" t="s">
        <v>458</v>
      </c>
      <c r="AP33" s="139" t="s">
        <v>43</v>
      </c>
      <c r="AQ33" s="140">
        <v>2000</v>
      </c>
      <c r="AR33" s="175">
        <v>4.95</v>
      </c>
      <c r="AS33" s="152">
        <f t="shared" si="7"/>
        <v>0.24750000000000003</v>
      </c>
      <c r="AT33" s="152"/>
      <c r="AU33" s="169">
        <v>0.24750000000000003</v>
      </c>
      <c r="AV33" s="163" t="s">
        <v>22</v>
      </c>
      <c r="AW33" s="177">
        <v>2000</v>
      </c>
      <c r="AX33" s="178">
        <v>3.15</v>
      </c>
      <c r="AY33" s="156">
        <f t="shared" si="20"/>
        <v>0.1575</v>
      </c>
      <c r="AZ33" s="143"/>
      <c r="BA33" s="171">
        <v>0.1575</v>
      </c>
      <c r="BB33" s="172"/>
      <c r="BC33" s="172"/>
      <c r="BD33" s="172"/>
      <c r="BE33" s="172"/>
      <c r="BF33" s="172"/>
      <c r="BH33" s="174">
        <f>AY33</f>
        <v>0.1575</v>
      </c>
      <c r="BI33" s="161">
        <f>AY33</f>
        <v>0.1575</v>
      </c>
      <c r="BJ33" s="162">
        <f t="shared" si="23"/>
        <v>0.15316666666666667</v>
      </c>
      <c r="BK33" s="157">
        <f t="shared" si="24"/>
        <v>0.21750000000000003</v>
      </c>
      <c r="BL33" s="157">
        <f t="shared" si="25"/>
        <v>0.21750000000000003</v>
      </c>
      <c r="BM33" s="157">
        <f>AVERAGE(K33,AG33,AY33)</f>
        <v>0.15316666666666667</v>
      </c>
      <c r="BN33" s="157">
        <f>AVERAGE(M33,AG33,BA33)</f>
        <v>0.15316666666666667</v>
      </c>
      <c r="BO33" s="157">
        <f t="shared" si="26"/>
        <v>0.15316666666666667</v>
      </c>
    </row>
    <row r="34" spans="1:67" ht="24" customHeight="1">
      <c r="A34" s="139" t="s">
        <v>459</v>
      </c>
      <c r="B34" s="95" t="s">
        <v>44</v>
      </c>
      <c r="C34" s="140">
        <v>2000</v>
      </c>
      <c r="D34" s="175">
        <v>4.1500000000000004</v>
      </c>
      <c r="E34" s="141">
        <f t="shared" si="4"/>
        <v>0.20749999999999999</v>
      </c>
      <c r="F34" s="152"/>
      <c r="G34" s="169">
        <v>0.20749999999999999</v>
      </c>
      <c r="H34" s="163" t="s">
        <v>25</v>
      </c>
      <c r="I34" s="177">
        <v>2000</v>
      </c>
      <c r="J34" s="178">
        <v>3.15</v>
      </c>
      <c r="K34" s="164">
        <f>J34/I34*100</f>
        <v>0.1575</v>
      </c>
      <c r="L34" s="188"/>
      <c r="M34" s="189">
        <v>0.1575</v>
      </c>
      <c r="N34" s="166"/>
      <c r="O34" s="166"/>
      <c r="P34" s="167"/>
      <c r="Q34" s="167"/>
      <c r="R34" s="149"/>
      <c r="S34" s="149"/>
      <c r="T34" s="149"/>
      <c r="U34" s="183">
        <f>K34</f>
        <v>0.1575</v>
      </c>
      <c r="V34" s="151">
        <f>K34</f>
        <v>0.1575</v>
      </c>
      <c r="W34" s="139" t="s">
        <v>459</v>
      </c>
      <c r="X34" s="139" t="s">
        <v>44</v>
      </c>
      <c r="Y34" s="140">
        <v>2000</v>
      </c>
      <c r="Z34" s="175">
        <v>3.95</v>
      </c>
      <c r="AA34" s="153">
        <f t="shared" si="18"/>
        <v>0.19750000000000001</v>
      </c>
      <c r="AB34" s="175"/>
      <c r="AC34" s="153"/>
      <c r="AD34" s="184" t="s">
        <v>25</v>
      </c>
      <c r="AE34" s="184">
        <v>2000</v>
      </c>
      <c r="AF34" s="186">
        <v>2.89</v>
      </c>
      <c r="AG34" s="156">
        <f t="shared" si="27"/>
        <v>0.14450000000000002</v>
      </c>
      <c r="AH34" s="207"/>
      <c r="AI34" s="166"/>
      <c r="AJ34" s="166"/>
      <c r="AK34" s="166"/>
      <c r="AL34" s="208"/>
      <c r="AM34" s="208"/>
      <c r="AN34" s="195">
        <v>0.14450000000000002</v>
      </c>
      <c r="AO34" s="139" t="s">
        <v>459</v>
      </c>
      <c r="AP34" s="139" t="s">
        <v>43</v>
      </c>
      <c r="AQ34" s="140">
        <v>2000</v>
      </c>
      <c r="AR34" s="175">
        <v>4.95</v>
      </c>
      <c r="AS34" s="152">
        <f t="shared" si="7"/>
        <v>0.24750000000000003</v>
      </c>
      <c r="AT34" s="152"/>
      <c r="AU34" s="169">
        <v>0.24750000000000003</v>
      </c>
      <c r="AV34" s="163" t="s">
        <v>22</v>
      </c>
      <c r="AW34" s="177">
        <v>2000</v>
      </c>
      <c r="AX34" s="178">
        <v>3.15</v>
      </c>
      <c r="AY34" s="156">
        <f t="shared" si="20"/>
        <v>0.1575</v>
      </c>
      <c r="AZ34" s="143"/>
      <c r="BA34" s="171">
        <v>0.1575</v>
      </c>
      <c r="BB34" s="172"/>
      <c r="BC34" s="172"/>
      <c r="BD34" s="172"/>
      <c r="BE34" s="172"/>
      <c r="BF34" s="172"/>
      <c r="BH34" s="174">
        <f>AY34</f>
        <v>0.1575</v>
      </c>
      <c r="BI34" s="161">
        <f>AY34</f>
        <v>0.1575</v>
      </c>
      <c r="BJ34" s="162">
        <f t="shared" si="23"/>
        <v>0.15316666666666667</v>
      </c>
      <c r="BK34" s="157">
        <f t="shared" si="24"/>
        <v>0.21750000000000003</v>
      </c>
      <c r="BL34" s="157">
        <f t="shared" si="25"/>
        <v>0.21750000000000003</v>
      </c>
      <c r="BM34" s="157">
        <f>AVERAGE(K34,AG34,AY34)</f>
        <v>0.15316666666666667</v>
      </c>
      <c r="BN34" s="157">
        <f>AVERAGE(M34,AG34,BA34)</f>
        <v>0.15316666666666667</v>
      </c>
      <c r="BO34" s="157">
        <f t="shared" si="26"/>
        <v>0.15316666666666667</v>
      </c>
    </row>
    <row r="35" spans="1:67" ht="24" customHeight="1">
      <c r="A35" s="139" t="s">
        <v>112</v>
      </c>
      <c r="B35" s="139" t="s">
        <v>460</v>
      </c>
      <c r="C35" s="140">
        <v>1000</v>
      </c>
      <c r="D35" s="175">
        <v>5.99</v>
      </c>
      <c r="E35" s="141">
        <f t="shared" si="4"/>
        <v>0.59900000000000009</v>
      </c>
      <c r="F35" s="175">
        <v>4.49</v>
      </c>
      <c r="G35" s="141">
        <f>F35/C35*100</f>
        <v>0.44900000000000001</v>
      </c>
      <c r="H35" s="143"/>
      <c r="I35" s="143"/>
      <c r="J35" s="144"/>
      <c r="K35" s="144"/>
      <c r="L35" s="145"/>
      <c r="M35" s="182"/>
      <c r="N35" s="139" t="s">
        <v>461</v>
      </c>
      <c r="O35" s="140">
        <v>1000</v>
      </c>
      <c r="P35" s="214">
        <v>5.99</v>
      </c>
      <c r="Q35" s="141">
        <f>P35/O35*100</f>
        <v>0.59900000000000009</v>
      </c>
      <c r="R35" s="183">
        <v>4.29</v>
      </c>
      <c r="S35" s="141">
        <f>R35/O35*100</f>
        <v>0.42900000000000005</v>
      </c>
      <c r="T35" s="142">
        <f>R35/P35</f>
        <v>0.71619365609348917</v>
      </c>
      <c r="U35" s="216">
        <f>S35</f>
        <v>0.42900000000000005</v>
      </c>
      <c r="V35" s="217">
        <f>E35</f>
        <v>0.59900000000000009</v>
      </c>
      <c r="W35" s="139" t="s">
        <v>112</v>
      </c>
      <c r="X35" s="139" t="s">
        <v>460</v>
      </c>
      <c r="Y35" s="140">
        <v>1000</v>
      </c>
      <c r="Z35" s="175">
        <v>4</v>
      </c>
      <c r="AA35" s="153">
        <f t="shared" si="18"/>
        <v>0.4</v>
      </c>
      <c r="AB35" s="175"/>
      <c r="AC35" s="153"/>
      <c r="AD35" s="170"/>
      <c r="AE35" s="155"/>
      <c r="AF35" s="144"/>
      <c r="AG35" s="144"/>
      <c r="AH35" s="207"/>
      <c r="AI35" s="166"/>
      <c r="AJ35" s="166"/>
      <c r="AK35" s="166"/>
      <c r="AL35" s="208"/>
      <c r="AM35" s="208"/>
      <c r="AN35" s="195">
        <f>AA35</f>
        <v>0.4</v>
      </c>
      <c r="AO35" s="139" t="s">
        <v>112</v>
      </c>
      <c r="AP35" s="139" t="s">
        <v>460</v>
      </c>
      <c r="AQ35" s="140">
        <v>1000</v>
      </c>
      <c r="AR35" s="175">
        <v>5.99</v>
      </c>
      <c r="AS35" s="152">
        <f t="shared" si="7"/>
        <v>0.59900000000000009</v>
      </c>
      <c r="AT35" s="175">
        <v>4.5</v>
      </c>
      <c r="AU35" s="152">
        <f>AT35/AQ35*100</f>
        <v>0.44999999999999996</v>
      </c>
      <c r="AV35" s="143"/>
      <c r="AW35" s="143"/>
      <c r="AX35" s="143"/>
      <c r="AY35" s="143"/>
      <c r="AZ35" s="143"/>
      <c r="BA35" s="144"/>
      <c r="BB35" s="172"/>
      <c r="BC35" s="172"/>
      <c r="BD35" s="172"/>
      <c r="BE35" s="172"/>
      <c r="BF35" s="172"/>
      <c r="BH35" s="181">
        <f>AU35</f>
        <v>0.44999999999999996</v>
      </c>
      <c r="BI35" s="161">
        <f>AS35</f>
        <v>0.59900000000000009</v>
      </c>
      <c r="BJ35" s="162">
        <f t="shared" si="23"/>
        <v>0.42633333333333329</v>
      </c>
      <c r="BK35" s="157">
        <f t="shared" si="24"/>
        <v>0.53266666666666673</v>
      </c>
      <c r="BL35" s="157">
        <f t="shared" si="25"/>
        <v>0.433</v>
      </c>
      <c r="BM35" s="157"/>
      <c r="BN35" s="157"/>
      <c r="BO35" s="157">
        <f t="shared" si="26"/>
        <v>0.53266666666666673</v>
      </c>
    </row>
    <row r="36" spans="1:67" ht="24" customHeight="1">
      <c r="A36" s="193" t="s">
        <v>113</v>
      </c>
      <c r="B36" s="95" t="s">
        <v>44</v>
      </c>
      <c r="C36" s="140">
        <v>1000</v>
      </c>
      <c r="D36" s="175">
        <v>5.99</v>
      </c>
      <c r="E36" s="141">
        <f t="shared" si="4"/>
        <v>0.59900000000000009</v>
      </c>
      <c r="F36" s="175">
        <v>4.49</v>
      </c>
      <c r="G36" s="141">
        <f>F36/C36*100</f>
        <v>0.44900000000000001</v>
      </c>
      <c r="H36" s="143"/>
      <c r="I36" s="143"/>
      <c r="J36" s="144"/>
      <c r="K36" s="144"/>
      <c r="L36" s="145"/>
      <c r="M36" s="182"/>
      <c r="N36" s="139"/>
      <c r="O36" s="140"/>
      <c r="P36" s="214"/>
      <c r="Q36" s="214"/>
      <c r="R36" s="167"/>
      <c r="S36" s="167"/>
      <c r="T36" s="167"/>
      <c r="U36" s="205">
        <f>G36</f>
        <v>0.44900000000000001</v>
      </c>
      <c r="V36" s="192">
        <f>E36</f>
        <v>0.59900000000000009</v>
      </c>
      <c r="W36" s="194" t="s">
        <v>113</v>
      </c>
      <c r="X36" s="139" t="s">
        <v>460</v>
      </c>
      <c r="Y36" s="140">
        <v>1000</v>
      </c>
      <c r="Z36" s="175">
        <v>5.49</v>
      </c>
      <c r="AA36" s="153">
        <f t="shared" si="18"/>
        <v>0.54900000000000004</v>
      </c>
      <c r="AB36" s="175"/>
      <c r="AC36" s="153"/>
      <c r="AD36" s="170"/>
      <c r="AE36" s="155"/>
      <c r="AF36" s="144"/>
      <c r="AG36" s="144"/>
      <c r="AH36" s="207"/>
      <c r="AI36" s="139" t="s">
        <v>462</v>
      </c>
      <c r="AJ36" s="147">
        <v>1000</v>
      </c>
      <c r="AK36" s="175">
        <v>4.49</v>
      </c>
      <c r="AL36" s="208"/>
      <c r="AM36" s="195">
        <f>AK36/AJ36*100</f>
        <v>0.44900000000000001</v>
      </c>
      <c r="AN36" s="195">
        <f>AM36</f>
        <v>0.44900000000000001</v>
      </c>
      <c r="AO36" s="194" t="s">
        <v>113</v>
      </c>
      <c r="AP36" s="139" t="s">
        <v>460</v>
      </c>
      <c r="AQ36" s="140">
        <v>1000</v>
      </c>
      <c r="AR36" s="175">
        <v>7</v>
      </c>
      <c r="AS36" s="152">
        <f t="shared" si="7"/>
        <v>0.70000000000000007</v>
      </c>
      <c r="AT36" s="175">
        <v>5.5</v>
      </c>
      <c r="AU36" s="152">
        <f>AT36/AQ36*100</f>
        <v>0.54999999999999993</v>
      </c>
      <c r="AV36" s="143"/>
      <c r="AW36" s="143"/>
      <c r="AX36" s="143"/>
      <c r="AY36" s="143"/>
      <c r="AZ36" s="143"/>
      <c r="BA36" s="144"/>
      <c r="BB36" s="139" t="s">
        <v>462</v>
      </c>
      <c r="BC36" s="147">
        <v>1000</v>
      </c>
      <c r="BD36" s="175">
        <v>5</v>
      </c>
      <c r="BE36" s="152">
        <f t="shared" ref="BE36:BE38" si="28">BD36/BC36*100</f>
        <v>0.5</v>
      </c>
      <c r="BF36" s="172"/>
      <c r="BH36" s="174">
        <f>BE36</f>
        <v>0.5</v>
      </c>
      <c r="BI36" s="161">
        <f>BE36</f>
        <v>0.5</v>
      </c>
      <c r="BJ36" s="162">
        <f t="shared" si="23"/>
        <v>0.46600000000000003</v>
      </c>
      <c r="BK36" s="157">
        <f t="shared" si="24"/>
        <v>0.6160000000000001</v>
      </c>
      <c r="BL36" s="157">
        <f t="shared" si="25"/>
        <v>0.51600000000000001</v>
      </c>
      <c r="BM36" s="157"/>
      <c r="BN36" s="157"/>
      <c r="BO36" s="157">
        <f t="shared" si="26"/>
        <v>0.51600000000000001</v>
      </c>
    </row>
    <row r="37" spans="1:67" ht="24" customHeight="1">
      <c r="A37" s="139" t="s">
        <v>463</v>
      </c>
      <c r="B37" s="139" t="s">
        <v>464</v>
      </c>
      <c r="C37" s="140">
        <v>1000</v>
      </c>
      <c r="D37" s="175">
        <v>6.49</v>
      </c>
      <c r="E37" s="141">
        <f t="shared" si="4"/>
        <v>0.64900000000000002</v>
      </c>
      <c r="F37" s="175">
        <v>5.49</v>
      </c>
      <c r="G37" s="141">
        <f>F37/C37*100</f>
        <v>0.54900000000000004</v>
      </c>
      <c r="H37" s="143"/>
      <c r="I37" s="143"/>
      <c r="J37" s="144"/>
      <c r="K37" s="144"/>
      <c r="L37" s="145"/>
      <c r="M37" s="182"/>
      <c r="N37" s="166"/>
      <c r="O37" s="166"/>
      <c r="P37" s="167"/>
      <c r="Q37" s="167"/>
      <c r="R37" s="167"/>
      <c r="S37" s="167"/>
      <c r="T37" s="167"/>
      <c r="U37" s="205">
        <f>G37</f>
        <v>0.54900000000000004</v>
      </c>
      <c r="V37" s="192">
        <f>E37</f>
        <v>0.64900000000000002</v>
      </c>
      <c r="W37" s="139" t="s">
        <v>463</v>
      </c>
      <c r="X37" s="139" t="s">
        <v>464</v>
      </c>
      <c r="Y37" s="140">
        <v>1000</v>
      </c>
      <c r="Z37" s="175">
        <v>5.85</v>
      </c>
      <c r="AA37" s="153">
        <f t="shared" si="18"/>
        <v>0.58499999999999996</v>
      </c>
      <c r="AB37" s="175"/>
      <c r="AC37" s="153"/>
      <c r="AD37" s="170"/>
      <c r="AE37" s="155"/>
      <c r="AF37" s="144"/>
      <c r="AG37" s="144"/>
      <c r="AH37" s="207"/>
      <c r="AI37" s="139" t="s">
        <v>465</v>
      </c>
      <c r="AJ37" s="147">
        <v>1000</v>
      </c>
      <c r="AK37" s="175">
        <v>4.1900000000000004</v>
      </c>
      <c r="AL37" s="208"/>
      <c r="AM37" s="195">
        <f>AK37/AJ37*100</f>
        <v>0.41900000000000004</v>
      </c>
      <c r="AN37" s="195">
        <f>AM37</f>
        <v>0.41900000000000004</v>
      </c>
      <c r="AO37" s="147" t="s">
        <v>463</v>
      </c>
      <c r="AP37" s="218" t="s">
        <v>464</v>
      </c>
      <c r="AQ37" s="140">
        <v>1000</v>
      </c>
      <c r="AR37" s="219">
        <v>7</v>
      </c>
      <c r="AS37" s="152">
        <f t="shared" si="7"/>
        <v>0.70000000000000007</v>
      </c>
      <c r="AT37" s="153">
        <v>5.5</v>
      </c>
      <c r="AU37" s="152">
        <f>AT37/AQ37*100</f>
        <v>0.54999999999999993</v>
      </c>
      <c r="AV37" s="143"/>
      <c r="AW37" s="143"/>
      <c r="AX37" s="143"/>
      <c r="AY37" s="143"/>
      <c r="AZ37" s="143"/>
      <c r="BA37" s="144"/>
      <c r="BB37" s="139" t="s">
        <v>466</v>
      </c>
      <c r="BC37" s="147">
        <v>1000</v>
      </c>
      <c r="BD37" s="175">
        <v>6.99</v>
      </c>
      <c r="BE37" s="152">
        <f t="shared" si="28"/>
        <v>0.69900000000000007</v>
      </c>
      <c r="BF37" s="175">
        <v>4.5</v>
      </c>
      <c r="BG37" s="152">
        <f t="shared" ref="BG37:BG38" si="29">BF37/BC37*100</f>
        <v>0.44999999999999996</v>
      </c>
      <c r="BH37" s="181">
        <f>BG37</f>
        <v>0.44999999999999996</v>
      </c>
      <c r="BI37" s="161">
        <f>AS37</f>
        <v>0.70000000000000007</v>
      </c>
      <c r="BJ37" s="162">
        <f t="shared" si="23"/>
        <v>0.47266666666666673</v>
      </c>
      <c r="BK37" s="157">
        <f t="shared" si="24"/>
        <v>0.64466666666666672</v>
      </c>
      <c r="BL37" s="157">
        <f t="shared" si="25"/>
        <v>0.56133333333333324</v>
      </c>
      <c r="BM37" s="157"/>
      <c r="BN37" s="157"/>
      <c r="BO37" s="157">
        <f t="shared" si="26"/>
        <v>0.58933333333333338</v>
      </c>
    </row>
    <row r="38" spans="1:67" ht="24" customHeight="1">
      <c r="A38" s="139" t="s">
        <v>138</v>
      </c>
      <c r="B38" s="139" t="s">
        <v>43</v>
      </c>
      <c r="C38" s="140">
        <v>500</v>
      </c>
      <c r="D38" s="175">
        <v>5.99</v>
      </c>
      <c r="E38" s="141">
        <f t="shared" si="4"/>
        <v>1.1980000000000002</v>
      </c>
      <c r="F38" s="152"/>
      <c r="G38" s="176">
        <v>1.1980000000000002</v>
      </c>
      <c r="H38" s="163" t="s">
        <v>412</v>
      </c>
      <c r="I38" s="170">
        <v>500</v>
      </c>
      <c r="J38" s="178">
        <v>2.99</v>
      </c>
      <c r="K38" s="164">
        <f>J38/I38*100</f>
        <v>0.59799999999999998</v>
      </c>
      <c r="L38" s="145"/>
      <c r="M38" s="182">
        <v>0.59799999999999998</v>
      </c>
      <c r="N38" s="166"/>
      <c r="O38" s="166"/>
      <c r="P38" s="167"/>
      <c r="Q38" s="167"/>
      <c r="R38" s="167"/>
      <c r="S38" s="167"/>
      <c r="T38" s="167"/>
      <c r="U38" s="220">
        <f>K38</f>
        <v>0.59799999999999998</v>
      </c>
      <c r="V38" s="151">
        <f>K38</f>
        <v>0.59799999999999998</v>
      </c>
      <c r="W38" s="139" t="s">
        <v>138</v>
      </c>
      <c r="X38" s="139" t="s">
        <v>43</v>
      </c>
      <c r="Y38" s="140">
        <v>500</v>
      </c>
      <c r="Z38" s="175">
        <v>5.45</v>
      </c>
      <c r="AA38" s="153">
        <f t="shared" si="18"/>
        <v>1.0900000000000001</v>
      </c>
      <c r="AB38" s="175"/>
      <c r="AC38" s="153"/>
      <c r="AD38" s="163" t="s">
        <v>412</v>
      </c>
      <c r="AE38" s="170">
        <v>500</v>
      </c>
      <c r="AF38" s="178">
        <v>3.29</v>
      </c>
      <c r="AG38" s="156">
        <f t="shared" ref="AG38:AG39" si="30">AF38/AE38*100</f>
        <v>0.65800000000000003</v>
      </c>
      <c r="AH38" s="207"/>
      <c r="AI38" s="95"/>
      <c r="AJ38" s="95"/>
      <c r="AK38" s="95"/>
      <c r="AL38" s="208"/>
      <c r="AM38" s="208"/>
      <c r="AN38" s="195">
        <v>0.65800000000000003</v>
      </c>
      <c r="AO38" s="139" t="s">
        <v>138</v>
      </c>
      <c r="AP38" s="139" t="s">
        <v>43</v>
      </c>
      <c r="AQ38" s="140">
        <v>500</v>
      </c>
      <c r="AR38" s="175">
        <v>5.99</v>
      </c>
      <c r="AS38" s="152">
        <f t="shared" si="7"/>
        <v>1.1980000000000002</v>
      </c>
      <c r="AT38" s="152"/>
      <c r="AU38" s="169">
        <v>1.1980000000000002</v>
      </c>
      <c r="AV38" s="143"/>
      <c r="AW38" s="143"/>
      <c r="AX38" s="143"/>
      <c r="AY38" s="143"/>
      <c r="AZ38" s="143"/>
      <c r="BA38" s="144"/>
      <c r="BB38" s="139" t="s">
        <v>413</v>
      </c>
      <c r="BC38" s="147">
        <v>500</v>
      </c>
      <c r="BD38" s="175">
        <v>3.99</v>
      </c>
      <c r="BE38" s="152">
        <f t="shared" si="28"/>
        <v>0.79800000000000004</v>
      </c>
      <c r="BF38" s="175">
        <v>3.4</v>
      </c>
      <c r="BG38" s="152">
        <f t="shared" si="29"/>
        <v>0.67999999999999994</v>
      </c>
      <c r="BH38" s="181">
        <f>BG38</f>
        <v>0.67999999999999994</v>
      </c>
      <c r="BI38" s="161">
        <f>BE38</f>
        <v>0.79800000000000004</v>
      </c>
      <c r="BJ38" s="162">
        <f t="shared" si="23"/>
        <v>0.64533333333333331</v>
      </c>
      <c r="BK38" s="157">
        <f t="shared" si="24"/>
        <v>1.1620000000000001</v>
      </c>
      <c r="BL38" s="157">
        <f t="shared" si="25"/>
        <v>1.1620000000000001</v>
      </c>
      <c r="BM38" s="157">
        <f>AVERAGE(K38,AG38,AY38)</f>
        <v>0.628</v>
      </c>
      <c r="BN38" s="157">
        <f>AVERAGE(M38,AG38,BA38)</f>
        <v>0.628</v>
      </c>
      <c r="BO38" s="157">
        <f t="shared" si="26"/>
        <v>0.68466666666666676</v>
      </c>
    </row>
    <row r="39" spans="1:67" ht="24" customHeight="1">
      <c r="A39" s="139" t="s">
        <v>467</v>
      </c>
      <c r="B39" s="139" t="s">
        <v>468</v>
      </c>
      <c r="C39" s="140">
        <v>500</v>
      </c>
      <c r="D39" s="175">
        <v>3.75</v>
      </c>
      <c r="E39" s="141">
        <f t="shared" si="4"/>
        <v>0.75</v>
      </c>
      <c r="F39" s="152"/>
      <c r="G39" s="176">
        <v>0.75</v>
      </c>
      <c r="H39" s="163" t="s">
        <v>412</v>
      </c>
      <c r="I39" s="170">
        <v>500</v>
      </c>
      <c r="J39" s="178">
        <v>1.89</v>
      </c>
      <c r="K39" s="164">
        <f>J39/I39*100</f>
        <v>0.378</v>
      </c>
      <c r="L39" s="145"/>
      <c r="M39" s="182">
        <v>0.378</v>
      </c>
      <c r="N39" s="166"/>
      <c r="O39" s="166"/>
      <c r="P39" s="167"/>
      <c r="Q39" s="167"/>
      <c r="R39" s="167"/>
      <c r="S39" s="167"/>
      <c r="T39" s="167"/>
      <c r="U39" s="220">
        <f>K39</f>
        <v>0.378</v>
      </c>
      <c r="V39" s="151">
        <f>K39</f>
        <v>0.378</v>
      </c>
      <c r="W39" s="139" t="s">
        <v>467</v>
      </c>
      <c r="X39" s="139" t="s">
        <v>468</v>
      </c>
      <c r="Y39" s="140">
        <v>500</v>
      </c>
      <c r="Z39" s="175">
        <v>3.39</v>
      </c>
      <c r="AA39" s="153">
        <f t="shared" si="18"/>
        <v>0.67800000000000005</v>
      </c>
      <c r="AB39" s="175"/>
      <c r="AC39" s="153"/>
      <c r="AD39" s="163" t="s">
        <v>412</v>
      </c>
      <c r="AE39" s="170">
        <v>500</v>
      </c>
      <c r="AF39" s="156">
        <v>1.69</v>
      </c>
      <c r="AG39" s="156">
        <f t="shared" si="30"/>
        <v>0.33799999999999997</v>
      </c>
      <c r="AH39" s="207"/>
      <c r="AI39" s="95"/>
      <c r="AJ39" s="95"/>
      <c r="AK39" s="95"/>
      <c r="AL39" s="208"/>
      <c r="AM39" s="208"/>
      <c r="AN39" s="195">
        <v>0.33799999999999997</v>
      </c>
      <c r="AO39" s="139" t="s">
        <v>467</v>
      </c>
      <c r="AP39" s="139" t="s">
        <v>468</v>
      </c>
      <c r="AQ39" s="140">
        <v>500</v>
      </c>
      <c r="AR39" s="175">
        <v>3.75</v>
      </c>
      <c r="AS39" s="152">
        <f t="shared" si="7"/>
        <v>0.75</v>
      </c>
      <c r="AT39" s="175">
        <v>3</v>
      </c>
      <c r="AU39" s="152">
        <f>AT39/AQ39*100</f>
        <v>0.6</v>
      </c>
      <c r="AV39" s="143"/>
      <c r="AW39" s="143"/>
      <c r="AX39" s="143"/>
      <c r="AY39" s="143"/>
      <c r="AZ39" s="143"/>
      <c r="BA39" s="144"/>
      <c r="BB39" s="172"/>
      <c r="BC39" s="172"/>
      <c r="BD39" s="172"/>
      <c r="BE39" s="172"/>
      <c r="BF39" s="172"/>
      <c r="BH39" s="152">
        <v>0.6</v>
      </c>
      <c r="BI39" s="161">
        <f>AS39</f>
        <v>0.75</v>
      </c>
      <c r="BJ39" s="162">
        <f t="shared" si="23"/>
        <v>0.43866666666666659</v>
      </c>
      <c r="BK39" s="157">
        <f t="shared" si="24"/>
        <v>0.72599999999999998</v>
      </c>
      <c r="BL39" s="157">
        <f t="shared" si="25"/>
        <v>0.67600000000000005</v>
      </c>
      <c r="BM39" s="157">
        <f>AVERAGE(K39,AG39,AY39)</f>
        <v>0.35799999999999998</v>
      </c>
      <c r="BN39" s="157">
        <f>AVERAGE(M39,AG39,BA39)</f>
        <v>0.35799999999999998</v>
      </c>
      <c r="BO39" s="157">
        <f t="shared" si="26"/>
        <v>0.48866666666666664</v>
      </c>
    </row>
    <row r="40" spans="1:67" s="133" customFormat="1" ht="24" customHeight="1">
      <c r="A40" s="127" t="s">
        <v>56</v>
      </c>
      <c r="B40" s="127"/>
      <c r="C40" s="127"/>
      <c r="D40" s="129"/>
      <c r="E40" s="129"/>
      <c r="F40" s="129"/>
      <c r="G40" s="129"/>
      <c r="H40" s="197"/>
      <c r="I40" s="197"/>
      <c r="J40" s="198"/>
      <c r="K40" s="198"/>
      <c r="L40" s="199"/>
      <c r="M40" s="200"/>
      <c r="N40" s="201"/>
      <c r="O40" s="201"/>
      <c r="P40" s="199"/>
      <c r="Q40" s="199"/>
      <c r="R40" s="199"/>
      <c r="S40" s="199"/>
      <c r="T40" s="199"/>
      <c r="U40" s="200"/>
      <c r="V40" s="202"/>
      <c r="Y40" s="135"/>
      <c r="Z40" s="135"/>
      <c r="AA40" s="135"/>
      <c r="AB40" s="135"/>
      <c r="AC40" s="135"/>
      <c r="AE40" s="135"/>
      <c r="AF40" s="135"/>
      <c r="AG40" s="135"/>
      <c r="AN40" s="203"/>
      <c r="AS40" s="135"/>
      <c r="AT40" s="135"/>
      <c r="AU40" s="135"/>
      <c r="AV40" s="135"/>
      <c r="AW40" s="135"/>
      <c r="AX40" s="135"/>
      <c r="AY40" s="135"/>
      <c r="AZ40" s="135"/>
      <c r="BA40" s="136"/>
      <c r="BB40" s="135"/>
      <c r="BC40" s="135"/>
      <c r="BD40" s="135"/>
      <c r="BE40" s="135"/>
      <c r="BF40" s="135"/>
      <c r="BG40" s="135"/>
      <c r="BH40" s="135"/>
      <c r="BI40" s="204"/>
      <c r="BK40" s="203"/>
      <c r="BL40" s="203"/>
      <c r="BM40" s="203"/>
      <c r="BN40" s="203"/>
      <c r="BO40" s="203"/>
    </row>
    <row r="41" spans="1:67" ht="24" customHeight="1">
      <c r="A41" s="139" t="s">
        <v>57</v>
      </c>
      <c r="B41" s="140" t="s">
        <v>469</v>
      </c>
      <c r="C41" s="147">
        <v>1000</v>
      </c>
      <c r="D41" s="175">
        <v>3.99</v>
      </c>
      <c r="E41" s="141">
        <f t="shared" si="4"/>
        <v>0.39900000000000002</v>
      </c>
      <c r="F41" s="152"/>
      <c r="G41" s="176">
        <v>0.39900000000000002</v>
      </c>
      <c r="H41" s="170"/>
      <c r="I41" s="143"/>
      <c r="J41" s="144"/>
      <c r="K41" s="144"/>
      <c r="L41" s="145"/>
      <c r="M41" s="146"/>
      <c r="N41" s="166"/>
      <c r="O41" s="166"/>
      <c r="P41" s="167"/>
      <c r="Q41" s="167"/>
      <c r="R41" s="167"/>
      <c r="S41" s="167"/>
      <c r="T41" s="167"/>
      <c r="U41" s="220">
        <v>0.39900000000000002</v>
      </c>
      <c r="V41" s="192">
        <v>0.39900000000000002</v>
      </c>
      <c r="W41" s="139" t="s">
        <v>57</v>
      </c>
      <c r="X41" s="140" t="s">
        <v>469</v>
      </c>
      <c r="Y41" s="147">
        <v>1000</v>
      </c>
      <c r="Z41" s="175">
        <v>3</v>
      </c>
      <c r="AA41" s="153">
        <f t="shared" ref="AA41:AA53" si="31">Z41/Y41*100</f>
        <v>0.3</v>
      </c>
      <c r="AB41" s="175"/>
      <c r="AC41" s="153"/>
      <c r="AD41" s="95"/>
      <c r="AE41" s="221"/>
      <c r="AF41" s="153"/>
      <c r="AG41" s="153"/>
      <c r="AH41" s="208"/>
      <c r="AI41" s="208"/>
      <c r="AJ41" s="208"/>
      <c r="AK41" s="208"/>
      <c r="AL41" s="208"/>
      <c r="AM41" s="208"/>
      <c r="AN41" s="195">
        <v>0.3</v>
      </c>
      <c r="AO41" s="139" t="s">
        <v>57</v>
      </c>
      <c r="AP41" s="140" t="s">
        <v>469</v>
      </c>
      <c r="AQ41" s="147">
        <v>1000</v>
      </c>
      <c r="AR41" s="175">
        <v>3.99</v>
      </c>
      <c r="AS41" s="152">
        <f t="shared" si="7"/>
        <v>0.39900000000000002</v>
      </c>
      <c r="AT41" s="152"/>
      <c r="AU41" s="169">
        <v>0.39900000000000002</v>
      </c>
      <c r="AV41" s="143"/>
      <c r="AW41" s="143"/>
      <c r="AX41" s="143"/>
      <c r="AY41" s="143"/>
      <c r="AZ41" s="143"/>
      <c r="BA41" s="144"/>
      <c r="BB41" s="172"/>
      <c r="BC41" s="172"/>
      <c r="BD41" s="139"/>
      <c r="BE41" s="139"/>
      <c r="BF41" s="140"/>
      <c r="BH41" s="152">
        <v>0.39900000000000002</v>
      </c>
      <c r="BI41" s="222">
        <v>0.39900000000000002</v>
      </c>
      <c r="BJ41" s="162">
        <f t="shared" ref="BJ41:BJ53" si="32">AVERAGE(BH41,AN41,U41)</f>
        <v>0.36600000000000005</v>
      </c>
      <c r="BK41" s="157">
        <f t="shared" ref="BK41:BK53" si="33">AVERAGE(E41,AA41,AS41)</f>
        <v>0.36600000000000005</v>
      </c>
      <c r="BL41" s="157">
        <f t="shared" ref="BL41:BL53" si="34">AVERAGE(G41,AA41,AU41)</f>
        <v>0.36600000000000005</v>
      </c>
      <c r="BM41" s="157"/>
      <c r="BN41" s="157"/>
      <c r="BO41" s="157">
        <f t="shared" ref="BO41:BO53" si="35">AVERAGE(V41,AN41,BI41)</f>
        <v>0.36600000000000005</v>
      </c>
    </row>
    <row r="42" spans="1:67" ht="24" customHeight="1">
      <c r="A42" s="139" t="s">
        <v>68</v>
      </c>
      <c r="B42" s="140">
        <v>1</v>
      </c>
      <c r="C42" s="147">
        <v>227</v>
      </c>
      <c r="D42" s="175">
        <v>3.49</v>
      </c>
      <c r="E42" s="141">
        <f t="shared" si="4"/>
        <v>1.537444933920705</v>
      </c>
      <c r="F42" s="223"/>
      <c r="G42" s="176">
        <v>1.537444933920705</v>
      </c>
      <c r="H42" s="143"/>
      <c r="I42" s="143"/>
      <c r="J42" s="144"/>
      <c r="K42" s="144"/>
      <c r="L42" s="145"/>
      <c r="M42" s="146"/>
      <c r="N42" s="166"/>
      <c r="O42" s="166"/>
      <c r="P42" s="167"/>
      <c r="Q42" s="167"/>
      <c r="R42" s="167"/>
      <c r="S42" s="167"/>
      <c r="T42" s="167"/>
      <c r="U42" s="220">
        <v>1.537444933920705</v>
      </c>
      <c r="V42" s="192">
        <v>1.537444933920705</v>
      </c>
      <c r="W42" s="139" t="s">
        <v>68</v>
      </c>
      <c r="X42" s="140">
        <v>1</v>
      </c>
      <c r="Y42" s="139">
        <v>150</v>
      </c>
      <c r="Z42" s="175">
        <v>2.59</v>
      </c>
      <c r="AA42" s="153">
        <f t="shared" si="31"/>
        <v>1.7266666666666666</v>
      </c>
      <c r="AB42" s="175"/>
      <c r="AC42" s="153"/>
      <c r="AD42" s="95"/>
      <c r="AE42" s="221"/>
      <c r="AF42" s="153"/>
      <c r="AG42" s="153"/>
      <c r="AH42" s="208"/>
      <c r="AI42" s="208"/>
      <c r="AJ42" s="208"/>
      <c r="AK42" s="208"/>
      <c r="AL42" s="208"/>
      <c r="AM42" s="208"/>
      <c r="AN42" s="195">
        <v>1.7266666666666666</v>
      </c>
      <c r="AO42" s="139" t="s">
        <v>68</v>
      </c>
      <c r="AP42" s="140">
        <v>1</v>
      </c>
      <c r="AQ42" s="147">
        <v>177</v>
      </c>
      <c r="AR42" s="175">
        <v>2.99</v>
      </c>
      <c r="AS42" s="152">
        <f t="shared" si="7"/>
        <v>1.6892655367231639</v>
      </c>
      <c r="AT42" s="152"/>
      <c r="AU42" s="169">
        <v>1.6892655367231639</v>
      </c>
      <c r="AV42" s="143"/>
      <c r="AW42" s="143"/>
      <c r="AX42" s="143"/>
      <c r="AY42" s="143"/>
      <c r="AZ42" s="143"/>
      <c r="BA42" s="144"/>
      <c r="BB42" s="172"/>
      <c r="BC42" s="172"/>
      <c r="BD42" s="139"/>
      <c r="BE42" s="139"/>
      <c r="BF42" s="140"/>
      <c r="BH42" s="152">
        <v>1.6892655367231639</v>
      </c>
      <c r="BI42" s="222">
        <v>1.6892655367231639</v>
      </c>
      <c r="BJ42" s="162">
        <f t="shared" si="32"/>
        <v>1.6511257124368452</v>
      </c>
      <c r="BK42" s="157">
        <f t="shared" si="33"/>
        <v>1.6511257124368452</v>
      </c>
      <c r="BL42" s="157">
        <f t="shared" si="34"/>
        <v>1.6511257124368452</v>
      </c>
      <c r="BM42" s="157"/>
      <c r="BN42" s="157"/>
      <c r="BO42" s="157">
        <f t="shared" si="35"/>
        <v>1.6511257124368452</v>
      </c>
    </row>
    <row r="43" spans="1:67" ht="24" customHeight="1">
      <c r="A43" s="139" t="s">
        <v>58</v>
      </c>
      <c r="B43" s="140" t="s">
        <v>469</v>
      </c>
      <c r="C43" s="147">
        <v>1000</v>
      </c>
      <c r="D43" s="175">
        <v>3.39</v>
      </c>
      <c r="E43" s="141">
        <f t="shared" si="4"/>
        <v>0.33900000000000002</v>
      </c>
      <c r="F43" s="152"/>
      <c r="G43" s="176">
        <v>0.33900000000000002</v>
      </c>
      <c r="H43" s="143"/>
      <c r="I43" s="143"/>
      <c r="J43" s="144"/>
      <c r="K43" s="144"/>
      <c r="L43" s="145"/>
      <c r="M43" s="146"/>
      <c r="N43" s="166"/>
      <c r="O43" s="166"/>
      <c r="P43" s="167"/>
      <c r="Q43" s="167"/>
      <c r="R43" s="167"/>
      <c r="S43" s="167"/>
      <c r="T43" s="167"/>
      <c r="U43" s="220">
        <v>0.33900000000000002</v>
      </c>
      <c r="V43" s="192">
        <v>0.33900000000000002</v>
      </c>
      <c r="W43" s="139" t="s">
        <v>58</v>
      </c>
      <c r="X43" s="140" t="s">
        <v>469</v>
      </c>
      <c r="Y43" s="147">
        <v>1000</v>
      </c>
      <c r="Z43" s="175">
        <v>2.89</v>
      </c>
      <c r="AA43" s="153">
        <f t="shared" si="31"/>
        <v>0.28900000000000003</v>
      </c>
      <c r="AB43" s="175"/>
      <c r="AC43" s="153"/>
      <c r="AD43" s="95"/>
      <c r="AE43" s="221"/>
      <c r="AF43" s="153"/>
      <c r="AG43" s="153"/>
      <c r="AH43" s="208"/>
      <c r="AI43" s="208"/>
      <c r="AJ43" s="208"/>
      <c r="AK43" s="208"/>
      <c r="AL43" s="208"/>
      <c r="AM43" s="208"/>
      <c r="AN43" s="195">
        <v>0.28900000000000003</v>
      </c>
      <c r="AO43" s="139" t="s">
        <v>58</v>
      </c>
      <c r="AP43" s="140" t="s">
        <v>469</v>
      </c>
      <c r="AQ43" s="147">
        <v>1000</v>
      </c>
      <c r="AR43" s="175">
        <v>3.49</v>
      </c>
      <c r="AS43" s="152">
        <f t="shared" si="7"/>
        <v>0.34899999999999998</v>
      </c>
      <c r="AT43" s="152"/>
      <c r="AU43" s="169">
        <v>0.34899999999999998</v>
      </c>
      <c r="AV43" s="143"/>
      <c r="AW43" s="143"/>
      <c r="AX43" s="143"/>
      <c r="AY43" s="143"/>
      <c r="AZ43" s="143"/>
      <c r="BA43" s="144"/>
      <c r="BB43" s="172"/>
      <c r="BC43" s="172"/>
      <c r="BD43" s="139"/>
      <c r="BE43" s="139"/>
      <c r="BF43" s="140"/>
      <c r="BH43" s="152">
        <v>0.34899999999999998</v>
      </c>
      <c r="BI43" s="222">
        <v>0.34899999999999998</v>
      </c>
      <c r="BJ43" s="162">
        <f t="shared" si="32"/>
        <v>0.32566666666666672</v>
      </c>
      <c r="BK43" s="157">
        <f t="shared" si="33"/>
        <v>0.32566666666666672</v>
      </c>
      <c r="BL43" s="157">
        <f t="shared" si="34"/>
        <v>0.32566666666666672</v>
      </c>
      <c r="BM43" s="157"/>
      <c r="BN43" s="157"/>
      <c r="BO43" s="157">
        <f t="shared" si="35"/>
        <v>0.32566666666666672</v>
      </c>
    </row>
    <row r="44" spans="1:67" ht="24" customHeight="1">
      <c r="A44" s="139" t="s">
        <v>59</v>
      </c>
      <c r="B44" s="140" t="s">
        <v>470</v>
      </c>
      <c r="C44" s="147">
        <v>1000</v>
      </c>
      <c r="D44" s="175">
        <v>9.98</v>
      </c>
      <c r="E44" s="141">
        <f t="shared" si="4"/>
        <v>0.99800000000000011</v>
      </c>
      <c r="F44" s="152"/>
      <c r="G44" s="176">
        <v>0.99800000000000011</v>
      </c>
      <c r="N44" s="166"/>
      <c r="O44" s="166"/>
      <c r="P44" s="167"/>
      <c r="Q44" s="167"/>
      <c r="R44" s="167"/>
      <c r="S44" s="167"/>
      <c r="T44" s="167"/>
      <c r="U44" s="220">
        <v>0.99800000000000011</v>
      </c>
      <c r="V44" s="192">
        <v>0.99800000000000011</v>
      </c>
      <c r="W44" s="139" t="s">
        <v>59</v>
      </c>
      <c r="X44" s="140" t="s">
        <v>471</v>
      </c>
      <c r="Y44" s="147">
        <v>1000</v>
      </c>
      <c r="Z44" s="175">
        <v>5</v>
      </c>
      <c r="AA44" s="153">
        <f t="shared" si="31"/>
        <v>0.5</v>
      </c>
      <c r="AB44" s="175"/>
      <c r="AC44" s="153"/>
      <c r="AD44" s="95"/>
      <c r="AE44" s="221"/>
      <c r="AF44" s="153"/>
      <c r="AG44" s="153"/>
      <c r="AH44" s="208"/>
      <c r="AI44" s="208"/>
      <c r="AJ44" s="208"/>
      <c r="AK44" s="208"/>
      <c r="AL44" s="208"/>
      <c r="AM44" s="208"/>
      <c r="AN44" s="195">
        <v>0.5</v>
      </c>
      <c r="AO44" s="139" t="s">
        <v>59</v>
      </c>
      <c r="AP44" s="140" t="s">
        <v>471</v>
      </c>
      <c r="AQ44" s="147">
        <v>1000</v>
      </c>
      <c r="AR44" s="175">
        <v>7</v>
      </c>
      <c r="AS44" s="152">
        <f t="shared" si="7"/>
        <v>0.70000000000000007</v>
      </c>
      <c r="AT44" s="152"/>
      <c r="AU44" s="169">
        <v>0.70000000000000007</v>
      </c>
      <c r="AV44" s="143"/>
      <c r="AW44" s="143"/>
      <c r="AX44" s="143"/>
      <c r="AY44" s="143"/>
      <c r="AZ44" s="143"/>
      <c r="BA44" s="144"/>
      <c r="BB44" s="172"/>
      <c r="BC44" s="172"/>
      <c r="BD44" s="139"/>
      <c r="BE44" s="139"/>
      <c r="BF44" s="140"/>
      <c r="BH44" s="152">
        <v>0.70000000000000007</v>
      </c>
      <c r="BI44" s="222">
        <v>0.70000000000000007</v>
      </c>
      <c r="BJ44" s="162">
        <f t="shared" si="32"/>
        <v>0.7326666666666668</v>
      </c>
      <c r="BK44" s="157">
        <f t="shared" si="33"/>
        <v>0.7326666666666668</v>
      </c>
      <c r="BL44" s="157">
        <f t="shared" si="34"/>
        <v>0.7326666666666668</v>
      </c>
      <c r="BM44" s="157"/>
      <c r="BN44" s="157"/>
      <c r="BO44" s="157">
        <f t="shared" si="35"/>
        <v>0.7326666666666668</v>
      </c>
    </row>
    <row r="45" spans="1:67" ht="24" customHeight="1">
      <c r="A45" s="139" t="s">
        <v>60</v>
      </c>
      <c r="B45" s="224" t="s">
        <v>469</v>
      </c>
      <c r="C45" s="147">
        <v>1000</v>
      </c>
      <c r="D45" s="175">
        <v>5.99</v>
      </c>
      <c r="E45" s="141">
        <f t="shared" si="4"/>
        <v>0.59900000000000009</v>
      </c>
      <c r="F45" s="152"/>
      <c r="G45" s="176">
        <v>0.59900000000000009</v>
      </c>
      <c r="H45" s="143"/>
      <c r="I45" s="143"/>
      <c r="J45" s="144"/>
      <c r="K45" s="144"/>
      <c r="L45" s="145"/>
      <c r="M45" s="146"/>
      <c r="N45" s="166"/>
      <c r="O45" s="166"/>
      <c r="P45" s="167"/>
      <c r="Q45" s="167"/>
      <c r="R45" s="167"/>
      <c r="S45" s="167"/>
      <c r="T45" s="167"/>
      <c r="U45" s="220">
        <v>0.59900000000000009</v>
      </c>
      <c r="V45" s="192">
        <v>0.59900000000000009</v>
      </c>
      <c r="W45" s="139" t="s">
        <v>60</v>
      </c>
      <c r="X45" s="140" t="s">
        <v>469</v>
      </c>
      <c r="Y45" s="147">
        <v>1000</v>
      </c>
      <c r="Z45" s="175">
        <v>6.99</v>
      </c>
      <c r="AA45" s="153">
        <f t="shared" si="31"/>
        <v>0.69900000000000007</v>
      </c>
      <c r="AB45" s="175"/>
      <c r="AC45" s="153"/>
      <c r="AD45" s="95"/>
      <c r="AE45" s="221"/>
      <c r="AF45" s="153"/>
      <c r="AG45" s="153"/>
      <c r="AH45" s="208"/>
      <c r="AI45" s="208"/>
      <c r="AJ45" s="208"/>
      <c r="AK45" s="208"/>
      <c r="AL45" s="208"/>
      <c r="AM45" s="208"/>
      <c r="AN45" s="195">
        <v>0.69900000000000007</v>
      </c>
      <c r="AO45" s="139" t="s">
        <v>60</v>
      </c>
      <c r="AP45" s="140" t="s">
        <v>469</v>
      </c>
      <c r="AQ45" s="147">
        <v>1000</v>
      </c>
      <c r="AR45" s="175">
        <v>5</v>
      </c>
      <c r="AS45" s="152">
        <f t="shared" si="7"/>
        <v>0.5</v>
      </c>
      <c r="AT45" s="152"/>
      <c r="AU45" s="169">
        <v>0.5</v>
      </c>
      <c r="AV45" s="143"/>
      <c r="AW45" s="143"/>
      <c r="AX45" s="143"/>
      <c r="AY45" s="143"/>
      <c r="AZ45" s="143"/>
      <c r="BA45" s="144"/>
      <c r="BB45" s="172"/>
      <c r="BC45" s="172"/>
      <c r="BD45" s="139"/>
      <c r="BE45" s="139"/>
      <c r="BF45" s="140"/>
      <c r="BH45" s="152">
        <v>0.5</v>
      </c>
      <c r="BI45" s="222">
        <v>0.5</v>
      </c>
      <c r="BJ45" s="162">
        <f t="shared" si="32"/>
        <v>0.59933333333333338</v>
      </c>
      <c r="BK45" s="157">
        <f t="shared" si="33"/>
        <v>0.59933333333333338</v>
      </c>
      <c r="BL45" s="157">
        <f t="shared" si="34"/>
        <v>0.59933333333333338</v>
      </c>
      <c r="BM45" s="157"/>
      <c r="BN45" s="157"/>
      <c r="BO45" s="157">
        <f t="shared" si="35"/>
        <v>0.59933333333333338</v>
      </c>
    </row>
    <row r="46" spans="1:67" ht="24" customHeight="1">
      <c r="A46" s="139" t="s">
        <v>61</v>
      </c>
      <c r="B46" s="224" t="s">
        <v>469</v>
      </c>
      <c r="C46" s="147">
        <v>1000</v>
      </c>
      <c r="D46" s="175">
        <v>5.99</v>
      </c>
      <c r="E46" s="141">
        <f t="shared" si="4"/>
        <v>0.59900000000000009</v>
      </c>
      <c r="F46" s="152"/>
      <c r="G46" s="176">
        <v>0.59900000000000009</v>
      </c>
      <c r="H46" s="143"/>
      <c r="I46" s="143"/>
      <c r="J46" s="144"/>
      <c r="K46" s="144"/>
      <c r="L46" s="145"/>
      <c r="M46" s="146"/>
      <c r="N46" s="166"/>
      <c r="O46" s="166"/>
      <c r="P46" s="167"/>
      <c r="Q46" s="167"/>
      <c r="R46" s="167"/>
      <c r="S46" s="167"/>
      <c r="T46" s="167"/>
      <c r="U46" s="220">
        <v>0.59900000000000009</v>
      </c>
      <c r="V46" s="192">
        <v>0.59900000000000009</v>
      </c>
      <c r="W46" s="139" t="s">
        <v>61</v>
      </c>
      <c r="X46" s="140" t="s">
        <v>469</v>
      </c>
      <c r="Y46" s="147">
        <v>1000</v>
      </c>
      <c r="Z46" s="175">
        <v>6.39</v>
      </c>
      <c r="AA46" s="153">
        <f t="shared" si="31"/>
        <v>0.63900000000000001</v>
      </c>
      <c r="AB46" s="175"/>
      <c r="AC46" s="153"/>
      <c r="AD46" s="95"/>
      <c r="AE46" s="221"/>
      <c r="AF46" s="153"/>
      <c r="AG46" s="153"/>
      <c r="AH46" s="208"/>
      <c r="AI46" s="208"/>
      <c r="AJ46" s="208"/>
      <c r="AK46" s="208"/>
      <c r="AL46" s="208"/>
      <c r="AM46" s="208"/>
      <c r="AN46" s="195">
        <v>0.63900000000000001</v>
      </c>
      <c r="AO46" s="139" t="s">
        <v>61</v>
      </c>
      <c r="AP46" s="140" t="s">
        <v>469</v>
      </c>
      <c r="AQ46" s="147">
        <v>1000</v>
      </c>
      <c r="AR46" s="175">
        <v>4.99</v>
      </c>
      <c r="AS46" s="152">
        <f t="shared" si="7"/>
        <v>0.49900000000000005</v>
      </c>
      <c r="AT46" s="152"/>
      <c r="AU46" s="169">
        <v>0.49900000000000005</v>
      </c>
      <c r="AV46" s="143"/>
      <c r="AW46" s="143"/>
      <c r="AX46" s="143"/>
      <c r="AY46" s="143"/>
      <c r="AZ46" s="143"/>
      <c r="BA46" s="144"/>
      <c r="BB46" s="172"/>
      <c r="BC46" s="172"/>
      <c r="BD46" s="139"/>
      <c r="BE46" s="139"/>
      <c r="BF46" s="140"/>
      <c r="BH46" s="152">
        <v>0.49900000000000005</v>
      </c>
      <c r="BI46" s="222">
        <v>0.49900000000000005</v>
      </c>
      <c r="BJ46" s="162">
        <f t="shared" si="32"/>
        <v>0.57900000000000007</v>
      </c>
      <c r="BK46" s="157">
        <f t="shared" si="33"/>
        <v>0.57900000000000007</v>
      </c>
      <c r="BL46" s="157">
        <f t="shared" si="34"/>
        <v>0.57900000000000007</v>
      </c>
      <c r="BM46" s="157"/>
      <c r="BN46" s="157"/>
      <c r="BO46" s="157">
        <f t="shared" si="35"/>
        <v>0.57900000000000007</v>
      </c>
    </row>
    <row r="47" spans="1:67" ht="24" customHeight="1">
      <c r="A47" s="139" t="s">
        <v>62</v>
      </c>
      <c r="B47" s="224" t="s">
        <v>469</v>
      </c>
      <c r="C47" s="147">
        <v>1000</v>
      </c>
      <c r="D47" s="175">
        <v>6.49</v>
      </c>
      <c r="E47" s="141">
        <f t="shared" si="4"/>
        <v>0.64900000000000002</v>
      </c>
      <c r="F47" s="152"/>
      <c r="G47" s="176">
        <v>0.64900000000000002</v>
      </c>
      <c r="H47" s="143"/>
      <c r="I47" s="143"/>
      <c r="J47" s="144"/>
      <c r="K47" s="144"/>
      <c r="L47" s="145"/>
      <c r="M47" s="146"/>
      <c r="N47" s="166"/>
      <c r="O47" s="166"/>
      <c r="P47" s="167"/>
      <c r="Q47" s="167"/>
      <c r="R47" s="167"/>
      <c r="S47" s="167"/>
      <c r="T47" s="167"/>
      <c r="U47" s="220">
        <v>0.64900000000000002</v>
      </c>
      <c r="V47" s="192">
        <v>0.64900000000000002</v>
      </c>
      <c r="W47" s="139" t="s">
        <v>62</v>
      </c>
      <c r="X47" s="140" t="s">
        <v>469</v>
      </c>
      <c r="Y47" s="147">
        <v>1000</v>
      </c>
      <c r="Z47" s="175">
        <v>5.99</v>
      </c>
      <c r="AA47" s="153">
        <f t="shared" si="31"/>
        <v>0.59900000000000009</v>
      </c>
      <c r="AB47" s="175"/>
      <c r="AC47" s="153"/>
      <c r="AD47" s="95"/>
      <c r="AE47" s="221"/>
      <c r="AF47" s="153"/>
      <c r="AG47" s="153"/>
      <c r="AH47" s="208"/>
      <c r="AI47" s="208"/>
      <c r="AJ47" s="208"/>
      <c r="AK47" s="208"/>
      <c r="AL47" s="208"/>
      <c r="AM47" s="208"/>
      <c r="AN47" s="195">
        <v>0.59900000000000009</v>
      </c>
      <c r="AO47" s="139" t="s">
        <v>62</v>
      </c>
      <c r="AP47" s="140" t="s">
        <v>469</v>
      </c>
      <c r="AQ47" s="147">
        <v>1000</v>
      </c>
      <c r="AR47" s="175">
        <v>6</v>
      </c>
      <c r="AS47" s="152">
        <f t="shared" si="7"/>
        <v>0.6</v>
      </c>
      <c r="AT47" s="152"/>
      <c r="AU47" s="169">
        <v>0.6</v>
      </c>
      <c r="AV47" s="143"/>
      <c r="AW47" s="143"/>
      <c r="AX47" s="143"/>
      <c r="AY47" s="143"/>
      <c r="AZ47" s="143"/>
      <c r="BA47" s="144"/>
      <c r="BB47" s="172"/>
      <c r="BC47" s="172"/>
      <c r="BD47" s="139"/>
      <c r="BE47" s="139"/>
      <c r="BF47" s="140"/>
      <c r="BH47" s="152">
        <v>0.6</v>
      </c>
      <c r="BI47" s="222">
        <v>0.6</v>
      </c>
      <c r="BJ47" s="162">
        <f t="shared" si="32"/>
        <v>0.61599999999999999</v>
      </c>
      <c r="BK47" s="157">
        <f t="shared" si="33"/>
        <v>0.6160000000000001</v>
      </c>
      <c r="BL47" s="157">
        <f t="shared" si="34"/>
        <v>0.6160000000000001</v>
      </c>
      <c r="BM47" s="157"/>
      <c r="BN47" s="157"/>
      <c r="BO47" s="157">
        <f t="shared" si="35"/>
        <v>0.6160000000000001</v>
      </c>
    </row>
    <row r="48" spans="1:67" ht="24" customHeight="1">
      <c r="A48" s="139" t="s">
        <v>63</v>
      </c>
      <c r="B48" s="224" t="s">
        <v>469</v>
      </c>
      <c r="C48" s="147">
        <v>1000</v>
      </c>
      <c r="D48" s="175">
        <v>3.49</v>
      </c>
      <c r="E48" s="141">
        <f t="shared" si="4"/>
        <v>0.34899999999999998</v>
      </c>
      <c r="F48" s="152"/>
      <c r="G48" s="176">
        <v>0.34899999999999998</v>
      </c>
      <c r="H48" s="143"/>
      <c r="I48" s="143"/>
      <c r="J48" s="144"/>
      <c r="K48" s="144"/>
      <c r="L48" s="145"/>
      <c r="M48" s="146"/>
      <c r="N48" s="95"/>
      <c r="O48" s="95"/>
      <c r="P48" s="149"/>
      <c r="Q48" s="149"/>
      <c r="R48" s="149"/>
      <c r="S48" s="149"/>
      <c r="T48" s="149"/>
      <c r="U48" s="183">
        <v>0.34899999999999998</v>
      </c>
      <c r="V48" s="151">
        <v>0.34899999999999998</v>
      </c>
      <c r="W48" s="139" t="s">
        <v>63</v>
      </c>
      <c r="X48" s="140" t="s">
        <v>469</v>
      </c>
      <c r="Y48" s="147">
        <v>1000</v>
      </c>
      <c r="Z48" s="175">
        <v>2.99</v>
      </c>
      <c r="AA48" s="153">
        <f t="shared" si="31"/>
        <v>0.29899999999999999</v>
      </c>
      <c r="AB48" s="175"/>
      <c r="AC48" s="153"/>
      <c r="AD48" s="95"/>
      <c r="AE48" s="221"/>
      <c r="AF48" s="153"/>
      <c r="AG48" s="153"/>
      <c r="AN48" s="157">
        <v>0.29899999999999999</v>
      </c>
      <c r="AO48" s="139" t="s">
        <v>63</v>
      </c>
      <c r="AP48" s="140" t="s">
        <v>469</v>
      </c>
      <c r="AQ48" s="147">
        <v>1000</v>
      </c>
      <c r="AR48" s="175">
        <v>4</v>
      </c>
      <c r="AS48" s="152">
        <f t="shared" si="7"/>
        <v>0.4</v>
      </c>
      <c r="AT48" s="152"/>
      <c r="AU48" s="169">
        <v>0.4</v>
      </c>
      <c r="AV48" s="143"/>
      <c r="AW48" s="143"/>
      <c r="AX48" s="143"/>
      <c r="AY48" s="143"/>
      <c r="AZ48" s="143"/>
      <c r="BA48" s="144"/>
      <c r="BB48" s="172"/>
      <c r="BC48" s="172"/>
      <c r="BD48" s="139"/>
      <c r="BE48" s="139"/>
      <c r="BF48" s="140"/>
      <c r="BH48" s="152">
        <v>0.4</v>
      </c>
      <c r="BI48" s="222">
        <v>0.4</v>
      </c>
      <c r="BJ48" s="162">
        <f t="shared" si="32"/>
        <v>0.34933333333333333</v>
      </c>
      <c r="BK48" s="157">
        <f t="shared" si="33"/>
        <v>0.34933333333333333</v>
      </c>
      <c r="BL48" s="157">
        <f t="shared" si="34"/>
        <v>0.34933333333333333</v>
      </c>
      <c r="BM48" s="157"/>
      <c r="BN48" s="157"/>
      <c r="BO48" s="157">
        <f t="shared" si="35"/>
        <v>0.34933333333333333</v>
      </c>
    </row>
    <row r="49" spans="1:67" ht="24" customHeight="1">
      <c r="A49" s="139" t="s">
        <v>65</v>
      </c>
      <c r="B49" s="224" t="s">
        <v>469</v>
      </c>
      <c r="C49" s="147">
        <v>1000</v>
      </c>
      <c r="D49" s="175">
        <v>2.99</v>
      </c>
      <c r="E49" s="141">
        <f t="shared" si="4"/>
        <v>0.29899999999999999</v>
      </c>
      <c r="F49" s="152"/>
      <c r="G49" s="176">
        <v>0.29899999999999999</v>
      </c>
      <c r="H49" s="143"/>
      <c r="I49" s="143"/>
      <c r="J49" s="144"/>
      <c r="K49" s="144"/>
      <c r="L49" s="145"/>
      <c r="M49" s="146"/>
      <c r="N49" s="95"/>
      <c r="O49" s="95"/>
      <c r="P49" s="149"/>
      <c r="Q49" s="149"/>
      <c r="R49" s="149"/>
      <c r="S49" s="149"/>
      <c r="T49" s="149"/>
      <c r="U49" s="183">
        <v>0.29899999999999999</v>
      </c>
      <c r="V49" s="151">
        <v>0.29899999999999999</v>
      </c>
      <c r="W49" s="139" t="s">
        <v>65</v>
      </c>
      <c r="X49" s="140" t="s">
        <v>469</v>
      </c>
      <c r="Y49" s="147">
        <v>1000</v>
      </c>
      <c r="Z49" s="175">
        <v>3.99</v>
      </c>
      <c r="AA49" s="153">
        <f t="shared" si="31"/>
        <v>0.39900000000000002</v>
      </c>
      <c r="AB49" s="175"/>
      <c r="AC49" s="153"/>
      <c r="AD49" s="95"/>
      <c r="AE49" s="221"/>
      <c r="AF49" s="153"/>
      <c r="AG49" s="153"/>
      <c r="AN49" s="157">
        <v>0.39900000000000002</v>
      </c>
      <c r="AO49" s="139" t="s">
        <v>65</v>
      </c>
      <c r="AP49" s="140" t="s">
        <v>469</v>
      </c>
      <c r="AQ49" s="147">
        <v>1000</v>
      </c>
      <c r="AR49" s="175">
        <v>4.99</v>
      </c>
      <c r="AS49" s="152">
        <f t="shared" si="7"/>
        <v>0.49900000000000005</v>
      </c>
      <c r="AT49" s="152"/>
      <c r="AU49" s="169">
        <v>0.49900000000000005</v>
      </c>
      <c r="AV49" s="143"/>
      <c r="AW49" s="143"/>
      <c r="AX49" s="143"/>
      <c r="AY49" s="143"/>
      <c r="AZ49" s="143"/>
      <c r="BA49" s="144"/>
      <c r="BB49" s="172"/>
      <c r="BC49" s="172"/>
      <c r="BD49" s="139"/>
      <c r="BE49" s="139"/>
      <c r="BF49" s="140"/>
      <c r="BH49" s="152">
        <v>0.49900000000000005</v>
      </c>
      <c r="BI49" s="222">
        <v>0.49900000000000005</v>
      </c>
      <c r="BJ49" s="162">
        <f t="shared" si="32"/>
        <v>0.39900000000000002</v>
      </c>
      <c r="BK49" s="157">
        <f t="shared" si="33"/>
        <v>0.39900000000000002</v>
      </c>
      <c r="BL49" s="157">
        <f t="shared" si="34"/>
        <v>0.39900000000000002</v>
      </c>
      <c r="BM49" s="157"/>
      <c r="BN49" s="157"/>
      <c r="BO49" s="157">
        <f t="shared" si="35"/>
        <v>0.39900000000000002</v>
      </c>
    </row>
    <row r="50" spans="1:67" ht="24" customHeight="1">
      <c r="A50" s="139" t="s">
        <v>472</v>
      </c>
      <c r="B50" s="139" t="s">
        <v>473</v>
      </c>
      <c r="C50" s="140">
        <v>410</v>
      </c>
      <c r="D50" s="175">
        <v>2.15</v>
      </c>
      <c r="E50" s="141">
        <f t="shared" si="4"/>
        <v>0.52439024390243894</v>
      </c>
      <c r="F50" s="152"/>
      <c r="G50" s="176">
        <v>0.52439024390243894</v>
      </c>
      <c r="H50" s="139" t="s">
        <v>25</v>
      </c>
      <c r="I50" s="140">
        <v>410</v>
      </c>
      <c r="J50" s="175">
        <v>1.39</v>
      </c>
      <c r="K50" s="141">
        <f>J50/I50*100</f>
        <v>0.33902439024390246</v>
      </c>
      <c r="L50" s="139"/>
      <c r="M50" s="169">
        <v>0.33902439024390246</v>
      </c>
      <c r="N50" s="166"/>
      <c r="O50" s="95"/>
      <c r="P50" s="149"/>
      <c r="Q50" s="149"/>
      <c r="R50" s="149"/>
      <c r="S50" s="149"/>
      <c r="T50" s="149"/>
      <c r="U50" s="183">
        <f>K50</f>
        <v>0.33902439024390246</v>
      </c>
      <c r="V50" s="151">
        <f>K50</f>
        <v>0.33902439024390246</v>
      </c>
      <c r="W50" s="139" t="s">
        <v>472</v>
      </c>
      <c r="X50" s="139" t="s">
        <v>473</v>
      </c>
      <c r="Y50" s="140">
        <v>410</v>
      </c>
      <c r="Z50" s="175">
        <v>1.95</v>
      </c>
      <c r="AA50" s="153">
        <f t="shared" si="31"/>
        <v>0.47560975609756095</v>
      </c>
      <c r="AB50" s="175"/>
      <c r="AC50" s="153"/>
      <c r="AD50" s="163" t="s">
        <v>412</v>
      </c>
      <c r="AE50" s="170">
        <v>410</v>
      </c>
      <c r="AF50" s="178">
        <v>1.29</v>
      </c>
      <c r="AG50" s="156">
        <f t="shared" ref="AG50" si="36">AF50/AE50*100</f>
        <v>0.31463414634146342</v>
      </c>
      <c r="AN50" s="157">
        <f>AG50</f>
        <v>0.31463414634146342</v>
      </c>
      <c r="AO50" s="139" t="s">
        <v>472</v>
      </c>
      <c r="AP50" s="139" t="s">
        <v>473</v>
      </c>
      <c r="AQ50" s="140">
        <v>410</v>
      </c>
      <c r="AR50" s="175">
        <v>2.39</v>
      </c>
      <c r="AS50" s="152">
        <f t="shared" si="7"/>
        <v>0.58292682926829265</v>
      </c>
      <c r="AT50" s="206"/>
      <c r="AU50" s="225">
        <v>0.58292682926829265</v>
      </c>
      <c r="AV50" s="170"/>
      <c r="AW50" s="143"/>
      <c r="AX50" s="143"/>
      <c r="AY50" s="143"/>
      <c r="AZ50" s="143"/>
      <c r="BA50" s="144"/>
      <c r="BB50" s="139" t="s">
        <v>474</v>
      </c>
      <c r="BC50" s="147">
        <v>410</v>
      </c>
      <c r="BD50" s="175">
        <v>1.29</v>
      </c>
      <c r="BE50" s="152">
        <f>BD50/BC50*100</f>
        <v>0.31463414634146342</v>
      </c>
      <c r="BF50" s="139"/>
      <c r="BH50" s="174">
        <f>BE50</f>
        <v>0.31463414634146342</v>
      </c>
      <c r="BI50" s="161">
        <f>BE50</f>
        <v>0.31463414634146342</v>
      </c>
      <c r="BJ50" s="162">
        <f t="shared" si="32"/>
        <v>0.32276422764227641</v>
      </c>
      <c r="BK50" s="157">
        <f t="shared" si="33"/>
        <v>0.52764227642276418</v>
      </c>
      <c r="BL50" s="157">
        <f t="shared" si="34"/>
        <v>0.52764227642276418</v>
      </c>
      <c r="BM50" s="157">
        <f>AVERAGE(K50,AG50,AY50)</f>
        <v>0.32682926829268294</v>
      </c>
      <c r="BN50" s="157">
        <f>AVERAGE(M50,AG50,BA50)</f>
        <v>0.32682926829268294</v>
      </c>
      <c r="BO50" s="157">
        <f t="shared" si="35"/>
        <v>0.32276422764227641</v>
      </c>
    </row>
    <row r="51" spans="1:67" ht="24" customHeight="1">
      <c r="A51" s="139" t="s">
        <v>475</v>
      </c>
      <c r="B51" s="139" t="s">
        <v>451</v>
      </c>
      <c r="C51" s="140">
        <v>410</v>
      </c>
      <c r="D51" s="175">
        <v>2.15</v>
      </c>
      <c r="E51" s="141">
        <f t="shared" si="4"/>
        <v>0.52439024390243894</v>
      </c>
      <c r="F51" s="152"/>
      <c r="G51" s="176">
        <v>0.52439024390243894</v>
      </c>
      <c r="H51" s="226"/>
      <c r="I51" s="226"/>
      <c r="J51" s="206"/>
      <c r="K51" s="206"/>
      <c r="L51" s="167"/>
      <c r="M51" s="227"/>
      <c r="N51" s="166"/>
      <c r="O51" s="95"/>
      <c r="P51" s="149"/>
      <c r="Q51" s="149"/>
      <c r="R51" s="149"/>
      <c r="S51" s="149"/>
      <c r="T51" s="149"/>
      <c r="U51" s="183">
        <v>0.52439024390243894</v>
      </c>
      <c r="V51" s="151">
        <v>0.52439024390243894</v>
      </c>
      <c r="W51" s="139" t="s">
        <v>475</v>
      </c>
      <c r="X51" s="139" t="s">
        <v>451</v>
      </c>
      <c r="Y51" s="140">
        <v>410</v>
      </c>
      <c r="Z51" s="175">
        <v>1.95</v>
      </c>
      <c r="AA51" s="153">
        <f t="shared" si="31"/>
        <v>0.47560975609756095</v>
      </c>
      <c r="AB51" s="175"/>
      <c r="AC51" s="153"/>
      <c r="AD51" s="170"/>
      <c r="AE51" s="155"/>
      <c r="AF51" s="144"/>
      <c r="AG51" s="144"/>
      <c r="AN51" s="157">
        <v>0.47560975609756095</v>
      </c>
      <c r="AO51" s="139" t="s">
        <v>475</v>
      </c>
      <c r="AP51" s="139" t="s">
        <v>451</v>
      </c>
      <c r="AQ51" s="140">
        <v>410</v>
      </c>
      <c r="AR51" s="175">
        <v>2.39</v>
      </c>
      <c r="AS51" s="152">
        <f t="shared" si="7"/>
        <v>0.58292682926829265</v>
      </c>
      <c r="AT51" s="206"/>
      <c r="AU51" s="225">
        <v>0.58292682926829265</v>
      </c>
      <c r="AV51" s="170"/>
      <c r="AW51" s="143"/>
      <c r="AX51" s="143"/>
      <c r="AY51" s="143"/>
      <c r="AZ51" s="143"/>
      <c r="BA51" s="144"/>
      <c r="BB51" s="139"/>
      <c r="BC51" s="172"/>
      <c r="BD51" s="139"/>
      <c r="BE51" s="139"/>
      <c r="BF51" s="139"/>
      <c r="BH51" s="174">
        <f>AS51</f>
        <v>0.58292682926829265</v>
      </c>
      <c r="BI51" s="161">
        <f>AS51</f>
        <v>0.58292682926829265</v>
      </c>
      <c r="BJ51" s="162">
        <f t="shared" si="32"/>
        <v>0.52764227642276429</v>
      </c>
      <c r="BK51" s="157">
        <f t="shared" si="33"/>
        <v>0.52764227642276418</v>
      </c>
      <c r="BL51" s="157">
        <f t="shared" si="34"/>
        <v>0.52764227642276418</v>
      </c>
      <c r="BM51" s="157"/>
      <c r="BN51" s="157"/>
      <c r="BO51" s="157">
        <f t="shared" si="35"/>
        <v>0.52764227642276418</v>
      </c>
    </row>
    <row r="52" spans="1:67" ht="24" customHeight="1">
      <c r="A52" s="139" t="s">
        <v>476</v>
      </c>
      <c r="B52" s="139" t="s">
        <v>451</v>
      </c>
      <c r="C52" s="140">
        <v>410</v>
      </c>
      <c r="D52" s="175">
        <v>2.15</v>
      </c>
      <c r="E52" s="141">
        <f t="shared" si="4"/>
        <v>0.52439024390243894</v>
      </c>
      <c r="F52" s="152"/>
      <c r="G52" s="176">
        <v>0.52439024390243894</v>
      </c>
      <c r="H52" s="226" t="s">
        <v>412</v>
      </c>
      <c r="I52" s="226">
        <v>410</v>
      </c>
      <c r="J52" s="206">
        <v>1.35</v>
      </c>
      <c r="K52" s="141">
        <f>J52/I52*100</f>
        <v>0.32926829268292684</v>
      </c>
      <c r="L52" s="167"/>
      <c r="M52" s="227">
        <v>0.32926829268292684</v>
      </c>
      <c r="N52" s="166"/>
      <c r="O52" s="95"/>
      <c r="P52" s="149"/>
      <c r="Q52" s="149"/>
      <c r="R52" s="149"/>
      <c r="S52" s="149"/>
      <c r="T52" s="149"/>
      <c r="U52" s="183">
        <f>K52</f>
        <v>0.32926829268292684</v>
      </c>
      <c r="V52" s="151">
        <f>K52</f>
        <v>0.32926829268292684</v>
      </c>
      <c r="W52" s="139" t="s">
        <v>476</v>
      </c>
      <c r="X52" s="139" t="s">
        <v>451</v>
      </c>
      <c r="Y52" s="140">
        <v>410</v>
      </c>
      <c r="Z52" s="175">
        <v>1.95</v>
      </c>
      <c r="AA52" s="153">
        <f t="shared" si="31"/>
        <v>0.47560975609756095</v>
      </c>
      <c r="AB52" s="175"/>
      <c r="AC52" s="153"/>
      <c r="AD52" s="170"/>
      <c r="AE52" s="155"/>
      <c r="AF52" s="144"/>
      <c r="AG52" s="144"/>
      <c r="AN52" s="157">
        <v>0.47560975609756095</v>
      </c>
      <c r="AO52" s="139" t="s">
        <v>476</v>
      </c>
      <c r="AP52" s="139" t="s">
        <v>451</v>
      </c>
      <c r="AQ52" s="140">
        <v>410</v>
      </c>
      <c r="AR52" s="175">
        <v>2.39</v>
      </c>
      <c r="AS52" s="152">
        <f t="shared" si="7"/>
        <v>0.58292682926829265</v>
      </c>
      <c r="AT52" s="206"/>
      <c r="AU52" s="225">
        <v>0.58292682926829265</v>
      </c>
      <c r="AV52" s="163" t="s">
        <v>418</v>
      </c>
      <c r="AW52" s="170">
        <v>410</v>
      </c>
      <c r="AX52" s="178">
        <v>1.5</v>
      </c>
      <c r="AY52" s="156">
        <f t="shared" ref="AY52" si="37">AX52/AW52*100</f>
        <v>0.36585365853658541</v>
      </c>
      <c r="AZ52" s="143"/>
      <c r="BA52" s="171">
        <v>0.36585365853658541</v>
      </c>
      <c r="BB52" s="172"/>
      <c r="BC52" s="172"/>
      <c r="BD52" s="139"/>
      <c r="BE52" s="139"/>
      <c r="BF52" s="139"/>
      <c r="BH52" s="174">
        <f>AY52</f>
        <v>0.36585365853658541</v>
      </c>
      <c r="BI52" s="161">
        <f>AY52</f>
        <v>0.36585365853658541</v>
      </c>
      <c r="BJ52" s="162">
        <f t="shared" si="32"/>
        <v>0.39024390243902446</v>
      </c>
      <c r="BK52" s="157">
        <f t="shared" si="33"/>
        <v>0.52764227642276418</v>
      </c>
      <c r="BL52" s="157">
        <f t="shared" si="34"/>
        <v>0.52764227642276418</v>
      </c>
      <c r="BM52" s="157">
        <f>AVERAGE(K52,AG52,AY52)</f>
        <v>0.34756097560975613</v>
      </c>
      <c r="BN52" s="157">
        <f>AVERAGE(M52,AG52,BA52)</f>
        <v>0.34756097560975613</v>
      </c>
      <c r="BO52" s="157">
        <f t="shared" si="35"/>
        <v>0.39024390243902446</v>
      </c>
    </row>
    <row r="53" spans="1:67" ht="24" customHeight="1">
      <c r="A53" s="139" t="s">
        <v>66</v>
      </c>
      <c r="B53" s="139" t="s">
        <v>477</v>
      </c>
      <c r="C53" s="140">
        <v>400</v>
      </c>
      <c r="D53" s="175">
        <v>2.95</v>
      </c>
      <c r="E53" s="141">
        <f t="shared" si="4"/>
        <v>0.73750000000000004</v>
      </c>
      <c r="F53" s="175">
        <v>2.19</v>
      </c>
      <c r="G53" s="141">
        <f>F53/C53*100</f>
        <v>0.54749999999999999</v>
      </c>
      <c r="H53" s="139" t="s">
        <v>25</v>
      </c>
      <c r="I53" s="147">
        <v>400</v>
      </c>
      <c r="J53" s="175">
        <v>1.69</v>
      </c>
      <c r="K53" s="141">
        <f>J53/I53*100</f>
        <v>0.42249999999999999</v>
      </c>
      <c r="L53" s="167"/>
      <c r="M53" s="227">
        <v>0.42249999999999999</v>
      </c>
      <c r="N53" s="166"/>
      <c r="O53" s="95"/>
      <c r="P53" s="149"/>
      <c r="Q53" s="149"/>
      <c r="R53" s="149"/>
      <c r="S53" s="149"/>
      <c r="T53" s="149"/>
      <c r="U53" s="183">
        <f>K53</f>
        <v>0.42249999999999999</v>
      </c>
      <c r="V53" s="151">
        <f>K53</f>
        <v>0.42249999999999999</v>
      </c>
      <c r="W53" s="139" t="s">
        <v>66</v>
      </c>
      <c r="X53" s="139" t="s">
        <v>477</v>
      </c>
      <c r="Y53" s="140">
        <v>400</v>
      </c>
      <c r="Z53" s="175">
        <v>2.69</v>
      </c>
      <c r="AA53" s="153">
        <f t="shared" si="31"/>
        <v>0.67249999999999999</v>
      </c>
      <c r="AB53" s="175"/>
      <c r="AC53" s="153"/>
      <c r="AD53" s="163" t="s">
        <v>25</v>
      </c>
      <c r="AE53" s="177">
        <v>400</v>
      </c>
      <c r="AF53" s="178">
        <v>2.79</v>
      </c>
      <c r="AG53" s="156">
        <f t="shared" ref="AG53" si="38">AF53/AE53*100</f>
        <v>0.69750000000000001</v>
      </c>
      <c r="AN53" s="190">
        <v>0.67249999999999999</v>
      </c>
      <c r="AO53" s="139" t="s">
        <v>66</v>
      </c>
      <c r="AP53" s="139" t="s">
        <v>477</v>
      </c>
      <c r="AQ53" s="140">
        <v>400</v>
      </c>
      <c r="AR53" s="175">
        <v>2.59</v>
      </c>
      <c r="AS53" s="152">
        <f t="shared" si="7"/>
        <v>0.64749999999999996</v>
      </c>
      <c r="AT53" s="206"/>
      <c r="AU53" s="225">
        <v>0.64749999999999996</v>
      </c>
      <c r="AV53" s="170"/>
      <c r="AW53" s="143"/>
      <c r="AX53" s="143"/>
      <c r="AY53" s="143"/>
      <c r="AZ53" s="143"/>
      <c r="BA53" s="144"/>
      <c r="BB53" s="172"/>
      <c r="BC53" s="172"/>
      <c r="BD53" s="139"/>
      <c r="BE53" s="139"/>
      <c r="BF53" s="139"/>
      <c r="BH53" s="174">
        <f>AS53</f>
        <v>0.64749999999999996</v>
      </c>
      <c r="BI53" s="161">
        <f>AS53</f>
        <v>0.64749999999999996</v>
      </c>
      <c r="BJ53" s="162">
        <f t="shared" si="32"/>
        <v>0.5808333333333332</v>
      </c>
      <c r="BK53" s="157">
        <f t="shared" si="33"/>
        <v>0.68583333333333341</v>
      </c>
      <c r="BL53" s="157">
        <f t="shared" si="34"/>
        <v>0.62249999999999994</v>
      </c>
      <c r="BM53" s="157">
        <f>AVERAGE(K53,AG53,AY53)</f>
        <v>0.56000000000000005</v>
      </c>
      <c r="BN53" s="157">
        <f>AVERAGE(M53,AG53,BA53)</f>
        <v>0.56000000000000005</v>
      </c>
      <c r="BO53" s="157">
        <f t="shared" si="35"/>
        <v>0.58083333333333331</v>
      </c>
    </row>
    <row r="54" spans="1:67" s="133" customFormat="1" ht="24" customHeight="1">
      <c r="A54" s="127" t="s">
        <v>478</v>
      </c>
      <c r="B54" s="127"/>
      <c r="C54" s="127"/>
      <c r="D54" s="129"/>
      <c r="E54" s="129"/>
      <c r="F54" s="129"/>
      <c r="G54" s="129"/>
      <c r="H54" s="197"/>
      <c r="I54" s="197"/>
      <c r="J54" s="198"/>
      <c r="K54" s="198"/>
      <c r="L54" s="199"/>
      <c r="M54" s="200"/>
      <c r="N54" s="201"/>
      <c r="O54" s="201"/>
      <c r="P54" s="199"/>
      <c r="Q54" s="199"/>
      <c r="R54" s="199"/>
      <c r="S54" s="199"/>
      <c r="T54" s="199"/>
      <c r="U54" s="200"/>
      <c r="V54" s="202"/>
      <c r="W54" s="228" t="s">
        <v>67</v>
      </c>
      <c r="X54" s="201"/>
      <c r="Y54" s="197"/>
      <c r="Z54" s="198"/>
      <c r="AA54" s="198"/>
      <c r="AB54" s="198"/>
      <c r="AC54" s="198"/>
      <c r="AD54" s="201"/>
      <c r="AE54" s="197"/>
      <c r="AF54" s="198"/>
      <c r="AG54" s="198"/>
      <c r="AN54" s="203"/>
      <c r="AO54" s="229" t="s">
        <v>67</v>
      </c>
      <c r="AP54" s="201"/>
      <c r="AQ54" s="201"/>
      <c r="AR54" s="230"/>
      <c r="AS54" s="198"/>
      <c r="AT54" s="198"/>
      <c r="AU54" s="198"/>
      <c r="AV54" s="197"/>
      <c r="AW54" s="197"/>
      <c r="AX54" s="197"/>
      <c r="AY54" s="197"/>
      <c r="AZ54" s="197"/>
      <c r="BA54" s="198"/>
      <c r="BB54" s="197"/>
      <c r="BC54" s="197"/>
      <c r="BD54" s="229"/>
      <c r="BE54" s="229"/>
      <c r="BF54" s="197"/>
      <c r="BG54" s="135"/>
      <c r="BH54" s="135"/>
      <c r="BI54" s="204"/>
      <c r="BK54" s="203"/>
      <c r="BL54" s="203"/>
      <c r="BM54" s="203"/>
      <c r="BN54" s="203"/>
      <c r="BO54" s="203"/>
    </row>
    <row r="55" spans="1:67" ht="24" customHeight="1">
      <c r="A55" s="139" t="s">
        <v>479</v>
      </c>
      <c r="B55" s="140" t="s">
        <v>480</v>
      </c>
      <c r="C55" s="147">
        <v>360</v>
      </c>
      <c r="D55" s="175">
        <v>1.5</v>
      </c>
      <c r="E55" s="141">
        <f t="shared" si="4"/>
        <v>0.41666666666666669</v>
      </c>
      <c r="F55" s="223"/>
      <c r="G55" s="225">
        <v>0.41666666666666669</v>
      </c>
      <c r="H55" s="143"/>
      <c r="I55" s="143"/>
      <c r="J55" s="144"/>
      <c r="K55" s="144"/>
      <c r="L55" s="145"/>
      <c r="M55" s="146"/>
      <c r="N55" s="95"/>
      <c r="O55" s="95"/>
      <c r="P55" s="149"/>
      <c r="Q55" s="149"/>
      <c r="R55" s="149"/>
      <c r="S55" s="149"/>
      <c r="T55" s="149"/>
      <c r="U55" s="183">
        <v>0.41666666666666669</v>
      </c>
      <c r="V55" s="151">
        <v>0.41666666666666669</v>
      </c>
      <c r="W55" s="139" t="s">
        <v>479</v>
      </c>
      <c r="X55" s="140" t="s">
        <v>480</v>
      </c>
      <c r="Y55" s="139">
        <v>243</v>
      </c>
      <c r="Z55" s="175">
        <v>1.69</v>
      </c>
      <c r="AA55" s="153">
        <f t="shared" ref="AA55:AA68" si="39">Z55/Y55*100</f>
        <v>0.69547325102880653</v>
      </c>
      <c r="AB55" s="175"/>
      <c r="AC55" s="153"/>
      <c r="AD55" s="95"/>
      <c r="AE55" s="221"/>
      <c r="AF55" s="153"/>
      <c r="AG55" s="153"/>
      <c r="AN55" s="157">
        <v>0.69547325102880653</v>
      </c>
      <c r="AO55" s="139" t="s">
        <v>479</v>
      </c>
      <c r="AP55" s="140" t="s">
        <v>480</v>
      </c>
      <c r="AQ55" s="139">
        <v>367</v>
      </c>
      <c r="AR55" s="175">
        <v>1.79</v>
      </c>
      <c r="AS55" s="152">
        <f t="shared" si="7"/>
        <v>0.4877384196185286</v>
      </c>
      <c r="AT55" s="152"/>
      <c r="AU55" s="169">
        <v>0.4877384196185286</v>
      </c>
      <c r="AV55" s="143"/>
      <c r="AW55" s="143"/>
      <c r="AX55" s="143"/>
      <c r="AY55" s="143"/>
      <c r="AZ55" s="143"/>
      <c r="BA55" s="144"/>
      <c r="BB55" s="172"/>
      <c r="BC55" s="172"/>
      <c r="BD55" s="139"/>
      <c r="BE55" s="139"/>
      <c r="BF55" s="140"/>
      <c r="BH55" s="174">
        <v>0.4877384196185286</v>
      </c>
      <c r="BI55" s="161">
        <v>0.4877384196185286</v>
      </c>
      <c r="BJ55" s="162">
        <f t="shared" ref="BJ55:BJ80" si="40">AVERAGE(BH55,AN55,U55)</f>
        <v>0.53329277910466721</v>
      </c>
      <c r="BK55" s="157">
        <f t="shared" ref="BK55:BK80" si="41">AVERAGE(E55,AA55,AS55)</f>
        <v>0.53329277910466721</v>
      </c>
      <c r="BL55" s="157">
        <f t="shared" ref="BL55:BL80" si="42">AVERAGE(G55,AA55,AU55)</f>
        <v>0.53329277910466721</v>
      </c>
      <c r="BM55" s="157"/>
      <c r="BN55" s="157"/>
      <c r="BO55" s="157">
        <f t="shared" ref="BO55:BO80" si="43">AVERAGE(V55,AN55,BI55)</f>
        <v>0.53329277910466721</v>
      </c>
    </row>
    <row r="56" spans="1:67" ht="24" customHeight="1">
      <c r="A56" s="139" t="s">
        <v>481</v>
      </c>
      <c r="B56" s="140" t="s">
        <v>480</v>
      </c>
      <c r="C56" s="147">
        <v>2525</v>
      </c>
      <c r="D56" s="175">
        <v>3.49</v>
      </c>
      <c r="E56" s="141">
        <f t="shared" si="4"/>
        <v>0.13821782178217823</v>
      </c>
      <c r="F56" s="223"/>
      <c r="G56" s="225">
        <v>0.13821782178217823</v>
      </c>
      <c r="H56" s="143"/>
      <c r="I56" s="143"/>
      <c r="J56" s="144"/>
      <c r="K56" s="144"/>
      <c r="L56" s="145"/>
      <c r="M56" s="146"/>
      <c r="N56" s="95"/>
      <c r="O56" s="95"/>
      <c r="P56" s="149"/>
      <c r="Q56" s="149"/>
      <c r="R56" s="149"/>
      <c r="S56" s="149"/>
      <c r="T56" s="149"/>
      <c r="U56" s="183">
        <v>0.13821782178217823</v>
      </c>
      <c r="V56" s="151">
        <v>0.13821782178217823</v>
      </c>
      <c r="W56" s="139" t="s">
        <v>481</v>
      </c>
      <c r="X56" s="140" t="s">
        <v>480</v>
      </c>
      <c r="Y56" s="139">
        <v>1783</v>
      </c>
      <c r="Z56" s="175">
        <v>4.99</v>
      </c>
      <c r="AA56" s="153">
        <f t="shared" si="39"/>
        <v>0.27986539540100958</v>
      </c>
      <c r="AB56" s="175"/>
      <c r="AC56" s="153"/>
      <c r="AD56" s="95"/>
      <c r="AE56" s="221"/>
      <c r="AF56" s="153"/>
      <c r="AG56" s="153"/>
      <c r="AN56" s="157">
        <v>0.27986539540100958</v>
      </c>
      <c r="AO56" s="139" t="s">
        <v>481</v>
      </c>
      <c r="AP56" s="140" t="s">
        <v>480</v>
      </c>
      <c r="AQ56" s="139">
        <v>2969</v>
      </c>
      <c r="AR56" s="175">
        <v>3.49</v>
      </c>
      <c r="AS56" s="152">
        <f t="shared" si="7"/>
        <v>0.11754799595823509</v>
      </c>
      <c r="AT56" s="152"/>
      <c r="AU56" s="169">
        <v>0.11754799595823509</v>
      </c>
      <c r="AV56" s="143"/>
      <c r="AW56" s="143"/>
      <c r="AX56" s="143"/>
      <c r="AY56" s="143"/>
      <c r="AZ56" s="143"/>
      <c r="BA56" s="144"/>
      <c r="BB56" s="172"/>
      <c r="BC56" s="172"/>
      <c r="BD56" s="139"/>
      <c r="BE56" s="139"/>
      <c r="BF56" s="140"/>
      <c r="BH56" s="174">
        <v>0.11754799595823509</v>
      </c>
      <c r="BI56" s="161">
        <v>0.11754799595823509</v>
      </c>
      <c r="BJ56" s="162">
        <f t="shared" si="40"/>
        <v>0.17854373771380763</v>
      </c>
      <c r="BK56" s="157">
        <f t="shared" si="41"/>
        <v>0.17854373771380763</v>
      </c>
      <c r="BL56" s="157">
        <f t="shared" si="42"/>
        <v>0.17854373771380763</v>
      </c>
      <c r="BM56" s="157"/>
      <c r="BN56" s="157"/>
      <c r="BO56" s="157">
        <f t="shared" si="43"/>
        <v>0.17854373771380763</v>
      </c>
    </row>
    <row r="57" spans="1:67" ht="24" customHeight="1">
      <c r="A57" s="139" t="s">
        <v>482</v>
      </c>
      <c r="B57" s="140" t="s">
        <v>469</v>
      </c>
      <c r="C57" s="147">
        <v>178</v>
      </c>
      <c r="D57" s="175">
        <v>1.99</v>
      </c>
      <c r="E57" s="141">
        <f t="shared" si="4"/>
        <v>1.1179775280898876</v>
      </c>
      <c r="F57" s="223"/>
      <c r="G57" s="225">
        <v>1.1179775280898876</v>
      </c>
      <c r="H57" s="143"/>
      <c r="I57" s="143"/>
      <c r="J57" s="144"/>
      <c r="K57" s="144"/>
      <c r="L57" s="145"/>
      <c r="M57" s="146"/>
      <c r="N57" s="95"/>
      <c r="O57" s="95"/>
      <c r="P57" s="149"/>
      <c r="Q57" s="149"/>
      <c r="R57" s="149"/>
      <c r="S57" s="149"/>
      <c r="T57" s="149"/>
      <c r="U57" s="183">
        <v>1.1179775280898876</v>
      </c>
      <c r="V57" s="151">
        <v>1.1179775280898876</v>
      </c>
      <c r="W57" s="139" t="s">
        <v>482</v>
      </c>
      <c r="X57" s="140">
        <v>1</v>
      </c>
      <c r="Y57" s="147">
        <v>178</v>
      </c>
      <c r="Z57" s="175">
        <v>2.59</v>
      </c>
      <c r="AA57" s="153">
        <f t="shared" si="39"/>
        <v>1.4550561797752808</v>
      </c>
      <c r="AB57" s="175"/>
      <c r="AC57" s="153"/>
      <c r="AD57" s="95"/>
      <c r="AE57" s="221"/>
      <c r="AF57" s="153"/>
      <c r="AG57" s="153"/>
      <c r="AN57" s="157">
        <v>1.4550561797752808</v>
      </c>
      <c r="AO57" s="139" t="s">
        <v>482</v>
      </c>
      <c r="AP57" s="140">
        <v>1</v>
      </c>
      <c r="AQ57" s="147">
        <v>178</v>
      </c>
      <c r="AR57" s="175">
        <v>1.79</v>
      </c>
      <c r="AS57" s="152">
        <f t="shared" si="7"/>
        <v>1.0056179775280898</v>
      </c>
      <c r="AT57" s="152"/>
      <c r="AU57" s="169">
        <v>1.0056179775280898</v>
      </c>
      <c r="AV57" s="143"/>
      <c r="AW57" s="143"/>
      <c r="AX57" s="143"/>
      <c r="AY57" s="143"/>
      <c r="AZ57" s="143"/>
      <c r="BA57" s="144"/>
      <c r="BB57" s="172"/>
      <c r="BC57" s="172"/>
      <c r="BD57" s="139"/>
      <c r="BE57" s="139"/>
      <c r="BF57" s="140"/>
      <c r="BH57" s="174">
        <v>1.0056179775280898</v>
      </c>
      <c r="BI57" s="161">
        <v>1.0056179775280898</v>
      </c>
      <c r="BJ57" s="162">
        <f t="shared" si="40"/>
        <v>1.1928838951310861</v>
      </c>
      <c r="BK57" s="157">
        <f t="shared" si="41"/>
        <v>1.1928838951310861</v>
      </c>
      <c r="BL57" s="157">
        <f t="shared" si="42"/>
        <v>1.1928838951310861</v>
      </c>
      <c r="BM57" s="157"/>
      <c r="BN57" s="157"/>
      <c r="BO57" s="157">
        <f t="shared" si="43"/>
        <v>1.1928838951310861</v>
      </c>
    </row>
    <row r="58" spans="1:67" ht="24" customHeight="1">
      <c r="A58" s="139" t="s">
        <v>483</v>
      </c>
      <c r="B58" s="140" t="s">
        <v>484</v>
      </c>
      <c r="C58" s="139">
        <v>1000</v>
      </c>
      <c r="D58" s="175">
        <v>2.39</v>
      </c>
      <c r="E58" s="141">
        <f t="shared" si="4"/>
        <v>0.23900000000000002</v>
      </c>
      <c r="F58" s="152"/>
      <c r="G58" s="169">
        <v>0.23900000000000002</v>
      </c>
      <c r="H58" s="143"/>
      <c r="I58" s="143"/>
      <c r="J58" s="144"/>
      <c r="K58" s="144"/>
      <c r="L58" s="145"/>
      <c r="M58" s="146"/>
      <c r="N58" s="95"/>
      <c r="O58" s="95"/>
      <c r="P58" s="149"/>
      <c r="Q58" s="149"/>
      <c r="R58" s="149"/>
      <c r="S58" s="149"/>
      <c r="T58" s="149"/>
      <c r="U58" s="183">
        <v>0.23900000000000002</v>
      </c>
      <c r="V58" s="151">
        <v>0.23900000000000002</v>
      </c>
      <c r="W58" s="139" t="s">
        <v>483</v>
      </c>
      <c r="X58" s="140" t="s">
        <v>485</v>
      </c>
      <c r="Y58" s="147">
        <v>1000</v>
      </c>
      <c r="Z58" s="175">
        <v>2.99</v>
      </c>
      <c r="AA58" s="153">
        <f t="shared" si="39"/>
        <v>0.29899999999999999</v>
      </c>
      <c r="AB58" s="175" t="s">
        <v>486</v>
      </c>
      <c r="AC58" s="153"/>
      <c r="AD58" s="95"/>
      <c r="AE58" s="221"/>
      <c r="AF58" s="153"/>
      <c r="AG58" s="153"/>
      <c r="AN58" s="157">
        <v>0.29899999999999999</v>
      </c>
      <c r="AO58" s="139" t="s">
        <v>483</v>
      </c>
      <c r="AP58" s="140" t="s">
        <v>485</v>
      </c>
      <c r="AQ58" s="147">
        <v>1000</v>
      </c>
      <c r="AR58" s="175">
        <v>2.89</v>
      </c>
      <c r="AS58" s="152">
        <f t="shared" si="7"/>
        <v>0.28900000000000003</v>
      </c>
      <c r="AT58" s="152"/>
      <c r="AU58" s="169">
        <v>0.28900000000000003</v>
      </c>
      <c r="AV58" s="143"/>
      <c r="AW58" s="143"/>
      <c r="AX58" s="143"/>
      <c r="AY58" s="143"/>
      <c r="AZ58" s="143"/>
      <c r="BA58" s="144"/>
      <c r="BB58" s="172"/>
      <c r="BC58" s="172"/>
      <c r="BD58" s="139"/>
      <c r="BE58" s="139"/>
      <c r="BF58" s="140"/>
      <c r="BH58" s="174">
        <v>0.28900000000000003</v>
      </c>
      <c r="BI58" s="161">
        <v>0.28900000000000003</v>
      </c>
      <c r="BJ58" s="162">
        <f t="shared" si="40"/>
        <v>0.27566666666666667</v>
      </c>
      <c r="BK58" s="157">
        <f t="shared" si="41"/>
        <v>0.27566666666666667</v>
      </c>
      <c r="BL58" s="157">
        <f t="shared" si="42"/>
        <v>0.27566666666666667</v>
      </c>
      <c r="BM58" s="157"/>
      <c r="BN58" s="157"/>
      <c r="BO58" s="157">
        <f t="shared" si="43"/>
        <v>0.27566666666666667</v>
      </c>
    </row>
    <row r="59" spans="1:67" ht="24" customHeight="1">
      <c r="A59" s="139" t="s">
        <v>487</v>
      </c>
      <c r="B59" s="140" t="s">
        <v>480</v>
      </c>
      <c r="C59" s="147">
        <v>907</v>
      </c>
      <c r="D59" s="175">
        <v>2.89</v>
      </c>
      <c r="E59" s="141">
        <f t="shared" si="4"/>
        <v>0.31863285556780596</v>
      </c>
      <c r="F59" s="223"/>
      <c r="G59" s="225">
        <v>0.31863285556780596</v>
      </c>
      <c r="H59" s="143"/>
      <c r="I59" s="143"/>
      <c r="J59" s="144"/>
      <c r="K59" s="144"/>
      <c r="L59" s="145"/>
      <c r="M59" s="146"/>
      <c r="N59" s="95"/>
      <c r="O59" s="95"/>
      <c r="P59" s="149"/>
      <c r="Q59" s="149"/>
      <c r="R59" s="149"/>
      <c r="S59" s="149"/>
      <c r="T59" s="149"/>
      <c r="U59" s="183">
        <v>0.31863285556780596</v>
      </c>
      <c r="V59" s="151">
        <v>0.31863285556780596</v>
      </c>
      <c r="W59" s="139" t="s">
        <v>487</v>
      </c>
      <c r="X59" s="140" t="s">
        <v>480</v>
      </c>
      <c r="Y59" s="139">
        <v>1533</v>
      </c>
      <c r="Z59" s="175">
        <v>3.69</v>
      </c>
      <c r="AA59" s="153">
        <f t="shared" si="39"/>
        <v>0.2407045009784736</v>
      </c>
      <c r="AB59" s="175"/>
      <c r="AC59" s="153"/>
      <c r="AD59" s="95"/>
      <c r="AE59" s="221"/>
      <c r="AF59" s="153"/>
      <c r="AG59" s="153"/>
      <c r="AN59" s="157">
        <v>0.2407045009784736</v>
      </c>
      <c r="AO59" s="139" t="s">
        <v>487</v>
      </c>
      <c r="AP59" s="140" t="s">
        <v>480</v>
      </c>
      <c r="AQ59" s="139">
        <v>1360</v>
      </c>
      <c r="AR59" s="175">
        <v>3.99</v>
      </c>
      <c r="AS59" s="152">
        <f t="shared" si="7"/>
        <v>0.29338235294117648</v>
      </c>
      <c r="AT59" s="152"/>
      <c r="AU59" s="169">
        <v>0.29338235294117648</v>
      </c>
      <c r="AV59" s="143"/>
      <c r="AW59" s="143"/>
      <c r="AX59" s="143"/>
      <c r="AY59" s="143"/>
      <c r="AZ59" s="143"/>
      <c r="BA59" s="144"/>
      <c r="BB59" s="172"/>
      <c r="BC59" s="172"/>
      <c r="BD59" s="139"/>
      <c r="BE59" s="139"/>
      <c r="BF59" s="140"/>
      <c r="BH59" s="174">
        <v>0.29338235294117648</v>
      </c>
      <c r="BI59" s="161">
        <v>0.29338235294117648</v>
      </c>
      <c r="BJ59" s="162">
        <f t="shared" si="40"/>
        <v>0.28423990316248532</v>
      </c>
      <c r="BK59" s="157">
        <f t="shared" si="41"/>
        <v>0.28423990316248537</v>
      </c>
      <c r="BL59" s="157">
        <f t="shared" si="42"/>
        <v>0.28423990316248537</v>
      </c>
      <c r="BM59" s="157"/>
      <c r="BN59" s="157"/>
      <c r="BO59" s="157">
        <f t="shared" si="43"/>
        <v>0.28423990316248537</v>
      </c>
    </row>
    <row r="60" spans="1:67" ht="24" customHeight="1">
      <c r="A60" s="139" t="s">
        <v>488</v>
      </c>
      <c r="B60" s="140" t="s">
        <v>489</v>
      </c>
      <c r="C60" s="147">
        <v>1000</v>
      </c>
      <c r="D60" s="175">
        <v>9.99</v>
      </c>
      <c r="E60" s="141">
        <f t="shared" si="4"/>
        <v>0.99900000000000011</v>
      </c>
      <c r="F60" s="152"/>
      <c r="G60" s="169">
        <v>0.99900000000000011</v>
      </c>
      <c r="H60" s="143"/>
      <c r="I60" s="143"/>
      <c r="J60" s="144"/>
      <c r="K60" s="144"/>
      <c r="L60" s="145"/>
      <c r="M60" s="146"/>
      <c r="N60" s="95"/>
      <c r="O60" s="95"/>
      <c r="P60" s="149"/>
      <c r="Q60" s="149"/>
      <c r="R60" s="149"/>
      <c r="S60" s="149"/>
      <c r="T60" s="149"/>
      <c r="U60" s="183">
        <v>0.99900000000000011</v>
      </c>
      <c r="V60" s="151">
        <v>0.99900000000000011</v>
      </c>
      <c r="W60" s="139" t="s">
        <v>488</v>
      </c>
      <c r="X60" s="140" t="s">
        <v>489</v>
      </c>
      <c r="Y60" s="147">
        <v>1000</v>
      </c>
      <c r="Z60" s="175">
        <v>3</v>
      </c>
      <c r="AA60" s="153">
        <f t="shared" si="39"/>
        <v>0.3</v>
      </c>
      <c r="AB60" s="175"/>
      <c r="AC60" s="153"/>
      <c r="AD60" s="95"/>
      <c r="AE60" s="221"/>
      <c r="AF60" s="153"/>
      <c r="AG60" s="153"/>
      <c r="AN60" s="157">
        <v>0.3</v>
      </c>
      <c r="AO60" s="139" t="s">
        <v>488</v>
      </c>
      <c r="AP60" s="140" t="s">
        <v>489</v>
      </c>
      <c r="AQ60" s="147">
        <v>1000</v>
      </c>
      <c r="AR60" s="175">
        <v>2.99</v>
      </c>
      <c r="AS60" s="152">
        <f t="shared" si="7"/>
        <v>0.29899999999999999</v>
      </c>
      <c r="AT60" s="152"/>
      <c r="AU60" s="169">
        <v>0.29899999999999999</v>
      </c>
      <c r="AV60" s="143"/>
      <c r="AW60" s="143"/>
      <c r="AX60" s="143"/>
      <c r="AY60" s="143"/>
      <c r="AZ60" s="143"/>
      <c r="BA60" s="144"/>
      <c r="BB60" s="172"/>
      <c r="BC60" s="172"/>
      <c r="BD60" s="139"/>
      <c r="BE60" s="139"/>
      <c r="BF60" s="140"/>
      <c r="BH60" s="174">
        <v>0.29899999999999999</v>
      </c>
      <c r="BI60" s="161">
        <v>0.29899999999999999</v>
      </c>
      <c r="BJ60" s="162">
        <f t="shared" si="40"/>
        <v>0.53266666666666673</v>
      </c>
      <c r="BK60" s="157">
        <f t="shared" si="41"/>
        <v>0.53266666666666673</v>
      </c>
      <c r="BL60" s="157">
        <f t="shared" si="42"/>
        <v>0.53266666666666673</v>
      </c>
      <c r="BM60" s="157"/>
      <c r="BN60" s="157"/>
      <c r="BO60" s="157">
        <f t="shared" si="43"/>
        <v>0.53266666666666673</v>
      </c>
    </row>
    <row r="61" spans="1:67" ht="24" customHeight="1">
      <c r="A61" s="139" t="s">
        <v>490</v>
      </c>
      <c r="B61" s="140">
        <v>1</v>
      </c>
      <c r="C61" s="147">
        <v>450</v>
      </c>
      <c r="D61" s="175">
        <v>2.29</v>
      </c>
      <c r="E61" s="141">
        <f t="shared" si="4"/>
        <v>0.50888888888888895</v>
      </c>
      <c r="F61" s="223"/>
      <c r="G61" s="225">
        <v>0.50888888888888895</v>
      </c>
      <c r="H61" s="143"/>
      <c r="I61" s="143"/>
      <c r="J61" s="144"/>
      <c r="K61" s="144"/>
      <c r="L61" s="145"/>
      <c r="M61" s="146"/>
      <c r="N61" s="95"/>
      <c r="O61" s="95"/>
      <c r="P61" s="149"/>
      <c r="Q61" s="149"/>
      <c r="R61" s="149"/>
      <c r="S61" s="149"/>
      <c r="T61" s="149"/>
      <c r="U61" s="183">
        <v>0.50888888888888895</v>
      </c>
      <c r="V61" s="151">
        <v>0.50888888888888895</v>
      </c>
      <c r="W61" s="139" t="s">
        <v>490</v>
      </c>
      <c r="X61" s="140">
        <v>1</v>
      </c>
      <c r="Y61" s="139">
        <v>293</v>
      </c>
      <c r="Z61" s="175">
        <v>2.69</v>
      </c>
      <c r="AA61" s="153">
        <f t="shared" si="39"/>
        <v>0.91808873720136508</v>
      </c>
      <c r="AB61" s="175"/>
      <c r="AC61" s="153"/>
      <c r="AD61" s="95"/>
      <c r="AE61" s="221"/>
      <c r="AF61" s="153"/>
      <c r="AG61" s="153"/>
      <c r="AN61" s="157">
        <v>0.91808873720136508</v>
      </c>
      <c r="AO61" s="139" t="s">
        <v>490</v>
      </c>
      <c r="AP61" s="140">
        <v>1</v>
      </c>
      <c r="AQ61" s="139">
        <v>422</v>
      </c>
      <c r="AR61" s="175">
        <v>1.79</v>
      </c>
      <c r="AS61" s="152">
        <f t="shared" si="7"/>
        <v>0.42417061611374407</v>
      </c>
      <c r="AT61" s="152"/>
      <c r="AU61" s="169">
        <v>0.42417061611374407</v>
      </c>
      <c r="AV61" s="143"/>
      <c r="AW61" s="143"/>
      <c r="AX61" s="143"/>
      <c r="AY61" s="143"/>
      <c r="AZ61" s="143"/>
      <c r="BA61" s="144"/>
      <c r="BB61" s="172"/>
      <c r="BC61" s="172"/>
      <c r="BD61" s="139"/>
      <c r="BE61" s="139"/>
      <c r="BF61" s="140"/>
      <c r="BH61" s="174">
        <v>0.42417061611374407</v>
      </c>
      <c r="BI61" s="161">
        <v>0.42417061611374407</v>
      </c>
      <c r="BJ61" s="162">
        <f t="shared" si="40"/>
        <v>0.61704941406799929</v>
      </c>
      <c r="BK61" s="157">
        <f t="shared" si="41"/>
        <v>0.61704941406799929</v>
      </c>
      <c r="BL61" s="157">
        <f t="shared" si="42"/>
        <v>0.61704941406799929</v>
      </c>
      <c r="BM61" s="157"/>
      <c r="BN61" s="157"/>
      <c r="BO61" s="157">
        <f t="shared" si="43"/>
        <v>0.61704941406799929</v>
      </c>
    </row>
    <row r="62" spans="1:67" ht="24" customHeight="1">
      <c r="A62" s="139" t="s">
        <v>491</v>
      </c>
      <c r="B62" s="140" t="s">
        <v>480</v>
      </c>
      <c r="C62" s="147">
        <v>1007</v>
      </c>
      <c r="D62" s="175">
        <v>2.69</v>
      </c>
      <c r="E62" s="141">
        <f t="shared" si="4"/>
        <v>0.26713008937437938</v>
      </c>
      <c r="F62" s="223"/>
      <c r="G62" s="225">
        <v>0.26713008937437938</v>
      </c>
      <c r="H62" s="143"/>
      <c r="I62" s="143"/>
      <c r="J62" s="144"/>
      <c r="K62" s="144"/>
      <c r="L62" s="145"/>
      <c r="M62" s="146"/>
      <c r="N62" s="95"/>
      <c r="O62" s="95"/>
      <c r="P62" s="149"/>
      <c r="Q62" s="149"/>
      <c r="R62" s="149"/>
      <c r="S62" s="149"/>
      <c r="T62" s="149"/>
      <c r="U62" s="183">
        <v>0.26713008937437938</v>
      </c>
      <c r="V62" s="151">
        <v>0.26713008937437938</v>
      </c>
      <c r="W62" s="139" t="s">
        <v>491</v>
      </c>
      <c r="X62" s="140" t="s">
        <v>480</v>
      </c>
      <c r="Y62" s="139">
        <v>1310</v>
      </c>
      <c r="Z62" s="175">
        <v>2</v>
      </c>
      <c r="AA62" s="153">
        <f t="shared" si="39"/>
        <v>0.15267175572519084</v>
      </c>
      <c r="AB62" s="175"/>
      <c r="AC62" s="153"/>
      <c r="AD62" s="95"/>
      <c r="AE62" s="221"/>
      <c r="AF62" s="153"/>
      <c r="AG62" s="153"/>
      <c r="AN62" s="157">
        <v>0.15267175572519084</v>
      </c>
      <c r="AO62" s="139" t="s">
        <v>491</v>
      </c>
      <c r="AP62" s="140" t="s">
        <v>480</v>
      </c>
      <c r="AQ62" s="139">
        <v>869</v>
      </c>
      <c r="AR62" s="175">
        <v>1.79</v>
      </c>
      <c r="AS62" s="152">
        <f t="shared" si="7"/>
        <v>0.20598388952819333</v>
      </c>
      <c r="AT62" s="152"/>
      <c r="AU62" s="169">
        <v>0.20598388952819333</v>
      </c>
      <c r="AV62" s="143"/>
      <c r="AW62" s="143"/>
      <c r="AX62" s="143"/>
      <c r="AY62" s="143"/>
      <c r="AZ62" s="143"/>
      <c r="BA62" s="144"/>
      <c r="BB62" s="172"/>
      <c r="BC62" s="172"/>
      <c r="BD62" s="139"/>
      <c r="BE62" s="139"/>
      <c r="BF62" s="140"/>
      <c r="BH62" s="174">
        <v>0.20598388952819333</v>
      </c>
      <c r="BI62" s="161">
        <v>0.20598388952819333</v>
      </c>
      <c r="BJ62" s="162">
        <f t="shared" si="40"/>
        <v>0.20859524487592118</v>
      </c>
      <c r="BK62" s="157">
        <f t="shared" si="41"/>
        <v>0.20859524487592118</v>
      </c>
      <c r="BL62" s="157">
        <f t="shared" si="42"/>
        <v>0.20859524487592118</v>
      </c>
      <c r="BM62" s="157"/>
      <c r="BN62" s="157"/>
      <c r="BO62" s="157">
        <f t="shared" si="43"/>
        <v>0.20859524487592118</v>
      </c>
    </row>
    <row r="63" spans="1:67" ht="24" customHeight="1">
      <c r="A63" s="139" t="s">
        <v>492</v>
      </c>
      <c r="B63" s="140" t="s">
        <v>489</v>
      </c>
      <c r="C63" s="147">
        <v>1000</v>
      </c>
      <c r="D63" s="175">
        <v>5.99</v>
      </c>
      <c r="E63" s="141">
        <f t="shared" si="4"/>
        <v>0.59900000000000009</v>
      </c>
      <c r="F63" s="152"/>
      <c r="G63" s="169">
        <v>0.59900000000000009</v>
      </c>
      <c r="H63" s="143"/>
      <c r="I63" s="143"/>
      <c r="J63" s="144"/>
      <c r="K63" s="144"/>
      <c r="L63" s="145"/>
      <c r="M63" s="146"/>
      <c r="N63" s="95"/>
      <c r="O63" s="95"/>
      <c r="P63" s="149"/>
      <c r="Q63" s="149"/>
      <c r="R63" s="149"/>
      <c r="S63" s="149"/>
      <c r="T63" s="149"/>
      <c r="U63" s="183">
        <v>0.59900000000000009</v>
      </c>
      <c r="V63" s="151">
        <v>0.59900000000000009</v>
      </c>
      <c r="W63" s="139" t="s">
        <v>492</v>
      </c>
      <c r="X63" s="140" t="s">
        <v>489</v>
      </c>
      <c r="Y63" s="147">
        <v>1000</v>
      </c>
      <c r="Z63" s="175">
        <v>5.89</v>
      </c>
      <c r="AA63" s="153">
        <f t="shared" si="39"/>
        <v>0.58899999999999997</v>
      </c>
      <c r="AB63" s="175"/>
      <c r="AC63" s="153"/>
      <c r="AD63" s="95"/>
      <c r="AE63" s="221"/>
      <c r="AF63" s="153"/>
      <c r="AG63" s="153"/>
      <c r="AN63" s="157">
        <v>0.58899999999999997</v>
      </c>
      <c r="AO63" s="139" t="s">
        <v>492</v>
      </c>
      <c r="AP63" s="140" t="s">
        <v>489</v>
      </c>
      <c r="AQ63" s="147">
        <v>1000</v>
      </c>
      <c r="AR63" s="175">
        <v>3</v>
      </c>
      <c r="AS63" s="152">
        <f t="shared" si="7"/>
        <v>0.3</v>
      </c>
      <c r="AT63" s="152"/>
      <c r="AU63" s="169">
        <v>0.3</v>
      </c>
      <c r="AV63" s="143"/>
      <c r="AW63" s="143"/>
      <c r="AX63" s="143"/>
      <c r="AY63" s="143"/>
      <c r="AZ63" s="143"/>
      <c r="BA63" s="144"/>
      <c r="BB63" s="172"/>
      <c r="BC63" s="172"/>
      <c r="BD63" s="139"/>
      <c r="BE63" s="139"/>
      <c r="BF63" s="140"/>
      <c r="BH63" s="174">
        <v>0.3</v>
      </c>
      <c r="BI63" s="161">
        <v>0.3</v>
      </c>
      <c r="BJ63" s="162">
        <f t="shared" si="40"/>
        <v>0.496</v>
      </c>
      <c r="BK63" s="157">
        <f t="shared" si="41"/>
        <v>0.49600000000000005</v>
      </c>
      <c r="BL63" s="157">
        <f t="shared" si="42"/>
        <v>0.49600000000000005</v>
      </c>
      <c r="BM63" s="157"/>
      <c r="BN63" s="157"/>
      <c r="BO63" s="157">
        <f t="shared" si="43"/>
        <v>0.49600000000000005</v>
      </c>
    </row>
    <row r="64" spans="1:67" ht="24" customHeight="1">
      <c r="A64" s="139" t="s">
        <v>493</v>
      </c>
      <c r="B64" s="140" t="s">
        <v>489</v>
      </c>
      <c r="C64" s="147">
        <v>1000</v>
      </c>
      <c r="D64" s="175">
        <v>11.99</v>
      </c>
      <c r="E64" s="141">
        <f t="shared" si="4"/>
        <v>1.1990000000000001</v>
      </c>
      <c r="F64" s="152"/>
      <c r="G64" s="169">
        <v>1.1990000000000001</v>
      </c>
      <c r="H64" s="143"/>
      <c r="I64" s="143"/>
      <c r="J64" s="144"/>
      <c r="K64" s="144"/>
      <c r="L64" s="145"/>
      <c r="M64" s="146"/>
      <c r="N64" s="95"/>
      <c r="O64" s="95"/>
      <c r="P64" s="149"/>
      <c r="Q64" s="149"/>
      <c r="R64" s="149"/>
      <c r="S64" s="149"/>
      <c r="T64" s="149"/>
      <c r="U64" s="183">
        <v>1.1990000000000001</v>
      </c>
      <c r="V64" s="151">
        <v>1.1990000000000001</v>
      </c>
      <c r="W64" s="139" t="s">
        <v>493</v>
      </c>
      <c r="X64" s="140" t="s">
        <v>489</v>
      </c>
      <c r="Y64" s="147">
        <v>1000</v>
      </c>
      <c r="Z64" s="175">
        <v>10.89</v>
      </c>
      <c r="AA64" s="153">
        <f t="shared" si="39"/>
        <v>1.089</v>
      </c>
      <c r="AB64" s="175"/>
      <c r="AC64" s="153"/>
      <c r="AD64" s="95"/>
      <c r="AE64" s="221"/>
      <c r="AF64" s="153"/>
      <c r="AG64" s="153"/>
      <c r="AN64" s="157">
        <v>1.089</v>
      </c>
      <c r="AO64" s="139" t="s">
        <v>493</v>
      </c>
      <c r="AP64" s="140" t="s">
        <v>489</v>
      </c>
      <c r="AQ64" s="147">
        <v>1000</v>
      </c>
      <c r="AR64" s="175">
        <v>10.99</v>
      </c>
      <c r="AS64" s="152">
        <f t="shared" si="7"/>
        <v>1.099</v>
      </c>
      <c r="AT64" s="152"/>
      <c r="AU64" s="169">
        <v>1.099</v>
      </c>
      <c r="AV64" s="143"/>
      <c r="AW64" s="143"/>
      <c r="AX64" s="143"/>
      <c r="AY64" s="143"/>
      <c r="AZ64" s="143"/>
      <c r="BA64" s="144"/>
      <c r="BB64" s="172"/>
      <c r="BC64" s="172"/>
      <c r="BD64" s="139"/>
      <c r="BE64" s="139"/>
      <c r="BF64" s="140"/>
      <c r="BH64" s="174">
        <v>1.099</v>
      </c>
      <c r="BI64" s="161">
        <v>1.099</v>
      </c>
      <c r="BJ64" s="162">
        <f t="shared" si="40"/>
        <v>1.1289999999999998</v>
      </c>
      <c r="BK64" s="157">
        <f t="shared" si="41"/>
        <v>1.1290000000000002</v>
      </c>
      <c r="BL64" s="157">
        <f t="shared" si="42"/>
        <v>1.1290000000000002</v>
      </c>
      <c r="BM64" s="157"/>
      <c r="BN64" s="157"/>
      <c r="BO64" s="157">
        <f t="shared" si="43"/>
        <v>1.1290000000000002</v>
      </c>
    </row>
    <row r="65" spans="1:67" ht="24" customHeight="1">
      <c r="A65" s="139" t="s">
        <v>494</v>
      </c>
      <c r="B65" s="140" t="s">
        <v>485</v>
      </c>
      <c r="C65" s="147">
        <v>1000</v>
      </c>
      <c r="D65" s="175">
        <v>2.89</v>
      </c>
      <c r="E65" s="141">
        <f t="shared" si="4"/>
        <v>0.28900000000000003</v>
      </c>
      <c r="F65" s="152"/>
      <c r="G65" s="169">
        <v>0.28900000000000003</v>
      </c>
      <c r="H65" s="143"/>
      <c r="I65" s="143"/>
      <c r="J65" s="144"/>
      <c r="K65" s="144"/>
      <c r="L65" s="145"/>
      <c r="M65" s="146"/>
      <c r="N65" s="95"/>
      <c r="O65" s="95"/>
      <c r="P65" s="149"/>
      <c r="Q65" s="149"/>
      <c r="R65" s="149"/>
      <c r="S65" s="149"/>
      <c r="T65" s="149"/>
      <c r="U65" s="183">
        <v>0.28900000000000003</v>
      </c>
      <c r="V65" s="151">
        <v>0.28900000000000003</v>
      </c>
      <c r="W65" s="139" t="s">
        <v>494</v>
      </c>
      <c r="X65" s="140" t="s">
        <v>495</v>
      </c>
      <c r="Y65" s="147">
        <v>1500</v>
      </c>
      <c r="Z65" s="175">
        <v>4.49</v>
      </c>
      <c r="AA65" s="153">
        <f t="shared" si="39"/>
        <v>0.29933333333333334</v>
      </c>
      <c r="AB65" s="175"/>
      <c r="AC65" s="153"/>
      <c r="AD65" s="95"/>
      <c r="AE65" s="221"/>
      <c r="AF65" s="153"/>
      <c r="AG65" s="153"/>
      <c r="AN65" s="157">
        <v>0.29933333333333334</v>
      </c>
      <c r="AO65" s="139" t="s">
        <v>494</v>
      </c>
      <c r="AP65" s="140" t="s">
        <v>495</v>
      </c>
      <c r="AQ65" s="147">
        <v>1500</v>
      </c>
      <c r="AR65" s="175">
        <v>2.4900000000000002</v>
      </c>
      <c r="AS65" s="152">
        <f t="shared" si="7"/>
        <v>0.16600000000000004</v>
      </c>
      <c r="AT65" s="152"/>
      <c r="AU65" s="169">
        <v>0.16600000000000004</v>
      </c>
      <c r="AV65" s="143"/>
      <c r="AW65" s="143"/>
      <c r="AX65" s="143"/>
      <c r="AY65" s="143"/>
      <c r="AZ65" s="143"/>
      <c r="BA65" s="144"/>
      <c r="BB65" s="172"/>
      <c r="BC65" s="172"/>
      <c r="BD65" s="139"/>
      <c r="BE65" s="139"/>
      <c r="BF65" s="140"/>
      <c r="BH65" s="174">
        <v>0.16600000000000004</v>
      </c>
      <c r="BI65" s="161">
        <v>0.16600000000000004</v>
      </c>
      <c r="BJ65" s="162">
        <f t="shared" si="40"/>
        <v>0.25144444444444447</v>
      </c>
      <c r="BK65" s="157">
        <f t="shared" si="41"/>
        <v>0.25144444444444447</v>
      </c>
      <c r="BL65" s="157">
        <f t="shared" si="42"/>
        <v>0.25144444444444447</v>
      </c>
      <c r="BM65" s="157"/>
      <c r="BN65" s="157"/>
      <c r="BO65" s="157">
        <f t="shared" si="43"/>
        <v>0.25144444444444447</v>
      </c>
    </row>
    <row r="66" spans="1:67" ht="24" customHeight="1">
      <c r="A66" s="139" t="s">
        <v>496</v>
      </c>
      <c r="B66" s="140" t="s">
        <v>497</v>
      </c>
      <c r="C66" s="147">
        <v>2500</v>
      </c>
      <c r="D66" s="175">
        <v>3.99</v>
      </c>
      <c r="E66" s="141">
        <f t="shared" si="4"/>
        <v>0.15959999999999999</v>
      </c>
      <c r="F66" s="152"/>
      <c r="G66" s="169">
        <v>0.15959999999999999</v>
      </c>
      <c r="H66" s="143"/>
      <c r="I66" s="143"/>
      <c r="J66" s="144"/>
      <c r="K66" s="144"/>
      <c r="L66" s="145"/>
      <c r="M66" s="146"/>
      <c r="N66" s="95"/>
      <c r="O66" s="95"/>
      <c r="P66" s="149"/>
      <c r="Q66" s="149"/>
      <c r="R66" s="149"/>
      <c r="S66" s="149"/>
      <c r="T66" s="149"/>
      <c r="U66" s="183">
        <v>0.15959999999999999</v>
      </c>
      <c r="V66" s="151">
        <v>0.15959999999999999</v>
      </c>
      <c r="W66" s="139" t="s">
        <v>496</v>
      </c>
      <c r="X66" s="140" t="s">
        <v>498</v>
      </c>
      <c r="Y66" s="147">
        <v>3000</v>
      </c>
      <c r="Z66" s="175">
        <v>4.99</v>
      </c>
      <c r="AA66" s="153">
        <f t="shared" si="39"/>
        <v>0.16633333333333336</v>
      </c>
      <c r="AB66" s="175"/>
      <c r="AC66" s="153"/>
      <c r="AD66" s="95"/>
      <c r="AE66" s="221"/>
      <c r="AF66" s="153"/>
      <c r="AG66" s="153"/>
      <c r="AN66" s="157">
        <v>0.16633333333333336</v>
      </c>
      <c r="AO66" s="139" t="s">
        <v>496</v>
      </c>
      <c r="AP66" s="140" t="s">
        <v>499</v>
      </c>
      <c r="AQ66" s="147">
        <v>2000</v>
      </c>
      <c r="AR66" s="175">
        <v>6.99</v>
      </c>
      <c r="AS66" s="152">
        <f t="shared" si="7"/>
        <v>0.34950000000000003</v>
      </c>
      <c r="AT66" s="152"/>
      <c r="AU66" s="169">
        <v>0.34950000000000003</v>
      </c>
      <c r="AV66" s="143"/>
      <c r="AW66" s="143"/>
      <c r="AX66" s="143"/>
      <c r="AY66" s="143"/>
      <c r="AZ66" s="143"/>
      <c r="BA66" s="144"/>
      <c r="BB66" s="172"/>
      <c r="BC66" s="172"/>
      <c r="BD66" s="139"/>
      <c r="BE66" s="139"/>
      <c r="BF66" s="140"/>
      <c r="BH66" s="174">
        <v>0.34950000000000003</v>
      </c>
      <c r="BI66" s="161">
        <v>0.34950000000000003</v>
      </c>
      <c r="BJ66" s="162">
        <f t="shared" si="40"/>
        <v>0.22514444444444445</v>
      </c>
      <c r="BK66" s="157">
        <f t="shared" si="41"/>
        <v>0.22514444444444445</v>
      </c>
      <c r="BL66" s="157">
        <f t="shared" si="42"/>
        <v>0.22514444444444445</v>
      </c>
      <c r="BM66" s="157"/>
      <c r="BN66" s="157"/>
      <c r="BO66" s="157">
        <f t="shared" si="43"/>
        <v>0.22514444444444445</v>
      </c>
    </row>
    <row r="67" spans="1:67" ht="24" customHeight="1">
      <c r="A67" s="139" t="s">
        <v>500</v>
      </c>
      <c r="B67" s="140">
        <v>1</v>
      </c>
      <c r="C67" s="147">
        <v>3027</v>
      </c>
      <c r="D67" s="175">
        <v>6.99</v>
      </c>
      <c r="E67" s="141">
        <f t="shared" si="4"/>
        <v>0.23092170465807732</v>
      </c>
      <c r="F67" s="223"/>
      <c r="G67" s="225">
        <v>0.23092170465807732</v>
      </c>
      <c r="H67" s="143"/>
      <c r="I67" s="143"/>
      <c r="J67" s="144"/>
      <c r="K67" s="144"/>
      <c r="L67" s="145"/>
      <c r="M67" s="146"/>
      <c r="N67" s="95"/>
      <c r="O67" s="95"/>
      <c r="P67" s="149"/>
      <c r="Q67" s="149"/>
      <c r="R67" s="149"/>
      <c r="S67" s="149"/>
      <c r="T67" s="149"/>
      <c r="U67" s="183">
        <v>0.23092170465807732</v>
      </c>
      <c r="V67" s="151">
        <v>0.23092170465807732</v>
      </c>
      <c r="W67" s="139" t="s">
        <v>501</v>
      </c>
      <c r="X67" s="140">
        <v>1</v>
      </c>
      <c r="Y67" s="139">
        <v>2267</v>
      </c>
      <c r="Z67" s="175">
        <v>6.99</v>
      </c>
      <c r="AA67" s="153">
        <f t="shared" si="39"/>
        <v>0.30833700926334362</v>
      </c>
      <c r="AB67" s="175"/>
      <c r="AC67" s="153"/>
      <c r="AD67" s="95"/>
      <c r="AE67" s="221"/>
      <c r="AF67" s="153"/>
      <c r="AG67" s="153"/>
      <c r="AN67" s="157">
        <v>0.30833700926334362</v>
      </c>
      <c r="AO67" s="139" t="s">
        <v>501</v>
      </c>
      <c r="AP67" s="140">
        <v>1</v>
      </c>
      <c r="AQ67" s="139">
        <v>2845</v>
      </c>
      <c r="AR67" s="175">
        <v>6.99</v>
      </c>
      <c r="AS67" s="152">
        <f t="shared" si="7"/>
        <v>0.24569420035149386</v>
      </c>
      <c r="AT67" s="152"/>
      <c r="AU67" s="169">
        <v>0.24569420035149386</v>
      </c>
      <c r="AV67" s="143"/>
      <c r="AW67" s="143"/>
      <c r="AX67" s="143"/>
      <c r="AY67" s="143"/>
      <c r="AZ67" s="143"/>
      <c r="BA67" s="144"/>
      <c r="BB67" s="172"/>
      <c r="BC67" s="172"/>
      <c r="BD67" s="139"/>
      <c r="BE67" s="139"/>
      <c r="BF67" s="140"/>
      <c r="BH67" s="174">
        <v>0.24569420035149386</v>
      </c>
      <c r="BI67" s="161">
        <v>0.24569420035149386</v>
      </c>
      <c r="BJ67" s="162">
        <f t="shared" si="40"/>
        <v>0.26165097142430493</v>
      </c>
      <c r="BK67" s="157">
        <f t="shared" si="41"/>
        <v>0.26165097142430493</v>
      </c>
      <c r="BL67" s="157">
        <f t="shared" si="42"/>
        <v>0.26165097142430493</v>
      </c>
      <c r="BM67" s="157"/>
      <c r="BN67" s="157"/>
      <c r="BO67" s="157">
        <f t="shared" si="43"/>
        <v>0.26165097142430493</v>
      </c>
    </row>
    <row r="68" spans="1:67" ht="24" customHeight="1">
      <c r="A68" s="139" t="s">
        <v>502</v>
      </c>
      <c r="B68" s="140" t="s">
        <v>503</v>
      </c>
      <c r="C68" s="147">
        <v>800</v>
      </c>
      <c r="D68" s="175">
        <v>2.4900000000000002</v>
      </c>
      <c r="E68" s="141">
        <f t="shared" si="4"/>
        <v>0.31125000000000003</v>
      </c>
      <c r="F68" s="223"/>
      <c r="G68" s="225">
        <v>0.31125000000000003</v>
      </c>
      <c r="H68" s="143"/>
      <c r="I68" s="143"/>
      <c r="J68" s="144"/>
      <c r="K68" s="144"/>
      <c r="L68" s="145"/>
      <c r="M68" s="146"/>
      <c r="N68" s="95"/>
      <c r="O68" s="95"/>
      <c r="P68" s="149"/>
      <c r="Q68" s="149"/>
      <c r="R68" s="149"/>
      <c r="S68" s="149"/>
      <c r="T68" s="149"/>
      <c r="U68" s="183">
        <v>0.31125000000000003</v>
      </c>
      <c r="V68" s="151">
        <v>0.31125000000000003</v>
      </c>
      <c r="W68" s="139" t="s">
        <v>502</v>
      </c>
      <c r="X68" s="140" t="s">
        <v>503</v>
      </c>
      <c r="Y68" s="139">
        <v>743</v>
      </c>
      <c r="Z68" s="175">
        <v>2.59</v>
      </c>
      <c r="AA68" s="153">
        <f t="shared" si="39"/>
        <v>0.34858681022880211</v>
      </c>
      <c r="AB68" s="175"/>
      <c r="AC68" s="153"/>
      <c r="AD68" s="95"/>
      <c r="AE68" s="221"/>
      <c r="AF68" s="153"/>
      <c r="AG68" s="153"/>
      <c r="AN68" s="157">
        <v>0.34858681022880211</v>
      </c>
      <c r="AO68" s="139" t="s">
        <v>502</v>
      </c>
      <c r="AP68" s="140" t="s">
        <v>503</v>
      </c>
      <c r="AQ68" s="139">
        <v>804</v>
      </c>
      <c r="AR68" s="175">
        <v>3.29</v>
      </c>
      <c r="AS68" s="152">
        <f t="shared" si="7"/>
        <v>0.40920398009950248</v>
      </c>
      <c r="AT68" s="152"/>
      <c r="AU68" s="169">
        <v>0.40920398009950248</v>
      </c>
      <c r="AV68" s="143"/>
      <c r="AW68" s="143"/>
      <c r="AX68" s="143"/>
      <c r="AY68" s="143"/>
      <c r="AZ68" s="143"/>
      <c r="BA68" s="144"/>
      <c r="BB68" s="172"/>
      <c r="BC68" s="172"/>
      <c r="BD68" s="139"/>
      <c r="BE68" s="139"/>
      <c r="BF68" s="140"/>
      <c r="BH68" s="174">
        <v>0.40920398009950248</v>
      </c>
      <c r="BI68" s="161">
        <v>0.40920398009950248</v>
      </c>
      <c r="BJ68" s="162">
        <f t="shared" si="40"/>
        <v>0.35634693010943486</v>
      </c>
      <c r="BK68" s="157">
        <f t="shared" si="41"/>
        <v>0.35634693010943486</v>
      </c>
      <c r="BL68" s="157">
        <f t="shared" si="42"/>
        <v>0.35634693010943486</v>
      </c>
      <c r="BM68" s="157"/>
      <c r="BN68" s="157"/>
      <c r="BO68" s="157">
        <f t="shared" si="43"/>
        <v>0.35634693010943486</v>
      </c>
    </row>
    <row r="69" spans="1:67" ht="24" customHeight="1">
      <c r="A69" s="139" t="s">
        <v>504</v>
      </c>
      <c r="B69" s="140" t="s">
        <v>469</v>
      </c>
      <c r="C69" s="231">
        <v>1000</v>
      </c>
      <c r="D69" s="175">
        <v>3.99</v>
      </c>
      <c r="E69" s="141">
        <f t="shared" ref="E69:E80" si="44">D69/C69*100</f>
        <v>0.39900000000000002</v>
      </c>
      <c r="F69" s="152"/>
      <c r="G69" s="169">
        <v>0.39900000000000002</v>
      </c>
      <c r="H69" s="143"/>
      <c r="I69" s="143"/>
      <c r="J69" s="144"/>
      <c r="K69" s="144"/>
      <c r="L69" s="145"/>
      <c r="M69" s="146"/>
      <c r="N69" s="95"/>
      <c r="O69" s="95"/>
      <c r="P69" s="149"/>
      <c r="Q69" s="149"/>
      <c r="R69" s="149"/>
      <c r="S69" s="149"/>
      <c r="T69" s="149"/>
      <c r="U69" s="183">
        <v>0.39900000000000002</v>
      </c>
      <c r="V69" s="151">
        <v>0.39900000000000002</v>
      </c>
      <c r="W69" s="139" t="s">
        <v>504</v>
      </c>
      <c r="X69" s="140" t="s">
        <v>469</v>
      </c>
      <c r="Y69" s="147">
        <v>1000</v>
      </c>
      <c r="Z69" s="175">
        <v>3.49</v>
      </c>
      <c r="AA69" s="153">
        <f>Z69/Y69*100</f>
        <v>0.34899999999999998</v>
      </c>
      <c r="AB69" s="175"/>
      <c r="AC69" s="153"/>
      <c r="AD69" s="95"/>
      <c r="AE69" s="221"/>
      <c r="AF69" s="153"/>
      <c r="AG69" s="153"/>
      <c r="AN69" s="157">
        <v>0.34899999999999998</v>
      </c>
      <c r="AO69" s="139" t="s">
        <v>504</v>
      </c>
      <c r="AP69" s="140" t="s">
        <v>469</v>
      </c>
      <c r="AQ69" s="147">
        <v>1000</v>
      </c>
      <c r="AR69" s="175">
        <v>2</v>
      </c>
      <c r="AS69" s="152">
        <f t="shared" ref="AS69:AS80" si="45">AR69/AQ69*100</f>
        <v>0.2</v>
      </c>
      <c r="AT69" s="152"/>
      <c r="AU69" s="169">
        <v>0.2</v>
      </c>
      <c r="AV69" s="143"/>
      <c r="AW69" s="143"/>
      <c r="AX69" s="143"/>
      <c r="AY69" s="143"/>
      <c r="AZ69" s="143"/>
      <c r="BA69" s="144"/>
      <c r="BB69" s="172"/>
      <c r="BC69" s="172"/>
      <c r="BD69" s="139"/>
      <c r="BE69" s="139"/>
      <c r="BF69" s="140"/>
      <c r="BH69" s="174">
        <v>0.2</v>
      </c>
      <c r="BI69" s="161">
        <v>0.2</v>
      </c>
      <c r="BJ69" s="162">
        <f t="shared" si="40"/>
        <v>0.316</v>
      </c>
      <c r="BK69" s="157">
        <f t="shared" si="41"/>
        <v>0.316</v>
      </c>
      <c r="BL69" s="157">
        <f t="shared" si="42"/>
        <v>0.316</v>
      </c>
      <c r="BM69" s="157"/>
      <c r="BN69" s="157"/>
      <c r="BO69" s="157">
        <f t="shared" si="43"/>
        <v>0.316</v>
      </c>
    </row>
    <row r="70" spans="1:67" ht="24" customHeight="1">
      <c r="A70" s="139" t="s">
        <v>505</v>
      </c>
      <c r="B70" s="139" t="s">
        <v>451</v>
      </c>
      <c r="C70" s="140">
        <v>400</v>
      </c>
      <c r="D70" s="175">
        <v>1.95</v>
      </c>
      <c r="E70" s="141">
        <f t="shared" si="44"/>
        <v>0.48749999999999999</v>
      </c>
      <c r="F70" s="152"/>
      <c r="G70" s="169">
        <v>0.48749999999999999</v>
      </c>
      <c r="H70" s="163" t="s">
        <v>25</v>
      </c>
      <c r="I70" s="177">
        <v>400</v>
      </c>
      <c r="J70" s="178">
        <v>0.79</v>
      </c>
      <c r="K70" s="164">
        <f>J70/I70*100</f>
        <v>0.19750000000000001</v>
      </c>
      <c r="L70" s="207"/>
      <c r="M70" s="171">
        <v>0.19750000000000001</v>
      </c>
      <c r="N70" s="166"/>
      <c r="O70" s="95"/>
      <c r="P70" s="149"/>
      <c r="Q70" s="149"/>
      <c r="R70" s="149"/>
      <c r="S70" s="149"/>
      <c r="T70" s="149"/>
      <c r="U70" s="183">
        <f>K70</f>
        <v>0.19750000000000001</v>
      </c>
      <c r="V70" s="151">
        <f>K70</f>
        <v>0.19750000000000001</v>
      </c>
      <c r="W70" s="139" t="s">
        <v>505</v>
      </c>
      <c r="X70" s="139" t="s">
        <v>451</v>
      </c>
      <c r="Y70" s="140">
        <v>400</v>
      </c>
      <c r="Z70" s="175" t="s">
        <v>453</v>
      </c>
      <c r="AA70" s="153"/>
      <c r="AB70" s="175"/>
      <c r="AC70" s="153"/>
      <c r="AD70" s="163" t="s">
        <v>25</v>
      </c>
      <c r="AE70" s="177">
        <v>400</v>
      </c>
      <c r="AF70" s="178">
        <v>0.69</v>
      </c>
      <c r="AG70" s="156">
        <f t="shared" ref="AG70" si="46">AF70/AE70*100</f>
        <v>0.17249999999999999</v>
      </c>
      <c r="AN70" s="157">
        <f>AG70</f>
        <v>0.17249999999999999</v>
      </c>
      <c r="AO70" s="139" t="s">
        <v>505</v>
      </c>
      <c r="AP70" s="139" t="s">
        <v>451</v>
      </c>
      <c r="AQ70" s="140">
        <v>400</v>
      </c>
      <c r="AR70" s="175">
        <v>2.09</v>
      </c>
      <c r="AS70" s="152">
        <f t="shared" si="45"/>
        <v>0.52249999999999996</v>
      </c>
      <c r="AT70" s="206"/>
      <c r="AU70" s="225">
        <v>0.52249999999999996</v>
      </c>
      <c r="AV70" s="170" t="s">
        <v>22</v>
      </c>
      <c r="AW70" s="143">
        <v>400</v>
      </c>
      <c r="AX70" s="144">
        <v>0.8</v>
      </c>
      <c r="AY70" s="156">
        <f t="shared" ref="AY70" si="47">AX70/AW70*100</f>
        <v>0.2</v>
      </c>
      <c r="AZ70" s="143"/>
      <c r="BA70" s="171">
        <v>0.2</v>
      </c>
      <c r="BB70" s="172"/>
      <c r="BC70" s="172"/>
      <c r="BD70" s="139"/>
      <c r="BE70" s="139"/>
      <c r="BF70" s="139"/>
      <c r="BH70" s="174">
        <f>AY70</f>
        <v>0.2</v>
      </c>
      <c r="BI70" s="161">
        <f>AY70</f>
        <v>0.2</v>
      </c>
      <c r="BJ70" s="162">
        <f t="shared" si="40"/>
        <v>0.19000000000000003</v>
      </c>
      <c r="BK70" s="157">
        <f t="shared" si="41"/>
        <v>0.505</v>
      </c>
      <c r="BL70" s="157">
        <f t="shared" si="42"/>
        <v>0.505</v>
      </c>
      <c r="BM70" s="157">
        <f>AVERAGE(K70,AG70,AY70)</f>
        <v>0.19000000000000003</v>
      </c>
      <c r="BN70" s="157">
        <f>AVERAGE(M70,AG70,BA70)</f>
        <v>0.19000000000000003</v>
      </c>
      <c r="BO70" s="157">
        <f t="shared" si="43"/>
        <v>0.19000000000000003</v>
      </c>
    </row>
    <row r="71" spans="1:67" ht="24" customHeight="1">
      <c r="A71" s="139" t="s">
        <v>506</v>
      </c>
      <c r="B71" s="139" t="s">
        <v>451</v>
      </c>
      <c r="C71" s="140">
        <v>400</v>
      </c>
      <c r="D71" s="175">
        <v>1.95</v>
      </c>
      <c r="E71" s="141">
        <f t="shared" si="44"/>
        <v>0.48749999999999999</v>
      </c>
      <c r="F71" s="152"/>
      <c r="G71" s="169">
        <v>0.48749999999999999</v>
      </c>
      <c r="L71" s="232"/>
      <c r="M71" s="233"/>
      <c r="N71" s="166"/>
      <c r="O71" s="95"/>
      <c r="P71" s="149"/>
      <c r="Q71" s="149"/>
      <c r="R71" s="149"/>
      <c r="S71" s="149"/>
      <c r="T71" s="149"/>
      <c r="U71" s="183">
        <v>0.48749999999999999</v>
      </c>
      <c r="V71" s="151">
        <v>0.48749999999999999</v>
      </c>
      <c r="W71" s="139" t="s">
        <v>507</v>
      </c>
      <c r="X71" s="139" t="s">
        <v>451</v>
      </c>
      <c r="Y71" s="140">
        <v>400</v>
      </c>
      <c r="Z71" s="175">
        <v>1.55</v>
      </c>
      <c r="AA71" s="153">
        <f t="shared" ref="AA71:AA80" si="48">Z71/Y71*100</f>
        <v>0.38750000000000001</v>
      </c>
      <c r="AB71" s="175"/>
      <c r="AC71" s="153"/>
      <c r="AD71" s="234"/>
      <c r="AE71" s="158"/>
      <c r="AF71" s="158"/>
      <c r="AG71" s="158"/>
      <c r="AN71" s="157">
        <v>0.38750000000000001</v>
      </c>
      <c r="AO71" s="139" t="s">
        <v>507</v>
      </c>
      <c r="AP71" s="139" t="s">
        <v>451</v>
      </c>
      <c r="AQ71" s="140">
        <v>400</v>
      </c>
      <c r="AR71" s="175">
        <v>2.09</v>
      </c>
      <c r="AS71" s="152">
        <f t="shared" si="45"/>
        <v>0.52249999999999996</v>
      </c>
      <c r="AT71" s="206"/>
      <c r="AU71" s="225">
        <v>0.52249999999999996</v>
      </c>
      <c r="AV71" s="170"/>
      <c r="AW71" s="143"/>
      <c r="AX71" s="143"/>
      <c r="AY71" s="143"/>
      <c r="AZ71" s="143"/>
      <c r="BA71" s="171"/>
      <c r="BB71" s="172"/>
      <c r="BC71" s="172"/>
      <c r="BD71" s="139"/>
      <c r="BE71" s="139"/>
      <c r="BF71" s="139"/>
      <c r="BH71" s="174">
        <v>0.52249999999999996</v>
      </c>
      <c r="BI71" s="161">
        <v>0.52249999999999996</v>
      </c>
      <c r="BJ71" s="162">
        <f t="shared" si="40"/>
        <v>0.46583333333333332</v>
      </c>
      <c r="BK71" s="157">
        <f t="shared" si="41"/>
        <v>0.46583333333333332</v>
      </c>
      <c r="BL71" s="157">
        <f t="shared" si="42"/>
        <v>0.46583333333333332</v>
      </c>
      <c r="BM71" s="157"/>
      <c r="BN71" s="157"/>
      <c r="BO71" s="157">
        <f t="shared" si="43"/>
        <v>0.46583333333333332</v>
      </c>
    </row>
    <row r="72" spans="1:67" ht="24" customHeight="1">
      <c r="A72" s="139" t="s">
        <v>508</v>
      </c>
      <c r="B72" s="139" t="s">
        <v>451</v>
      </c>
      <c r="C72" s="140">
        <v>420</v>
      </c>
      <c r="D72" s="175">
        <v>2.59</v>
      </c>
      <c r="E72" s="141">
        <f t="shared" si="44"/>
        <v>0.6166666666666667</v>
      </c>
      <c r="F72" s="175"/>
      <c r="G72" s="169">
        <v>0.6166666666666667</v>
      </c>
      <c r="H72" s="143"/>
      <c r="I72" s="143"/>
      <c r="J72" s="144"/>
      <c r="K72" s="144"/>
      <c r="L72" s="145"/>
      <c r="M72" s="182"/>
      <c r="N72" s="166"/>
      <c r="O72" s="95"/>
      <c r="P72" s="149"/>
      <c r="Q72" s="149"/>
      <c r="R72" s="149"/>
      <c r="S72" s="149"/>
      <c r="T72" s="149"/>
      <c r="U72" s="183">
        <v>0.6166666666666667</v>
      </c>
      <c r="V72" s="151">
        <v>0.6166666666666667</v>
      </c>
      <c r="W72" s="139" t="s">
        <v>508</v>
      </c>
      <c r="X72" s="139" t="s">
        <v>451</v>
      </c>
      <c r="Y72" s="140">
        <v>420</v>
      </c>
      <c r="Z72" s="175">
        <v>2.19</v>
      </c>
      <c r="AA72" s="153">
        <f t="shared" si="48"/>
        <v>0.52142857142857135</v>
      </c>
      <c r="AB72" s="175"/>
      <c r="AC72" s="153"/>
      <c r="AD72" s="170"/>
      <c r="AE72" s="155"/>
      <c r="AF72" s="144"/>
      <c r="AG72" s="144"/>
      <c r="AN72" s="157">
        <v>0.52142857142857135</v>
      </c>
      <c r="AO72" s="139" t="s">
        <v>508</v>
      </c>
      <c r="AP72" s="139" t="s">
        <v>451</v>
      </c>
      <c r="AQ72" s="140">
        <v>420</v>
      </c>
      <c r="AR72" s="175">
        <v>3.59</v>
      </c>
      <c r="AS72" s="152">
        <f t="shared" si="45"/>
        <v>0.85476190476190472</v>
      </c>
      <c r="AT72" s="206"/>
      <c r="AU72" s="225">
        <v>0.85476190476190472</v>
      </c>
      <c r="AV72" s="170"/>
      <c r="AW72" s="143"/>
      <c r="AX72" s="143"/>
      <c r="AY72" s="143"/>
      <c r="AZ72" s="143"/>
      <c r="BA72" s="171"/>
      <c r="BB72" s="172"/>
      <c r="BC72" s="172"/>
      <c r="BD72" s="139"/>
      <c r="BE72" s="139"/>
      <c r="BF72" s="139"/>
      <c r="BH72" s="174">
        <v>0.85476190476190472</v>
      </c>
      <c r="BI72" s="161">
        <v>0.85476190476190472</v>
      </c>
      <c r="BJ72" s="162">
        <f t="shared" si="40"/>
        <v>0.66428571428571426</v>
      </c>
      <c r="BK72" s="157">
        <f t="shared" si="41"/>
        <v>0.66428571428571426</v>
      </c>
      <c r="BL72" s="157">
        <f t="shared" si="42"/>
        <v>0.66428571428571426</v>
      </c>
      <c r="BM72" s="157"/>
      <c r="BN72" s="157"/>
      <c r="BO72" s="157">
        <f t="shared" si="43"/>
        <v>0.66428571428571426</v>
      </c>
    </row>
    <row r="73" spans="1:67" ht="24" customHeight="1">
      <c r="A73" s="139" t="s">
        <v>509</v>
      </c>
      <c r="B73" s="139" t="s">
        <v>451</v>
      </c>
      <c r="C73" s="140">
        <v>420</v>
      </c>
      <c r="D73" s="175">
        <v>2.59</v>
      </c>
      <c r="E73" s="141">
        <f t="shared" si="44"/>
        <v>0.6166666666666667</v>
      </c>
      <c r="F73" s="175"/>
      <c r="G73" s="169">
        <v>0.6166666666666667</v>
      </c>
      <c r="H73" s="143"/>
      <c r="I73" s="143"/>
      <c r="J73" s="144"/>
      <c r="K73" s="144"/>
      <c r="L73" s="145"/>
      <c r="M73" s="182"/>
      <c r="N73" s="166"/>
      <c r="O73" s="95"/>
      <c r="P73" s="149"/>
      <c r="Q73" s="149"/>
      <c r="R73" s="149"/>
      <c r="S73" s="149"/>
      <c r="T73" s="149"/>
      <c r="U73" s="183">
        <v>0.6166666666666667</v>
      </c>
      <c r="V73" s="151">
        <v>0.6166666666666667</v>
      </c>
      <c r="W73" s="139" t="s">
        <v>510</v>
      </c>
      <c r="X73" s="139" t="s">
        <v>451</v>
      </c>
      <c r="Y73" s="140">
        <v>420</v>
      </c>
      <c r="Z73" s="175">
        <v>2.19</v>
      </c>
      <c r="AA73" s="153">
        <f t="shared" si="48"/>
        <v>0.52142857142857135</v>
      </c>
      <c r="AB73" s="175"/>
      <c r="AC73" s="153"/>
      <c r="AD73" s="170"/>
      <c r="AE73" s="155"/>
      <c r="AF73" s="144"/>
      <c r="AG73" s="144"/>
      <c r="AN73" s="157">
        <v>0.52142857142857135</v>
      </c>
      <c r="AO73" s="139" t="s">
        <v>509</v>
      </c>
      <c r="AP73" s="139" t="s">
        <v>451</v>
      </c>
      <c r="AQ73" s="140">
        <v>420</v>
      </c>
      <c r="AR73" s="175">
        <v>3.59</v>
      </c>
      <c r="AS73" s="152">
        <f t="shared" si="45"/>
        <v>0.85476190476190472</v>
      </c>
      <c r="AT73" s="206"/>
      <c r="AU73" s="225">
        <v>0.85476190476190472</v>
      </c>
      <c r="AV73" s="170"/>
      <c r="AW73" s="143"/>
      <c r="AX73" s="143"/>
      <c r="AY73" s="143"/>
      <c r="AZ73" s="143"/>
      <c r="BA73" s="171"/>
      <c r="BB73" s="172"/>
      <c r="BC73" s="172"/>
      <c r="BD73" s="139"/>
      <c r="BE73" s="139"/>
      <c r="BF73" s="139"/>
      <c r="BH73" s="174">
        <v>0.85476190476190472</v>
      </c>
      <c r="BI73" s="161">
        <v>0.85476190476190472</v>
      </c>
      <c r="BJ73" s="162">
        <f t="shared" si="40"/>
        <v>0.66428571428571426</v>
      </c>
      <c r="BK73" s="157">
        <f t="shared" si="41"/>
        <v>0.66428571428571426</v>
      </c>
      <c r="BL73" s="157">
        <f t="shared" si="42"/>
        <v>0.66428571428571426</v>
      </c>
      <c r="BM73" s="157"/>
      <c r="BN73" s="157"/>
      <c r="BO73" s="157">
        <f t="shared" si="43"/>
        <v>0.66428571428571426</v>
      </c>
    </row>
    <row r="74" spans="1:67" ht="24" customHeight="1">
      <c r="A74" s="139" t="s">
        <v>511</v>
      </c>
      <c r="B74" s="139" t="s">
        <v>451</v>
      </c>
      <c r="C74" s="140">
        <v>420</v>
      </c>
      <c r="D74" s="175">
        <v>1.99</v>
      </c>
      <c r="E74" s="141">
        <f t="shared" si="44"/>
        <v>0.47380952380952385</v>
      </c>
      <c r="F74" s="152"/>
      <c r="G74" s="169">
        <v>0.47380952380952385</v>
      </c>
      <c r="H74" s="163" t="s">
        <v>25</v>
      </c>
      <c r="I74" s="170">
        <v>420</v>
      </c>
      <c r="J74" s="178">
        <v>0.69</v>
      </c>
      <c r="K74" s="164">
        <f>J74/I74*100</f>
        <v>0.16428571428571428</v>
      </c>
      <c r="L74" s="145"/>
      <c r="M74" s="182">
        <v>0.16428571428571428</v>
      </c>
      <c r="N74" s="166"/>
      <c r="O74" s="95"/>
      <c r="P74" s="149"/>
      <c r="Q74" s="149"/>
      <c r="R74" s="149"/>
      <c r="S74" s="149"/>
      <c r="T74" s="149"/>
      <c r="U74" s="183">
        <f>K74</f>
        <v>0.16428571428571428</v>
      </c>
      <c r="V74" s="151">
        <f>K74</f>
        <v>0.16428571428571428</v>
      </c>
      <c r="W74" s="139" t="s">
        <v>511</v>
      </c>
      <c r="X74" s="139" t="s">
        <v>451</v>
      </c>
      <c r="Y74" s="140">
        <v>420</v>
      </c>
      <c r="Z74" s="175">
        <v>1.79</v>
      </c>
      <c r="AA74" s="153">
        <f t="shared" si="48"/>
        <v>0.42619047619047618</v>
      </c>
      <c r="AB74" s="175"/>
      <c r="AC74" s="153"/>
      <c r="AD74" s="163" t="s">
        <v>25</v>
      </c>
      <c r="AE74" s="170">
        <v>420</v>
      </c>
      <c r="AF74" s="178">
        <v>0.65</v>
      </c>
      <c r="AG74" s="156">
        <f t="shared" ref="AG74" si="49">AF74/AE74*100</f>
        <v>0.15476190476190477</v>
      </c>
      <c r="AN74" s="157">
        <v>0.15476190476190477</v>
      </c>
      <c r="AO74" s="139" t="s">
        <v>511</v>
      </c>
      <c r="AP74" s="139" t="s">
        <v>451</v>
      </c>
      <c r="AQ74" s="140">
        <v>420</v>
      </c>
      <c r="AR74" s="175">
        <v>1.99</v>
      </c>
      <c r="AS74" s="152">
        <f t="shared" si="45"/>
        <v>0.47380952380952385</v>
      </c>
      <c r="AT74" s="175"/>
      <c r="AU74" s="169">
        <v>0.47380952380952385</v>
      </c>
      <c r="AV74" s="170" t="s">
        <v>22</v>
      </c>
      <c r="AW74" s="143">
        <v>420</v>
      </c>
      <c r="AX74" s="144">
        <v>1.8</v>
      </c>
      <c r="AY74" s="156">
        <f t="shared" ref="AY74" si="50">AX74/AW74*100</f>
        <v>0.4285714285714286</v>
      </c>
      <c r="AZ74" s="143"/>
      <c r="BA74" s="171">
        <v>0.4285714285714286</v>
      </c>
      <c r="BB74" s="172"/>
      <c r="BC74" s="172"/>
      <c r="BD74" s="139"/>
      <c r="BE74" s="139"/>
      <c r="BF74" s="139"/>
      <c r="BH74" s="174">
        <f>AY74</f>
        <v>0.4285714285714286</v>
      </c>
      <c r="BI74" s="161">
        <f>AY74</f>
        <v>0.4285714285714286</v>
      </c>
      <c r="BJ74" s="162">
        <f t="shared" si="40"/>
        <v>0.24920634920634921</v>
      </c>
      <c r="BK74" s="157">
        <f t="shared" si="41"/>
        <v>0.45793650793650792</v>
      </c>
      <c r="BL74" s="157">
        <f t="shared" si="42"/>
        <v>0.45793650793650792</v>
      </c>
      <c r="BM74" s="157">
        <f>AVERAGE(K74,AG74,AY74)</f>
        <v>0.24920634920634921</v>
      </c>
      <c r="BN74" s="157">
        <f>AVERAGE(M74,AG74,BA74)</f>
        <v>0.24920634920634921</v>
      </c>
      <c r="BO74" s="157">
        <f t="shared" si="43"/>
        <v>0.24920634920634921</v>
      </c>
    </row>
    <row r="75" spans="1:67" ht="24" customHeight="1">
      <c r="A75" s="139" t="s">
        <v>512</v>
      </c>
      <c r="B75" s="139" t="s">
        <v>451</v>
      </c>
      <c r="C75" s="140">
        <v>420</v>
      </c>
      <c r="D75" s="175">
        <v>2.4900000000000002</v>
      </c>
      <c r="E75" s="141">
        <f t="shared" si="44"/>
        <v>0.59285714285714286</v>
      </c>
      <c r="F75" s="152"/>
      <c r="G75" s="169">
        <v>0.59285714285714286</v>
      </c>
      <c r="H75" s="143"/>
      <c r="I75" s="143"/>
      <c r="J75" s="144"/>
      <c r="K75" s="144"/>
      <c r="L75" s="145"/>
      <c r="M75" s="182"/>
      <c r="N75" s="166"/>
      <c r="O75" s="95"/>
      <c r="P75" s="149"/>
      <c r="Q75" s="149"/>
      <c r="R75" s="149"/>
      <c r="S75" s="149"/>
      <c r="T75" s="149"/>
      <c r="U75" s="183">
        <v>0.59285714285714286</v>
      </c>
      <c r="V75" s="151">
        <v>0.59285714285714286</v>
      </c>
      <c r="W75" s="139" t="s">
        <v>512</v>
      </c>
      <c r="X75" s="139" t="s">
        <v>451</v>
      </c>
      <c r="Y75" s="140">
        <v>420</v>
      </c>
      <c r="Z75" s="175">
        <v>2.25</v>
      </c>
      <c r="AA75" s="153">
        <f t="shared" si="48"/>
        <v>0.5357142857142857</v>
      </c>
      <c r="AB75" s="175"/>
      <c r="AC75" s="153"/>
      <c r="AD75" s="170"/>
      <c r="AE75" s="155"/>
      <c r="AF75" s="144"/>
      <c r="AG75" s="144"/>
      <c r="AN75" s="157">
        <f>AA75</f>
        <v>0.5357142857142857</v>
      </c>
      <c r="AO75" s="139" t="s">
        <v>512</v>
      </c>
      <c r="AP75" s="139" t="s">
        <v>451</v>
      </c>
      <c r="AQ75" s="140">
        <v>420</v>
      </c>
      <c r="AR75" s="175">
        <v>2.7</v>
      </c>
      <c r="AS75" s="152">
        <f t="shared" si="45"/>
        <v>0.6428571428571429</v>
      </c>
      <c r="AT75" s="206"/>
      <c r="AU75" s="225">
        <v>0.6428571428571429</v>
      </c>
      <c r="AV75" s="170"/>
      <c r="AW75" s="143"/>
      <c r="AX75" s="144"/>
      <c r="AY75" s="144"/>
      <c r="AZ75" s="143"/>
      <c r="BA75" s="171"/>
      <c r="BB75" s="172"/>
      <c r="BC75" s="172"/>
      <c r="BD75" s="139"/>
      <c r="BE75" s="139"/>
      <c r="BF75" s="139"/>
      <c r="BH75" s="174">
        <v>0.6428571428571429</v>
      </c>
      <c r="BI75" s="161">
        <v>0.6428571428571429</v>
      </c>
      <c r="BJ75" s="162">
        <f t="shared" si="40"/>
        <v>0.59047619047619049</v>
      </c>
      <c r="BK75" s="157">
        <f t="shared" si="41"/>
        <v>0.59047619047619049</v>
      </c>
      <c r="BL75" s="157">
        <f t="shared" si="42"/>
        <v>0.59047619047619049</v>
      </c>
      <c r="BM75" s="157"/>
      <c r="BN75" s="157"/>
      <c r="BO75" s="157">
        <f t="shared" si="43"/>
        <v>0.59047619047619049</v>
      </c>
    </row>
    <row r="76" spans="1:67" ht="24" customHeight="1">
      <c r="A76" s="139" t="s">
        <v>513</v>
      </c>
      <c r="B76" s="139" t="s">
        <v>451</v>
      </c>
      <c r="C76" s="140">
        <v>400</v>
      </c>
      <c r="D76" s="175">
        <v>1.79</v>
      </c>
      <c r="E76" s="141">
        <f t="shared" si="44"/>
        <v>0.44750000000000001</v>
      </c>
      <c r="F76" s="152"/>
      <c r="G76" s="169">
        <v>0.44750000000000001</v>
      </c>
      <c r="H76" s="163" t="s">
        <v>514</v>
      </c>
      <c r="I76" s="177">
        <v>400</v>
      </c>
      <c r="J76" s="178">
        <v>1.29</v>
      </c>
      <c r="K76" s="164">
        <f>J76/I76*100</f>
        <v>0.32250000000000001</v>
      </c>
      <c r="L76" s="163"/>
      <c r="M76" s="189">
        <v>0.32250000000000001</v>
      </c>
      <c r="N76" s="166"/>
      <c r="O76" s="95"/>
      <c r="P76" s="149"/>
      <c r="Q76" s="149"/>
      <c r="R76" s="149"/>
      <c r="S76" s="149"/>
      <c r="T76" s="149"/>
      <c r="U76" s="183">
        <f>K76</f>
        <v>0.32250000000000001</v>
      </c>
      <c r="V76" s="151">
        <f>K76</f>
        <v>0.32250000000000001</v>
      </c>
      <c r="W76" s="139" t="s">
        <v>513</v>
      </c>
      <c r="X76" s="139" t="s">
        <v>451</v>
      </c>
      <c r="Y76" s="140">
        <v>400</v>
      </c>
      <c r="Z76" s="175">
        <v>1.29</v>
      </c>
      <c r="AA76" s="153">
        <f t="shared" si="48"/>
        <v>0.32250000000000001</v>
      </c>
      <c r="AB76" s="175"/>
      <c r="AC76" s="153"/>
      <c r="AD76" s="163" t="s">
        <v>412</v>
      </c>
      <c r="AE76" s="170">
        <v>400</v>
      </c>
      <c r="AF76" s="178">
        <v>1.1499999999999999</v>
      </c>
      <c r="AG76" s="156">
        <f t="shared" ref="AG76:AG82" si="51">AF76/AE76*100</f>
        <v>0.28749999999999998</v>
      </c>
      <c r="AN76" s="157">
        <v>0.28749999999999998</v>
      </c>
      <c r="AO76" s="139" t="s">
        <v>513</v>
      </c>
      <c r="AP76" s="139" t="s">
        <v>515</v>
      </c>
      <c r="AQ76" s="140">
        <v>390</v>
      </c>
      <c r="AR76" s="175">
        <v>1.8</v>
      </c>
      <c r="AS76" s="152">
        <f t="shared" si="45"/>
        <v>0.46153846153846156</v>
      </c>
      <c r="AT76" s="206"/>
      <c r="AU76" s="225">
        <v>0.46153846153846156</v>
      </c>
      <c r="AV76" s="163" t="s">
        <v>516</v>
      </c>
      <c r="AW76" s="177">
        <v>420</v>
      </c>
      <c r="AX76" s="144">
        <v>1.3</v>
      </c>
      <c r="AY76" s="156">
        <f t="shared" ref="AY76:AY80" si="52">AX76/AW76*100</f>
        <v>0.30952380952380953</v>
      </c>
      <c r="AZ76" s="143"/>
      <c r="BA76" s="171">
        <v>0.30952380952380953</v>
      </c>
      <c r="BB76" s="172"/>
      <c r="BC76" s="172"/>
      <c r="BD76" s="139"/>
      <c r="BE76" s="139"/>
      <c r="BF76" s="139"/>
      <c r="BH76" s="174">
        <f>AY76</f>
        <v>0.30952380952380953</v>
      </c>
      <c r="BI76" s="161">
        <f>AY76</f>
        <v>0.30952380952380953</v>
      </c>
      <c r="BJ76" s="162">
        <f t="shared" si="40"/>
        <v>0.30650793650793651</v>
      </c>
      <c r="BK76" s="157">
        <f t="shared" si="41"/>
        <v>0.41051282051282056</v>
      </c>
      <c r="BL76" s="157">
        <f t="shared" si="42"/>
        <v>0.41051282051282056</v>
      </c>
      <c r="BM76" s="157">
        <f>AVERAGE(K76,AG76,AY76)</f>
        <v>0.30650793650793651</v>
      </c>
      <c r="BN76" s="157">
        <f>AVERAGE(M76,AG76,BA76)</f>
        <v>0.30650793650793651</v>
      </c>
      <c r="BO76" s="157">
        <f t="shared" si="43"/>
        <v>0.30650793650793651</v>
      </c>
    </row>
    <row r="77" spans="1:67" ht="24" customHeight="1">
      <c r="A77" s="139" t="s">
        <v>517</v>
      </c>
      <c r="B77" s="139" t="s">
        <v>451</v>
      </c>
      <c r="C77" s="140">
        <v>1000</v>
      </c>
      <c r="D77" s="175">
        <v>5.75</v>
      </c>
      <c r="E77" s="141">
        <f t="shared" si="44"/>
        <v>0.57499999999999996</v>
      </c>
      <c r="F77" s="152"/>
      <c r="G77" s="169">
        <v>0.57499999999999996</v>
      </c>
      <c r="H77" s="163" t="s">
        <v>412</v>
      </c>
      <c r="I77" s="177">
        <v>1000</v>
      </c>
      <c r="J77" s="178">
        <v>4</v>
      </c>
      <c r="K77" s="164">
        <f>J77/I77*100</f>
        <v>0.4</v>
      </c>
      <c r="L77" s="145"/>
      <c r="M77" s="182">
        <v>0.4</v>
      </c>
      <c r="N77" s="166"/>
      <c r="O77" s="95"/>
      <c r="P77" s="149"/>
      <c r="Q77" s="149"/>
      <c r="R77" s="149"/>
      <c r="S77" s="149"/>
      <c r="T77" s="149"/>
      <c r="U77" s="183">
        <f>K77</f>
        <v>0.4</v>
      </c>
      <c r="V77" s="151">
        <f>K77</f>
        <v>0.4</v>
      </c>
      <c r="W77" s="139" t="s">
        <v>517</v>
      </c>
      <c r="X77" s="139" t="s">
        <v>518</v>
      </c>
      <c r="Y77" s="140">
        <v>1000</v>
      </c>
      <c r="Z77" s="175">
        <v>6.29</v>
      </c>
      <c r="AA77" s="153">
        <f t="shared" si="48"/>
        <v>0.629</v>
      </c>
      <c r="AB77" s="175"/>
      <c r="AC77" s="153"/>
      <c r="AD77" s="163" t="s">
        <v>412</v>
      </c>
      <c r="AE77" s="170">
        <v>1000</v>
      </c>
      <c r="AF77" s="178">
        <v>3.99</v>
      </c>
      <c r="AG77" s="156">
        <f t="shared" si="51"/>
        <v>0.39900000000000002</v>
      </c>
      <c r="AN77" s="157">
        <v>0.39900000000000002</v>
      </c>
      <c r="AO77" s="139" t="s">
        <v>517</v>
      </c>
      <c r="AP77" s="139" t="s">
        <v>451</v>
      </c>
      <c r="AQ77" s="140">
        <v>1000</v>
      </c>
      <c r="AR77" s="175">
        <v>5.95</v>
      </c>
      <c r="AS77" s="152">
        <f t="shared" si="45"/>
        <v>0.59500000000000008</v>
      </c>
      <c r="AT77" s="175">
        <v>5</v>
      </c>
      <c r="AU77" s="152">
        <f t="shared" ref="AU77:AU79" si="53">AT77/AQ77*100</f>
        <v>0.5</v>
      </c>
      <c r="AV77" s="163" t="s">
        <v>413</v>
      </c>
      <c r="AW77" s="177">
        <v>500</v>
      </c>
      <c r="AX77" s="178">
        <v>2.5</v>
      </c>
      <c r="AY77" s="156">
        <f t="shared" si="52"/>
        <v>0.5</v>
      </c>
      <c r="AZ77" s="178">
        <v>2</v>
      </c>
      <c r="BA77" s="156">
        <f>AZ77/AW77*100</f>
        <v>0.4</v>
      </c>
      <c r="BB77" s="172"/>
      <c r="BC77" s="172"/>
      <c r="BD77" s="139"/>
      <c r="BE77" s="139"/>
      <c r="BF77" s="139"/>
      <c r="BH77" s="181">
        <f>BA77</f>
        <v>0.4</v>
      </c>
      <c r="BI77" s="161">
        <f>AY77</f>
        <v>0.5</v>
      </c>
      <c r="BJ77" s="162">
        <f t="shared" si="40"/>
        <v>0.39966666666666667</v>
      </c>
      <c r="BK77" s="157">
        <f t="shared" si="41"/>
        <v>0.59966666666666668</v>
      </c>
      <c r="BL77" s="157">
        <f t="shared" si="42"/>
        <v>0.56799999999999995</v>
      </c>
      <c r="BM77" s="157">
        <f>AVERAGE(K77,AG77,AY77)</f>
        <v>0.433</v>
      </c>
      <c r="BN77" s="157">
        <f>AVERAGE(M77,AG77,BA77)</f>
        <v>0.39966666666666667</v>
      </c>
      <c r="BO77" s="157">
        <f t="shared" si="43"/>
        <v>0.433</v>
      </c>
    </row>
    <row r="78" spans="1:67" ht="24" customHeight="1">
      <c r="A78" s="139" t="s">
        <v>519</v>
      </c>
      <c r="B78" s="139" t="s">
        <v>451</v>
      </c>
      <c r="C78" s="140">
        <v>1000</v>
      </c>
      <c r="D78" s="175">
        <v>3.79</v>
      </c>
      <c r="E78" s="141">
        <f t="shared" si="44"/>
        <v>0.379</v>
      </c>
      <c r="F78" s="152"/>
      <c r="G78" s="169">
        <v>0.379</v>
      </c>
      <c r="H78" s="163" t="s">
        <v>25</v>
      </c>
      <c r="I78" s="177">
        <v>1000</v>
      </c>
      <c r="J78" s="178">
        <v>2.29</v>
      </c>
      <c r="K78" s="164">
        <f>J78/I78*100</f>
        <v>0.22899999999999998</v>
      </c>
      <c r="L78" s="145"/>
      <c r="M78" s="182">
        <v>0.22899999999999998</v>
      </c>
      <c r="N78" s="166"/>
      <c r="O78" s="95"/>
      <c r="P78" s="149"/>
      <c r="Q78" s="149"/>
      <c r="R78" s="149"/>
      <c r="S78" s="149"/>
      <c r="T78" s="149"/>
      <c r="U78" s="183">
        <f>K78</f>
        <v>0.22899999999999998</v>
      </c>
      <c r="V78" s="151">
        <f>K78</f>
        <v>0.22899999999999998</v>
      </c>
      <c r="W78" s="139" t="s">
        <v>519</v>
      </c>
      <c r="X78" s="139" t="s">
        <v>451</v>
      </c>
      <c r="Y78" s="140">
        <v>1000</v>
      </c>
      <c r="Z78" s="175">
        <v>3.29</v>
      </c>
      <c r="AA78" s="153">
        <f t="shared" si="48"/>
        <v>0.32900000000000001</v>
      </c>
      <c r="AB78" s="175"/>
      <c r="AC78" s="153"/>
      <c r="AD78" s="163" t="s">
        <v>25</v>
      </c>
      <c r="AE78" s="170">
        <v>1000</v>
      </c>
      <c r="AF78" s="178">
        <v>2.19</v>
      </c>
      <c r="AG78" s="156">
        <f t="shared" si="51"/>
        <v>0.219</v>
      </c>
      <c r="AN78" s="157">
        <v>0.219</v>
      </c>
      <c r="AO78" s="139" t="s">
        <v>519</v>
      </c>
      <c r="AP78" s="139" t="s">
        <v>451</v>
      </c>
      <c r="AQ78" s="140">
        <v>1000</v>
      </c>
      <c r="AR78" s="175">
        <v>3.79</v>
      </c>
      <c r="AS78" s="152">
        <f t="shared" si="45"/>
        <v>0.379</v>
      </c>
      <c r="AT78" s="152">
        <v>3.19</v>
      </c>
      <c r="AU78" s="152">
        <f t="shared" si="53"/>
        <v>0.31900000000000001</v>
      </c>
      <c r="AV78" s="163" t="s">
        <v>520</v>
      </c>
      <c r="AW78" s="170">
        <v>1000</v>
      </c>
      <c r="AX78" s="178">
        <v>2.29</v>
      </c>
      <c r="AY78" s="156">
        <f t="shared" si="52"/>
        <v>0.22899999999999998</v>
      </c>
      <c r="AZ78" s="143"/>
      <c r="BA78" s="171">
        <v>0.22899999999999998</v>
      </c>
      <c r="BB78" s="172"/>
      <c r="BC78" s="172"/>
      <c r="BD78" s="139"/>
      <c r="BE78" s="139"/>
      <c r="BF78" s="139"/>
      <c r="BH78" s="174">
        <f>AY79</f>
        <v>0.22499999999999998</v>
      </c>
      <c r="BI78" s="161">
        <f>AY78</f>
        <v>0.22899999999999998</v>
      </c>
      <c r="BJ78" s="162">
        <f t="shared" si="40"/>
        <v>0.2243333333333333</v>
      </c>
      <c r="BK78" s="157">
        <f t="shared" si="41"/>
        <v>0.36233333333333334</v>
      </c>
      <c r="BL78" s="157">
        <f t="shared" si="42"/>
        <v>0.34233333333333332</v>
      </c>
      <c r="BM78" s="157">
        <f>AVERAGE(K78,AG78,AY78)</f>
        <v>0.22566666666666665</v>
      </c>
      <c r="BN78" s="157">
        <f>AVERAGE(M78,AG78,BA78)</f>
        <v>0.22566666666666665</v>
      </c>
      <c r="BO78" s="157">
        <f t="shared" si="43"/>
        <v>0.22566666666666665</v>
      </c>
    </row>
    <row r="79" spans="1:67" ht="24" customHeight="1">
      <c r="A79" s="139" t="s">
        <v>521</v>
      </c>
      <c r="B79" s="139" t="s">
        <v>451</v>
      </c>
      <c r="C79" s="140">
        <v>1000</v>
      </c>
      <c r="D79" s="175">
        <v>3.79</v>
      </c>
      <c r="E79" s="141">
        <f t="shared" si="44"/>
        <v>0.379</v>
      </c>
      <c r="F79" s="152"/>
      <c r="G79" s="169">
        <v>0.379</v>
      </c>
      <c r="H79" s="163" t="s">
        <v>412</v>
      </c>
      <c r="I79" s="177">
        <v>1000</v>
      </c>
      <c r="J79" s="178">
        <v>2.99</v>
      </c>
      <c r="K79" s="164">
        <f>J79/I79*100</f>
        <v>0.29899999999999999</v>
      </c>
      <c r="L79" s="145"/>
      <c r="M79" s="182">
        <v>0.29899999999999999</v>
      </c>
      <c r="N79" s="166"/>
      <c r="O79" s="95"/>
      <c r="P79" s="149"/>
      <c r="Q79" s="149"/>
      <c r="R79" s="149"/>
      <c r="S79" s="149"/>
      <c r="T79" s="149"/>
      <c r="U79" s="183">
        <f>K79</f>
        <v>0.29899999999999999</v>
      </c>
      <c r="V79" s="151">
        <f>K79</f>
        <v>0.29899999999999999</v>
      </c>
      <c r="W79" s="139" t="s">
        <v>521</v>
      </c>
      <c r="X79" s="139" t="s">
        <v>451</v>
      </c>
      <c r="Y79" s="147">
        <v>1000</v>
      </c>
      <c r="Z79" s="175">
        <v>3.29</v>
      </c>
      <c r="AA79" s="153">
        <f t="shared" si="48"/>
        <v>0.32900000000000001</v>
      </c>
      <c r="AB79" s="175"/>
      <c r="AC79" s="153"/>
      <c r="AD79" s="163" t="s">
        <v>25</v>
      </c>
      <c r="AE79" s="170">
        <v>1000</v>
      </c>
      <c r="AF79" s="178">
        <v>2.19</v>
      </c>
      <c r="AG79" s="156">
        <f t="shared" si="51"/>
        <v>0.219</v>
      </c>
      <c r="AN79" s="157">
        <v>0.219</v>
      </c>
      <c r="AO79" s="139" t="s">
        <v>521</v>
      </c>
      <c r="AP79" s="139" t="s">
        <v>451</v>
      </c>
      <c r="AQ79" s="140">
        <v>1000</v>
      </c>
      <c r="AR79" s="175">
        <v>3.7</v>
      </c>
      <c r="AS79" s="152">
        <f t="shared" si="45"/>
        <v>0.37</v>
      </c>
      <c r="AT79" s="175">
        <v>3</v>
      </c>
      <c r="AU79" s="152">
        <f t="shared" si="53"/>
        <v>0.3</v>
      </c>
      <c r="AV79" s="163" t="s">
        <v>520</v>
      </c>
      <c r="AW79" s="170">
        <v>1000</v>
      </c>
      <c r="AX79" s="178">
        <v>2.25</v>
      </c>
      <c r="AY79" s="156">
        <f t="shared" si="52"/>
        <v>0.22499999999999998</v>
      </c>
      <c r="AZ79" s="143"/>
      <c r="BA79" s="171">
        <v>0.22499999999999998</v>
      </c>
      <c r="BB79" s="172"/>
      <c r="BC79" s="172"/>
      <c r="BD79" s="139"/>
      <c r="BE79" s="139"/>
      <c r="BF79" s="139"/>
      <c r="BH79" s="174">
        <f>AY79</f>
        <v>0.22499999999999998</v>
      </c>
      <c r="BI79" s="161">
        <f>AY79</f>
        <v>0.22499999999999998</v>
      </c>
      <c r="BJ79" s="162">
        <f t="shared" si="40"/>
        <v>0.24766666666666662</v>
      </c>
      <c r="BK79" s="157">
        <f t="shared" si="41"/>
        <v>0.35933333333333328</v>
      </c>
      <c r="BL79" s="157">
        <f t="shared" si="42"/>
        <v>0.33600000000000002</v>
      </c>
      <c r="BM79" s="157">
        <f>AVERAGE(K79,AG79,AY79)</f>
        <v>0.24766666666666667</v>
      </c>
      <c r="BN79" s="157">
        <f>AVERAGE(M79,AG79,BA79)</f>
        <v>0.24766666666666667</v>
      </c>
      <c r="BO79" s="157">
        <f t="shared" si="43"/>
        <v>0.24766666666666667</v>
      </c>
    </row>
    <row r="80" spans="1:67" ht="24" customHeight="1">
      <c r="A80" s="139" t="s">
        <v>522</v>
      </c>
      <c r="B80" s="139" t="s">
        <v>523</v>
      </c>
      <c r="C80" s="140">
        <v>1000</v>
      </c>
      <c r="D80" s="175">
        <v>4.3899999999999997</v>
      </c>
      <c r="E80" s="141">
        <f t="shared" si="44"/>
        <v>0.439</v>
      </c>
      <c r="F80" s="152"/>
      <c r="G80" s="169">
        <v>0.439</v>
      </c>
      <c r="H80" s="163" t="s">
        <v>25</v>
      </c>
      <c r="I80" s="177">
        <v>1000</v>
      </c>
      <c r="J80" s="178">
        <v>2.29</v>
      </c>
      <c r="K80" s="164">
        <f>J80/I80*100</f>
        <v>0.22899999999999998</v>
      </c>
      <c r="L80" s="145"/>
      <c r="M80" s="182">
        <v>0.22899999999999998</v>
      </c>
      <c r="N80" s="166"/>
      <c r="O80" s="95"/>
      <c r="P80" s="149"/>
      <c r="Q80" s="149"/>
      <c r="R80" s="149"/>
      <c r="S80" s="149"/>
      <c r="T80" s="149"/>
      <c r="U80" s="183">
        <f>K80</f>
        <v>0.22899999999999998</v>
      </c>
      <c r="V80" s="151">
        <f>K80</f>
        <v>0.22899999999999998</v>
      </c>
      <c r="W80" s="139" t="s">
        <v>522</v>
      </c>
      <c r="X80" s="139" t="s">
        <v>523</v>
      </c>
      <c r="Y80" s="147">
        <v>1000</v>
      </c>
      <c r="Z80" s="175">
        <v>3.29</v>
      </c>
      <c r="AA80" s="153">
        <f t="shared" si="48"/>
        <v>0.32900000000000001</v>
      </c>
      <c r="AB80" s="175"/>
      <c r="AC80" s="153"/>
      <c r="AD80" s="163" t="s">
        <v>25</v>
      </c>
      <c r="AE80" s="170">
        <v>1000</v>
      </c>
      <c r="AF80" s="178">
        <v>1.99</v>
      </c>
      <c r="AG80" s="156">
        <f t="shared" si="51"/>
        <v>0.19900000000000001</v>
      </c>
      <c r="AN80" s="157">
        <v>0.19900000000000001</v>
      </c>
      <c r="AO80" s="139" t="s">
        <v>522</v>
      </c>
      <c r="AP80" s="139" t="s">
        <v>523</v>
      </c>
      <c r="AQ80" s="140">
        <v>1000</v>
      </c>
      <c r="AR80" s="175">
        <v>4.3899999999999997</v>
      </c>
      <c r="AS80" s="152">
        <f t="shared" si="45"/>
        <v>0.439</v>
      </c>
      <c r="AT80" s="206"/>
      <c r="AU80" s="225">
        <v>0.439</v>
      </c>
      <c r="AV80" s="163" t="s">
        <v>418</v>
      </c>
      <c r="AW80" s="170">
        <v>1000</v>
      </c>
      <c r="AX80" s="178">
        <v>2.7</v>
      </c>
      <c r="AY80" s="156">
        <f t="shared" si="52"/>
        <v>0.27</v>
      </c>
      <c r="AZ80" s="143"/>
      <c r="BA80" s="171">
        <v>0.27</v>
      </c>
      <c r="BB80" s="172"/>
      <c r="BC80" s="172"/>
      <c r="BD80" s="139"/>
      <c r="BE80" s="139"/>
      <c r="BF80" s="139"/>
      <c r="BH80" s="174">
        <f>AY80</f>
        <v>0.27</v>
      </c>
      <c r="BI80" s="161">
        <f>AY80</f>
        <v>0.27</v>
      </c>
      <c r="BJ80" s="162">
        <f t="shared" si="40"/>
        <v>0.23266666666666666</v>
      </c>
      <c r="BK80" s="157">
        <f t="shared" si="41"/>
        <v>0.40233333333333338</v>
      </c>
      <c r="BL80" s="157">
        <f t="shared" si="42"/>
        <v>0.40233333333333338</v>
      </c>
      <c r="BM80" s="157">
        <f>AVERAGE(K80,AG80,AY80)</f>
        <v>0.23266666666666666</v>
      </c>
      <c r="BN80" s="157">
        <f>AVERAGE(M80,AG80,BA80)</f>
        <v>0.23266666666666666</v>
      </c>
      <c r="BO80" s="157">
        <f t="shared" si="43"/>
        <v>0.23266666666666666</v>
      </c>
    </row>
    <row r="81" spans="1:67" s="133" customFormat="1" ht="24" customHeight="1">
      <c r="A81" s="127" t="s">
        <v>524</v>
      </c>
      <c r="B81" s="127"/>
      <c r="C81" s="128"/>
      <c r="D81" s="129"/>
      <c r="E81" s="129"/>
      <c r="F81" s="129"/>
      <c r="G81" s="129"/>
      <c r="H81" s="197"/>
      <c r="I81" s="197"/>
      <c r="J81" s="198"/>
      <c r="K81" s="198"/>
      <c r="L81" s="199"/>
      <c r="M81" s="200"/>
      <c r="N81" s="201"/>
      <c r="O81" s="201"/>
      <c r="P81" s="199"/>
      <c r="Q81" s="199"/>
      <c r="R81" s="199"/>
      <c r="S81" s="199"/>
      <c r="T81" s="199"/>
      <c r="U81" s="200"/>
      <c r="V81" s="202"/>
      <c r="Y81" s="135"/>
      <c r="Z81" s="135"/>
      <c r="AA81" s="135"/>
      <c r="AB81" s="135"/>
      <c r="AC81" s="135"/>
      <c r="AE81" s="135"/>
      <c r="AF81" s="135"/>
      <c r="AG81" s="135"/>
      <c r="AN81" s="203"/>
      <c r="AS81" s="135"/>
      <c r="AT81" s="135"/>
      <c r="AU81" s="135"/>
      <c r="AV81" s="135"/>
      <c r="AW81" s="135"/>
      <c r="AX81" s="135"/>
      <c r="AY81" s="135"/>
      <c r="AZ81" s="135"/>
      <c r="BA81" s="136"/>
      <c r="BB81" s="135"/>
      <c r="BC81" s="135"/>
      <c r="BD81" s="135"/>
      <c r="BE81" s="135"/>
      <c r="BF81" s="135"/>
      <c r="BG81" s="135"/>
      <c r="BH81" s="135"/>
      <c r="BI81" s="204"/>
      <c r="BK81" s="203"/>
      <c r="BL81" s="203"/>
      <c r="BM81" s="203"/>
      <c r="BN81" s="203"/>
      <c r="BO81" s="203"/>
    </row>
    <row r="82" spans="1:67" ht="24" customHeight="1">
      <c r="A82" s="139" t="s">
        <v>114</v>
      </c>
      <c r="B82" s="139" t="s">
        <v>525</v>
      </c>
      <c r="C82" s="140">
        <v>660</v>
      </c>
      <c r="D82" s="175">
        <v>3.89</v>
      </c>
      <c r="E82" s="141">
        <f t="shared" ref="E82:E110" si="54">D82/C82*100</f>
        <v>0.58939393939393936</v>
      </c>
      <c r="F82" s="152"/>
      <c r="G82" s="169">
        <v>0.58939393939393936</v>
      </c>
      <c r="H82" s="143"/>
      <c r="I82" s="143"/>
      <c r="J82" s="144"/>
      <c r="K82" s="144"/>
      <c r="L82" s="145"/>
      <c r="M82" s="146"/>
      <c r="N82" s="95"/>
      <c r="O82" s="95"/>
      <c r="P82" s="149"/>
      <c r="Q82" s="149"/>
      <c r="R82" s="149"/>
      <c r="S82" s="149"/>
      <c r="T82" s="149"/>
      <c r="U82" s="183">
        <v>0.58939393939393936</v>
      </c>
      <c r="V82" s="151">
        <v>0.58939393939393936</v>
      </c>
      <c r="W82" s="139" t="s">
        <v>114</v>
      </c>
      <c r="X82" s="139" t="s">
        <v>526</v>
      </c>
      <c r="Y82" s="140">
        <v>660</v>
      </c>
      <c r="Z82" s="175">
        <v>4.29</v>
      </c>
      <c r="AA82" s="153">
        <f t="shared" ref="AA82:AA89" si="55">Z82/Y82*100</f>
        <v>0.65</v>
      </c>
      <c r="AB82" s="175"/>
      <c r="AC82" s="153"/>
      <c r="AD82" s="163" t="s">
        <v>25</v>
      </c>
      <c r="AE82" s="170">
        <v>660</v>
      </c>
      <c r="AF82" s="178">
        <v>2.99</v>
      </c>
      <c r="AG82" s="156">
        <f t="shared" si="51"/>
        <v>0.45303030303030301</v>
      </c>
      <c r="AH82" s="207"/>
      <c r="AI82" s="95"/>
      <c r="AJ82" s="95"/>
      <c r="AK82" s="95"/>
      <c r="AN82" s="157">
        <v>0.45303030303030301</v>
      </c>
      <c r="AO82" s="139" t="s">
        <v>114</v>
      </c>
      <c r="AP82" s="139" t="s">
        <v>525</v>
      </c>
      <c r="AQ82" s="140">
        <v>660</v>
      </c>
      <c r="AR82" s="175">
        <v>3.8</v>
      </c>
      <c r="AS82" s="152">
        <f t="shared" ref="AS82:AS89" si="56">AR82/AQ82*100</f>
        <v>0.57575757575757569</v>
      </c>
      <c r="AT82" s="152"/>
      <c r="AU82" s="169">
        <v>0.57575757575757569</v>
      </c>
      <c r="AV82" s="163" t="s">
        <v>22</v>
      </c>
      <c r="AW82" s="170">
        <v>660</v>
      </c>
      <c r="AX82" s="163">
        <v>3.15</v>
      </c>
      <c r="AY82" s="156">
        <f t="shared" ref="AY82" si="57">AX82/AW82*100</f>
        <v>0.47727272727272724</v>
      </c>
      <c r="AZ82" s="143"/>
      <c r="BA82" s="171">
        <v>0.47727272727272724</v>
      </c>
      <c r="BB82" s="172"/>
      <c r="BC82" s="172"/>
      <c r="BD82" s="172"/>
      <c r="BE82" s="172"/>
      <c r="BF82" s="172"/>
      <c r="BH82" s="174">
        <f>AY82</f>
        <v>0.47727272727272724</v>
      </c>
      <c r="BI82" s="161">
        <f>AY82</f>
        <v>0.47727272727272724</v>
      </c>
      <c r="BJ82" s="162">
        <f t="shared" ref="BJ82:BJ105" si="58">AVERAGE(BH82,AN82,U82)</f>
        <v>0.50656565656565655</v>
      </c>
      <c r="BK82" s="157">
        <f t="shared" ref="BK82:BK105" si="59">AVERAGE(E82,AA82,AS82)</f>
        <v>0.60505050505050495</v>
      </c>
      <c r="BL82" s="157">
        <f t="shared" ref="BL82:BL105" si="60">AVERAGE(G82,AA82,AU82)</f>
        <v>0.60505050505050495</v>
      </c>
      <c r="BM82" s="157">
        <f>AVERAGE(K82,AG82,AY82)</f>
        <v>0.46515151515151509</v>
      </c>
      <c r="BN82" s="157">
        <f>AVERAGE(M82,AG82,BA82)</f>
        <v>0.46515151515151509</v>
      </c>
      <c r="BO82" s="157">
        <f t="shared" ref="BO82:BO105" si="61">AVERAGE(V82,AN82,BI82)</f>
        <v>0.50656565656565655</v>
      </c>
    </row>
    <row r="83" spans="1:67" ht="24" customHeight="1">
      <c r="A83" s="139" t="s">
        <v>527</v>
      </c>
      <c r="B83" s="139" t="s">
        <v>528</v>
      </c>
      <c r="C83" s="140">
        <v>1000</v>
      </c>
      <c r="D83" s="175">
        <v>9.99</v>
      </c>
      <c r="E83" s="141">
        <f t="shared" si="54"/>
        <v>0.99900000000000011</v>
      </c>
      <c r="F83" s="152"/>
      <c r="G83" s="169">
        <v>0.99900000000000011</v>
      </c>
      <c r="H83" s="143"/>
      <c r="I83" s="143"/>
      <c r="J83" s="144"/>
      <c r="K83" s="144"/>
      <c r="L83" s="145"/>
      <c r="M83" s="146"/>
      <c r="N83" s="95"/>
      <c r="O83" s="95"/>
      <c r="P83" s="149"/>
      <c r="Q83" s="149"/>
      <c r="R83" s="149"/>
      <c r="S83" s="149"/>
      <c r="T83" s="149"/>
      <c r="U83" s="183">
        <v>0.99900000000000011</v>
      </c>
      <c r="V83" s="151">
        <v>0.99900000000000011</v>
      </c>
      <c r="W83" s="139" t="s">
        <v>115</v>
      </c>
      <c r="X83" s="139" t="s">
        <v>529</v>
      </c>
      <c r="Y83" s="140">
        <v>1000</v>
      </c>
      <c r="Z83" s="175">
        <v>9.99</v>
      </c>
      <c r="AA83" s="153">
        <f t="shared" si="55"/>
        <v>0.99900000000000011</v>
      </c>
      <c r="AB83" s="175"/>
      <c r="AC83" s="153"/>
      <c r="AD83" s="170"/>
      <c r="AE83" s="155"/>
      <c r="AF83" s="144"/>
      <c r="AG83" s="144"/>
      <c r="AH83" s="207"/>
      <c r="AI83" s="95"/>
      <c r="AJ83" s="95"/>
      <c r="AK83" s="95"/>
      <c r="AN83" s="157">
        <v>0.99900000000000011</v>
      </c>
      <c r="AO83" s="139" t="s">
        <v>115</v>
      </c>
      <c r="AP83" s="147"/>
      <c r="AQ83" s="140">
        <v>1000</v>
      </c>
      <c r="AR83" s="175">
        <v>10.9</v>
      </c>
      <c r="AS83" s="152">
        <f t="shared" si="56"/>
        <v>1.0900000000000001</v>
      </c>
      <c r="AT83" s="152"/>
      <c r="AU83" s="169">
        <v>1.0900000000000001</v>
      </c>
      <c r="AV83" s="143"/>
      <c r="AW83" s="143"/>
      <c r="AX83" s="143"/>
      <c r="AY83" s="143"/>
      <c r="AZ83" s="143"/>
      <c r="BA83" s="144"/>
      <c r="BB83" s="172"/>
      <c r="BC83" s="172"/>
      <c r="BD83" s="172"/>
      <c r="BE83" s="172"/>
      <c r="BF83" s="172"/>
      <c r="BH83" s="174">
        <v>1.0900000000000001</v>
      </c>
      <c r="BI83" s="161">
        <v>1.0900000000000001</v>
      </c>
      <c r="BJ83" s="162">
        <f t="shared" si="58"/>
        <v>1.0293333333333334</v>
      </c>
      <c r="BK83" s="157">
        <f t="shared" si="59"/>
        <v>1.0293333333333334</v>
      </c>
      <c r="BL83" s="157">
        <f t="shared" si="60"/>
        <v>1.0293333333333334</v>
      </c>
      <c r="BM83" s="157"/>
      <c r="BN83" s="157"/>
      <c r="BO83" s="157">
        <f t="shared" si="61"/>
        <v>1.0293333333333334</v>
      </c>
    </row>
    <row r="84" spans="1:67" ht="24" customHeight="1">
      <c r="A84" s="139" t="s">
        <v>116</v>
      </c>
      <c r="B84" s="147"/>
      <c r="C84" s="147">
        <v>1000</v>
      </c>
      <c r="D84" s="175">
        <v>17.989999999999998</v>
      </c>
      <c r="E84" s="141">
        <f t="shared" si="54"/>
        <v>1.7989999999999999</v>
      </c>
      <c r="F84" s="152"/>
      <c r="G84" s="169">
        <v>1.7989999999999999</v>
      </c>
      <c r="H84" s="143"/>
      <c r="I84" s="143"/>
      <c r="J84" s="144"/>
      <c r="K84" s="144"/>
      <c r="L84" s="145"/>
      <c r="M84" s="146"/>
      <c r="N84" s="95"/>
      <c r="O84" s="95"/>
      <c r="P84" s="149"/>
      <c r="Q84" s="149"/>
      <c r="R84" s="149"/>
      <c r="S84" s="149"/>
      <c r="T84" s="149"/>
      <c r="U84" s="183">
        <v>1.7989999999999999</v>
      </c>
      <c r="V84" s="151">
        <v>1.7989999999999999</v>
      </c>
      <c r="W84" s="139" t="s">
        <v>116</v>
      </c>
      <c r="X84" s="147"/>
      <c r="Y84" s="147">
        <v>1000</v>
      </c>
      <c r="Z84" s="175">
        <v>15.49</v>
      </c>
      <c r="AA84" s="153">
        <f t="shared" si="55"/>
        <v>1.5489999999999999</v>
      </c>
      <c r="AB84" s="175"/>
      <c r="AC84" s="153"/>
      <c r="AD84" s="170"/>
      <c r="AE84" s="155"/>
      <c r="AF84" s="144"/>
      <c r="AG84" s="144"/>
      <c r="AH84" s="207"/>
      <c r="AI84" s="95"/>
      <c r="AJ84" s="95"/>
      <c r="AK84" s="95"/>
      <c r="AN84" s="157">
        <v>1.5489999999999999</v>
      </c>
      <c r="AO84" s="139" t="s">
        <v>116</v>
      </c>
      <c r="AP84" s="147"/>
      <c r="AQ84" s="140">
        <v>1000</v>
      </c>
      <c r="AR84" s="175">
        <v>17.989999999999998</v>
      </c>
      <c r="AS84" s="152">
        <f t="shared" si="56"/>
        <v>1.7989999999999999</v>
      </c>
      <c r="AT84" s="152"/>
      <c r="AU84" s="169">
        <v>1.7989999999999999</v>
      </c>
      <c r="AV84" s="143"/>
      <c r="AW84" s="143"/>
      <c r="AX84" s="143"/>
      <c r="AY84" s="143"/>
      <c r="AZ84" s="143"/>
      <c r="BA84" s="144"/>
      <c r="BB84" s="172"/>
      <c r="BC84" s="172"/>
      <c r="BD84" s="172"/>
      <c r="BE84" s="172"/>
      <c r="BF84" s="172"/>
      <c r="BH84" s="174">
        <v>1.7989999999999999</v>
      </c>
      <c r="BI84" s="161">
        <v>1.7989999999999999</v>
      </c>
      <c r="BJ84" s="162">
        <f t="shared" si="58"/>
        <v>1.7156666666666667</v>
      </c>
      <c r="BK84" s="157">
        <f t="shared" si="59"/>
        <v>1.7156666666666667</v>
      </c>
      <c r="BL84" s="157">
        <f t="shared" si="60"/>
        <v>1.7156666666666667</v>
      </c>
      <c r="BM84" s="157"/>
      <c r="BN84" s="157"/>
      <c r="BO84" s="157">
        <f t="shared" si="61"/>
        <v>1.7156666666666667</v>
      </c>
    </row>
    <row r="85" spans="1:67" ht="24" customHeight="1">
      <c r="A85" s="139" t="s">
        <v>117</v>
      </c>
      <c r="B85" s="147"/>
      <c r="C85" s="147">
        <v>1000</v>
      </c>
      <c r="D85" s="175">
        <v>21.99</v>
      </c>
      <c r="E85" s="141">
        <f t="shared" si="54"/>
        <v>2.1989999999999998</v>
      </c>
      <c r="F85" s="152"/>
      <c r="G85" s="169">
        <v>2.1989999999999998</v>
      </c>
      <c r="H85" s="143"/>
      <c r="I85" s="143"/>
      <c r="J85" s="144"/>
      <c r="K85" s="144"/>
      <c r="L85" s="145"/>
      <c r="M85" s="146"/>
      <c r="N85" s="95"/>
      <c r="O85" s="95"/>
      <c r="P85" s="149"/>
      <c r="Q85" s="149"/>
      <c r="R85" s="149"/>
      <c r="S85" s="149"/>
      <c r="T85" s="149"/>
      <c r="U85" s="183">
        <v>2.1989999999999998</v>
      </c>
      <c r="V85" s="151">
        <v>2.1989999999999998</v>
      </c>
      <c r="W85" s="139" t="s">
        <v>117</v>
      </c>
      <c r="X85" s="147"/>
      <c r="Y85" s="147">
        <v>1000</v>
      </c>
      <c r="Z85" s="175">
        <v>10.99</v>
      </c>
      <c r="AA85" s="153">
        <f t="shared" si="55"/>
        <v>1.099</v>
      </c>
      <c r="AB85" s="175"/>
      <c r="AC85" s="153"/>
      <c r="AD85" s="170"/>
      <c r="AE85" s="155"/>
      <c r="AF85" s="144"/>
      <c r="AG85" s="144"/>
      <c r="AH85" s="207"/>
      <c r="AI85" s="95"/>
      <c r="AJ85" s="95"/>
      <c r="AK85" s="95"/>
      <c r="AN85" s="157">
        <v>1.099</v>
      </c>
      <c r="AO85" s="139" t="s">
        <v>117</v>
      </c>
      <c r="AP85" s="147"/>
      <c r="AQ85" s="140">
        <v>1000</v>
      </c>
      <c r="AR85" s="175">
        <v>20.99</v>
      </c>
      <c r="AS85" s="152">
        <f t="shared" si="56"/>
        <v>2.0989999999999998</v>
      </c>
      <c r="AT85" s="152"/>
      <c r="AU85" s="169">
        <v>2.0989999999999998</v>
      </c>
      <c r="AV85" s="143"/>
      <c r="AW85" s="143"/>
      <c r="AX85" s="143"/>
      <c r="AY85" s="143"/>
      <c r="AZ85" s="143"/>
      <c r="BA85" s="144"/>
      <c r="BB85" s="172"/>
      <c r="BC85" s="172"/>
      <c r="BD85" s="172"/>
      <c r="BE85" s="172"/>
      <c r="BF85" s="172"/>
      <c r="BH85" s="174">
        <v>2.0989999999999998</v>
      </c>
      <c r="BI85" s="161">
        <v>2.0989999999999998</v>
      </c>
      <c r="BJ85" s="162">
        <f t="shared" si="58"/>
        <v>1.7989999999999997</v>
      </c>
      <c r="BK85" s="157">
        <f t="shared" si="59"/>
        <v>1.7990000000000002</v>
      </c>
      <c r="BL85" s="157">
        <f t="shared" si="60"/>
        <v>1.7990000000000002</v>
      </c>
      <c r="BM85" s="157"/>
      <c r="BN85" s="157"/>
      <c r="BO85" s="157">
        <f t="shared" si="61"/>
        <v>1.7990000000000002</v>
      </c>
    </row>
    <row r="86" spans="1:67" ht="24" customHeight="1">
      <c r="A86" s="139" t="s">
        <v>530</v>
      </c>
      <c r="B86" s="147"/>
      <c r="C86" s="147">
        <v>1000</v>
      </c>
      <c r="D86" s="175">
        <v>11.99</v>
      </c>
      <c r="E86" s="141">
        <f t="shared" si="54"/>
        <v>1.1990000000000001</v>
      </c>
      <c r="F86" s="152"/>
      <c r="G86" s="169">
        <v>1.1990000000000001</v>
      </c>
      <c r="H86" s="143"/>
      <c r="I86" s="143"/>
      <c r="J86" s="144"/>
      <c r="K86" s="144"/>
      <c r="L86" s="145"/>
      <c r="M86" s="146"/>
      <c r="N86" s="95"/>
      <c r="O86" s="95"/>
      <c r="P86" s="149"/>
      <c r="Q86" s="149"/>
      <c r="R86" s="149"/>
      <c r="S86" s="149"/>
      <c r="T86" s="149"/>
      <c r="U86" s="183">
        <v>1.1990000000000001</v>
      </c>
      <c r="V86" s="151">
        <v>1.1990000000000001</v>
      </c>
      <c r="W86" s="139" t="s">
        <v>530</v>
      </c>
      <c r="X86" s="147"/>
      <c r="Y86" s="147">
        <v>1000</v>
      </c>
      <c r="Z86" s="175">
        <v>10.49</v>
      </c>
      <c r="AA86" s="153">
        <f t="shared" si="55"/>
        <v>1.0490000000000002</v>
      </c>
      <c r="AB86" s="175"/>
      <c r="AC86" s="153"/>
      <c r="AD86" s="170"/>
      <c r="AE86" s="155"/>
      <c r="AF86" s="144"/>
      <c r="AG86" s="144"/>
      <c r="AH86" s="207"/>
      <c r="AI86" s="95"/>
      <c r="AJ86" s="95"/>
      <c r="AK86" s="95"/>
      <c r="AN86" s="157">
        <v>1.0490000000000002</v>
      </c>
      <c r="AO86" s="139" t="s">
        <v>530</v>
      </c>
      <c r="AP86" s="147"/>
      <c r="AQ86" s="140">
        <v>1000</v>
      </c>
      <c r="AR86" s="175">
        <v>12</v>
      </c>
      <c r="AS86" s="152">
        <f t="shared" si="56"/>
        <v>1.2</v>
      </c>
      <c r="AT86" s="152"/>
      <c r="AU86" s="169">
        <v>1.2</v>
      </c>
      <c r="AV86" s="143"/>
      <c r="AW86" s="143"/>
      <c r="AX86" s="143"/>
      <c r="AY86" s="143"/>
      <c r="AZ86" s="143"/>
      <c r="BA86" s="144"/>
      <c r="BB86" s="172"/>
      <c r="BC86" s="172"/>
      <c r="BD86" s="172"/>
      <c r="BE86" s="172"/>
      <c r="BF86" s="172"/>
      <c r="BH86" s="174">
        <v>1.2</v>
      </c>
      <c r="BI86" s="161">
        <v>1.2</v>
      </c>
      <c r="BJ86" s="162">
        <f t="shared" si="58"/>
        <v>1.1493333333333335</v>
      </c>
      <c r="BK86" s="157">
        <f t="shared" si="59"/>
        <v>1.1493333333333335</v>
      </c>
      <c r="BL86" s="157">
        <f t="shared" si="60"/>
        <v>1.1493333333333335</v>
      </c>
      <c r="BM86" s="157"/>
      <c r="BN86" s="157"/>
      <c r="BO86" s="157">
        <f t="shared" si="61"/>
        <v>1.1493333333333335</v>
      </c>
    </row>
    <row r="87" spans="1:67" ht="24" customHeight="1">
      <c r="A87" s="139" t="s">
        <v>531</v>
      </c>
      <c r="B87" s="147"/>
      <c r="C87" s="147">
        <v>1000</v>
      </c>
      <c r="D87" s="175">
        <v>16.989999999999998</v>
      </c>
      <c r="E87" s="141">
        <f t="shared" si="54"/>
        <v>1.6989999999999998</v>
      </c>
      <c r="F87" s="152"/>
      <c r="G87" s="169">
        <v>1.6989999999999998</v>
      </c>
      <c r="H87" s="143"/>
      <c r="I87" s="143"/>
      <c r="J87" s="144"/>
      <c r="K87" s="144"/>
      <c r="L87" s="145"/>
      <c r="M87" s="146"/>
      <c r="N87" s="95"/>
      <c r="O87" s="95"/>
      <c r="P87" s="149"/>
      <c r="Q87" s="149"/>
      <c r="R87" s="149"/>
      <c r="S87" s="149"/>
      <c r="T87" s="149"/>
      <c r="U87" s="183">
        <v>1.6989999999999998</v>
      </c>
      <c r="V87" s="151">
        <v>1.6989999999999998</v>
      </c>
      <c r="W87" s="139" t="s">
        <v>531</v>
      </c>
      <c r="X87" s="147"/>
      <c r="Y87" s="147">
        <v>1000</v>
      </c>
      <c r="Z87" s="175">
        <v>16.489999999999998</v>
      </c>
      <c r="AA87" s="153">
        <f t="shared" si="55"/>
        <v>1.6489999999999998</v>
      </c>
      <c r="AB87" s="175"/>
      <c r="AC87" s="153"/>
      <c r="AD87" s="170"/>
      <c r="AE87" s="155"/>
      <c r="AF87" s="144"/>
      <c r="AG87" s="144"/>
      <c r="AH87" s="207"/>
      <c r="AI87" s="95"/>
      <c r="AJ87" s="95"/>
      <c r="AK87" s="95"/>
      <c r="AN87" s="157">
        <v>1.6489999999999998</v>
      </c>
      <c r="AO87" s="139" t="s">
        <v>531</v>
      </c>
      <c r="AP87" s="147"/>
      <c r="AQ87" s="140">
        <v>1000</v>
      </c>
      <c r="AR87" s="175">
        <v>17</v>
      </c>
      <c r="AS87" s="152">
        <f t="shared" si="56"/>
        <v>1.7000000000000002</v>
      </c>
      <c r="AT87" s="152"/>
      <c r="AU87" s="169">
        <v>1.7000000000000002</v>
      </c>
      <c r="AV87" s="143"/>
      <c r="AW87" s="143"/>
      <c r="AX87" s="143"/>
      <c r="AY87" s="143"/>
      <c r="AZ87" s="143"/>
      <c r="BA87" s="144"/>
      <c r="BB87" s="172"/>
      <c r="BC87" s="172"/>
      <c r="BD87" s="172"/>
      <c r="BE87" s="172"/>
      <c r="BF87" s="172"/>
      <c r="BH87" s="174">
        <v>1.7000000000000002</v>
      </c>
      <c r="BI87" s="161">
        <v>1.7000000000000002</v>
      </c>
      <c r="BJ87" s="162">
        <f t="shared" si="58"/>
        <v>1.6826666666666668</v>
      </c>
      <c r="BK87" s="157">
        <f t="shared" si="59"/>
        <v>1.6826666666666668</v>
      </c>
      <c r="BL87" s="157">
        <f t="shared" si="60"/>
        <v>1.6826666666666668</v>
      </c>
      <c r="BM87" s="157"/>
      <c r="BN87" s="157"/>
      <c r="BO87" s="157">
        <f t="shared" si="61"/>
        <v>1.6826666666666668</v>
      </c>
    </row>
    <row r="88" spans="1:67" ht="24" customHeight="1">
      <c r="A88" s="139" t="s">
        <v>119</v>
      </c>
      <c r="B88" s="139"/>
      <c r="C88" s="147">
        <v>1000</v>
      </c>
      <c r="D88" s="175">
        <v>14.99</v>
      </c>
      <c r="E88" s="141">
        <f t="shared" si="54"/>
        <v>1.4989999999999999</v>
      </c>
      <c r="F88" s="152"/>
      <c r="G88" s="169">
        <v>1.4989999999999999</v>
      </c>
      <c r="H88" s="143"/>
      <c r="I88" s="143"/>
      <c r="J88" s="144"/>
      <c r="K88" s="144"/>
      <c r="L88" s="145"/>
      <c r="M88" s="146"/>
      <c r="N88" s="95"/>
      <c r="O88" s="95"/>
      <c r="P88" s="149"/>
      <c r="Q88" s="149"/>
      <c r="R88" s="149"/>
      <c r="S88" s="149"/>
      <c r="T88" s="149"/>
      <c r="U88" s="183">
        <v>1.4989999999999999</v>
      </c>
      <c r="V88" s="151">
        <v>1.4989999999999999</v>
      </c>
      <c r="W88" s="139" t="s">
        <v>119</v>
      </c>
      <c r="X88" s="139"/>
      <c r="Y88" s="147">
        <v>1000</v>
      </c>
      <c r="Z88" s="175">
        <v>11.99</v>
      </c>
      <c r="AA88" s="153">
        <f t="shared" si="55"/>
        <v>1.1990000000000001</v>
      </c>
      <c r="AB88" s="175"/>
      <c r="AC88" s="153"/>
      <c r="AD88" s="170"/>
      <c r="AE88" s="155"/>
      <c r="AF88" s="144"/>
      <c r="AG88" s="144"/>
      <c r="AH88" s="207"/>
      <c r="AI88" s="95"/>
      <c r="AJ88" s="95"/>
      <c r="AK88" s="95"/>
      <c r="AN88" s="157">
        <v>1.1990000000000001</v>
      </c>
      <c r="AO88" s="139" t="s">
        <v>119</v>
      </c>
      <c r="AP88" s="139"/>
      <c r="AQ88" s="140">
        <v>1000</v>
      </c>
      <c r="AR88" s="175">
        <v>17</v>
      </c>
      <c r="AS88" s="152">
        <f t="shared" si="56"/>
        <v>1.7000000000000002</v>
      </c>
      <c r="AT88" s="175">
        <v>11</v>
      </c>
      <c r="AU88" s="152">
        <f t="shared" ref="AU88:AU89" si="62">AT88/AQ88*100</f>
        <v>1.0999999999999999</v>
      </c>
      <c r="AV88" s="143"/>
      <c r="AW88" s="143"/>
      <c r="AX88" s="143"/>
      <c r="AY88" s="143"/>
      <c r="AZ88" s="143"/>
      <c r="BA88" s="144"/>
      <c r="BB88" s="172"/>
      <c r="BC88" s="172"/>
      <c r="BD88" s="172"/>
      <c r="BE88" s="172"/>
      <c r="BF88" s="172"/>
      <c r="BH88" s="181">
        <f>AU88</f>
        <v>1.0999999999999999</v>
      </c>
      <c r="BI88" s="235">
        <f>AS88</f>
        <v>1.7000000000000002</v>
      </c>
      <c r="BJ88" s="162">
        <f t="shared" si="58"/>
        <v>1.266</v>
      </c>
      <c r="BK88" s="157">
        <f t="shared" si="59"/>
        <v>1.466</v>
      </c>
      <c r="BL88" s="157">
        <f t="shared" si="60"/>
        <v>1.266</v>
      </c>
      <c r="BM88" s="157"/>
      <c r="BN88" s="157"/>
      <c r="BO88" s="157">
        <f t="shared" si="61"/>
        <v>1.466</v>
      </c>
    </row>
    <row r="89" spans="1:67" ht="24" customHeight="1">
      <c r="A89" s="139" t="s">
        <v>122</v>
      </c>
      <c r="B89" s="147"/>
      <c r="C89" s="147">
        <v>1000</v>
      </c>
      <c r="D89" s="175">
        <v>12.49</v>
      </c>
      <c r="E89" s="141">
        <f t="shared" si="54"/>
        <v>1.2489999999999999</v>
      </c>
      <c r="F89" s="152"/>
      <c r="G89" s="169">
        <v>1.2489999999999999</v>
      </c>
      <c r="H89" s="143"/>
      <c r="I89" s="143"/>
      <c r="J89" s="144"/>
      <c r="K89" s="144"/>
      <c r="L89" s="145"/>
      <c r="M89" s="146"/>
      <c r="N89" s="95"/>
      <c r="O89" s="95"/>
      <c r="P89" s="149"/>
      <c r="Q89" s="149"/>
      <c r="R89" s="149"/>
      <c r="S89" s="149"/>
      <c r="T89" s="149"/>
      <c r="U89" s="183">
        <v>1.2489999999999999</v>
      </c>
      <c r="V89" s="151">
        <v>1.2489999999999999</v>
      </c>
      <c r="W89" s="139" t="s">
        <v>122</v>
      </c>
      <c r="X89" s="147"/>
      <c r="Y89" s="147">
        <v>1000</v>
      </c>
      <c r="Z89" s="175">
        <v>5.99</v>
      </c>
      <c r="AA89" s="153">
        <f t="shared" si="55"/>
        <v>0.59900000000000009</v>
      </c>
      <c r="AB89" s="175"/>
      <c r="AC89" s="153"/>
      <c r="AD89" s="170"/>
      <c r="AE89" s="155"/>
      <c r="AF89" s="144"/>
      <c r="AG89" s="144"/>
      <c r="AH89" s="207"/>
      <c r="AI89" s="95"/>
      <c r="AJ89" s="95"/>
      <c r="AK89" s="95"/>
      <c r="AN89" s="157">
        <v>0.59900000000000009</v>
      </c>
      <c r="AO89" s="139" t="s">
        <v>122</v>
      </c>
      <c r="AP89" s="147"/>
      <c r="AQ89" s="140">
        <v>1000</v>
      </c>
      <c r="AR89" s="175">
        <v>9.99</v>
      </c>
      <c r="AS89" s="152">
        <f t="shared" si="56"/>
        <v>0.99900000000000011</v>
      </c>
      <c r="AT89" s="175">
        <v>7.9</v>
      </c>
      <c r="AU89" s="152">
        <f t="shared" si="62"/>
        <v>0.79</v>
      </c>
      <c r="AV89" s="143"/>
      <c r="AW89" s="143"/>
      <c r="AX89" s="143"/>
      <c r="AY89" s="143"/>
      <c r="AZ89" s="143"/>
      <c r="BA89" s="144"/>
      <c r="BB89" s="172"/>
      <c r="BC89" s="172"/>
      <c r="BD89" s="172"/>
      <c r="BE89" s="172"/>
      <c r="BF89" s="172"/>
      <c r="BH89" s="181">
        <f>AU89</f>
        <v>0.79</v>
      </c>
      <c r="BI89" s="235">
        <f>AS89</f>
        <v>0.99900000000000011</v>
      </c>
      <c r="BJ89" s="162">
        <f t="shared" si="58"/>
        <v>0.8793333333333333</v>
      </c>
      <c r="BK89" s="157">
        <f t="shared" si="59"/>
        <v>0.94899999999999995</v>
      </c>
      <c r="BL89" s="157">
        <f t="shared" si="60"/>
        <v>0.8793333333333333</v>
      </c>
      <c r="BM89" s="157"/>
      <c r="BN89" s="157"/>
      <c r="BO89" s="157">
        <f t="shared" si="61"/>
        <v>0.94899999999999995</v>
      </c>
    </row>
    <row r="90" spans="1:67" ht="24" customHeight="1">
      <c r="A90" s="139" t="s">
        <v>532</v>
      </c>
      <c r="B90" s="139" t="s">
        <v>533</v>
      </c>
      <c r="C90" s="147">
        <v>1000</v>
      </c>
      <c r="D90" s="175">
        <v>10.99</v>
      </c>
      <c r="E90" s="141">
        <f t="shared" si="54"/>
        <v>1.099</v>
      </c>
      <c r="F90" s="152"/>
      <c r="G90" s="169">
        <v>1.099</v>
      </c>
      <c r="H90" s="143"/>
      <c r="I90" s="143"/>
      <c r="J90" s="144"/>
      <c r="K90" s="144"/>
      <c r="L90" s="145"/>
      <c r="M90" s="146"/>
      <c r="N90" s="95"/>
      <c r="O90" s="95"/>
      <c r="P90" s="149"/>
      <c r="Q90" s="149"/>
      <c r="R90" s="149"/>
      <c r="S90" s="149"/>
      <c r="T90" s="149"/>
      <c r="U90" s="183">
        <v>1.099</v>
      </c>
      <c r="V90" s="151">
        <v>1.099</v>
      </c>
      <c r="W90" s="139"/>
      <c r="X90" s="147"/>
      <c r="Y90" s="147"/>
      <c r="Z90" s="152"/>
      <c r="AA90" s="153"/>
      <c r="AB90" s="152"/>
      <c r="AC90" s="153"/>
      <c r="AD90" s="170"/>
      <c r="AE90" s="155"/>
      <c r="AF90" s="144"/>
      <c r="AG90" s="144"/>
      <c r="AH90" s="207"/>
      <c r="AI90" s="95"/>
      <c r="AJ90" s="95"/>
      <c r="AK90" s="95"/>
      <c r="AY90" s="158"/>
      <c r="AZ90" s="158"/>
      <c r="BA90" s="159"/>
      <c r="BJ90" s="162">
        <f t="shared" si="58"/>
        <v>1.099</v>
      </c>
      <c r="BK90" s="157">
        <f t="shared" si="59"/>
        <v>1.099</v>
      </c>
      <c r="BL90" s="157">
        <f t="shared" si="60"/>
        <v>1.099</v>
      </c>
      <c r="BM90" s="157"/>
      <c r="BN90" s="157"/>
      <c r="BO90" s="157">
        <f t="shared" si="61"/>
        <v>1.099</v>
      </c>
    </row>
    <row r="91" spans="1:67" ht="24" customHeight="1">
      <c r="A91" s="139" t="s">
        <v>121</v>
      </c>
      <c r="B91" s="237" t="s">
        <v>534</v>
      </c>
      <c r="C91" s="140">
        <v>900</v>
      </c>
      <c r="D91" s="175">
        <v>12.99</v>
      </c>
      <c r="E91" s="141">
        <f t="shared" si="54"/>
        <v>1.4433333333333334</v>
      </c>
      <c r="F91" s="152"/>
      <c r="G91" s="169">
        <v>1.44</v>
      </c>
      <c r="H91" s="143"/>
      <c r="I91" s="143"/>
      <c r="J91" s="144"/>
      <c r="K91" s="144"/>
      <c r="L91" s="145"/>
      <c r="M91" s="146"/>
      <c r="N91" s="95"/>
      <c r="O91" s="95"/>
      <c r="P91" s="149"/>
      <c r="Q91" s="149"/>
      <c r="R91" s="149"/>
      <c r="S91" s="149"/>
      <c r="T91" s="149"/>
      <c r="U91" s="183">
        <v>1.44</v>
      </c>
      <c r="V91" s="151">
        <v>1.44</v>
      </c>
      <c r="W91" s="139" t="s">
        <v>121</v>
      </c>
      <c r="X91" s="237" t="s">
        <v>535</v>
      </c>
      <c r="Y91" s="140">
        <v>790</v>
      </c>
      <c r="Z91" s="152">
        <v>12</v>
      </c>
      <c r="AA91" s="153">
        <f t="shared" ref="AA91:AA105" si="63">Z91/Y91*100</f>
        <v>1.5189873417721518</v>
      </c>
      <c r="AB91" s="152"/>
      <c r="AC91" s="153"/>
      <c r="AD91" s="170"/>
      <c r="AE91" s="155"/>
      <c r="AF91" s="144"/>
      <c r="AG91" s="144"/>
      <c r="AH91" s="207"/>
      <c r="AI91" s="95"/>
      <c r="AJ91" s="95"/>
      <c r="AK91" s="95"/>
      <c r="AN91" s="157">
        <v>1.52</v>
      </c>
      <c r="AO91" s="139" t="s">
        <v>121</v>
      </c>
      <c r="AP91" s="237" t="s">
        <v>535</v>
      </c>
      <c r="AQ91" s="238">
        <v>790</v>
      </c>
      <c r="AR91" s="152">
        <v>12</v>
      </c>
      <c r="AS91" s="152">
        <f t="shared" ref="AS91:AS110" si="64">AR91/AQ91*100</f>
        <v>1.5189873417721518</v>
      </c>
      <c r="AT91" s="152">
        <v>10</v>
      </c>
      <c r="AU91" s="152">
        <f t="shared" ref="AU91:AU93" si="65">AT91/AQ91*100</f>
        <v>1.2658227848101267</v>
      </c>
      <c r="AY91" s="158"/>
      <c r="AZ91" s="158"/>
      <c r="BA91" s="159"/>
      <c r="BH91" s="181">
        <f>AU91</f>
        <v>1.2658227848101267</v>
      </c>
      <c r="BI91" s="161">
        <f t="shared" ref="BI91:BI96" si="66">AS91</f>
        <v>1.5189873417721518</v>
      </c>
      <c r="BJ91" s="162">
        <f t="shared" si="58"/>
        <v>1.408607594936709</v>
      </c>
      <c r="BK91" s="157">
        <f t="shared" si="59"/>
        <v>1.4937693389592124</v>
      </c>
      <c r="BL91" s="157">
        <f t="shared" si="60"/>
        <v>1.4082700421940928</v>
      </c>
      <c r="BM91" s="157"/>
      <c r="BN91" s="157"/>
      <c r="BO91" s="157">
        <f t="shared" si="61"/>
        <v>1.4929957805907172</v>
      </c>
    </row>
    <row r="92" spans="1:67" ht="24" customHeight="1">
      <c r="A92" s="139" t="s">
        <v>123</v>
      </c>
      <c r="B92" s="147"/>
      <c r="C92" s="147">
        <v>1000</v>
      </c>
      <c r="D92" s="175">
        <v>18.489999999999998</v>
      </c>
      <c r="E92" s="141">
        <f t="shared" si="54"/>
        <v>1.849</v>
      </c>
      <c r="F92" s="152"/>
      <c r="G92" s="169">
        <v>1.849</v>
      </c>
      <c r="H92" s="143"/>
      <c r="I92" s="143"/>
      <c r="J92" s="144"/>
      <c r="K92" s="144"/>
      <c r="L92" s="145"/>
      <c r="M92" s="146"/>
      <c r="N92" s="95"/>
      <c r="O92" s="95"/>
      <c r="P92" s="149"/>
      <c r="Q92" s="149"/>
      <c r="R92" s="149"/>
      <c r="S92" s="149"/>
      <c r="T92" s="149"/>
      <c r="U92" s="183">
        <v>1.849</v>
      </c>
      <c r="V92" s="151">
        <v>1.849</v>
      </c>
      <c r="W92" s="139" t="s">
        <v>123</v>
      </c>
      <c r="X92" s="147"/>
      <c r="Y92" s="147">
        <v>1000</v>
      </c>
      <c r="Z92" s="175">
        <v>11.99</v>
      </c>
      <c r="AA92" s="153">
        <f t="shared" si="63"/>
        <v>1.1990000000000001</v>
      </c>
      <c r="AB92" s="175"/>
      <c r="AC92" s="153"/>
      <c r="AD92" s="170"/>
      <c r="AE92" s="155"/>
      <c r="AF92" s="144"/>
      <c r="AG92" s="144"/>
      <c r="AH92" s="207"/>
      <c r="AI92" s="95"/>
      <c r="AJ92" s="95"/>
      <c r="AK92" s="95"/>
      <c r="AN92" s="157">
        <v>1.1990000000000001</v>
      </c>
      <c r="AO92" s="139" t="s">
        <v>123</v>
      </c>
      <c r="AP92" s="147"/>
      <c r="AQ92" s="140">
        <v>1000</v>
      </c>
      <c r="AR92" s="175">
        <v>15.49</v>
      </c>
      <c r="AS92" s="152">
        <f t="shared" si="64"/>
        <v>1.5489999999999999</v>
      </c>
      <c r="AT92" s="175">
        <v>13.9</v>
      </c>
      <c r="AU92" s="152">
        <f t="shared" si="65"/>
        <v>1.3900000000000001</v>
      </c>
      <c r="AV92" s="143"/>
      <c r="AW92" s="143"/>
      <c r="AX92" s="143"/>
      <c r="AY92" s="143"/>
      <c r="AZ92" s="143"/>
      <c r="BA92" s="144"/>
      <c r="BB92" s="172"/>
      <c r="BC92" s="172"/>
      <c r="BD92" s="172"/>
      <c r="BE92" s="172"/>
      <c r="BF92" s="172"/>
      <c r="BH92" s="181">
        <f>AU92</f>
        <v>1.3900000000000001</v>
      </c>
      <c r="BI92" s="235">
        <f t="shared" si="66"/>
        <v>1.5489999999999999</v>
      </c>
      <c r="BJ92" s="162">
        <f t="shared" si="58"/>
        <v>1.4793333333333336</v>
      </c>
      <c r="BK92" s="157">
        <f t="shared" si="59"/>
        <v>1.5323333333333331</v>
      </c>
      <c r="BL92" s="157">
        <f t="shared" si="60"/>
        <v>1.4793333333333336</v>
      </c>
      <c r="BM92" s="157"/>
      <c r="BN92" s="157"/>
      <c r="BO92" s="157">
        <f t="shared" si="61"/>
        <v>1.5323333333333331</v>
      </c>
    </row>
    <row r="93" spans="1:67" ht="24" customHeight="1">
      <c r="A93" s="139" t="s">
        <v>536</v>
      </c>
      <c r="B93" s="147"/>
      <c r="C93" s="147">
        <v>1000</v>
      </c>
      <c r="D93" s="175">
        <v>26.99</v>
      </c>
      <c r="E93" s="141">
        <f t="shared" si="54"/>
        <v>2.6989999999999998</v>
      </c>
      <c r="F93" s="152"/>
      <c r="G93" s="169">
        <v>2.6989999999999998</v>
      </c>
      <c r="H93" s="143"/>
      <c r="I93" s="143"/>
      <c r="J93" s="144"/>
      <c r="K93" s="144"/>
      <c r="L93" s="145"/>
      <c r="M93" s="146"/>
      <c r="N93" s="95"/>
      <c r="O93" s="95"/>
      <c r="P93" s="149"/>
      <c r="Q93" s="149"/>
      <c r="R93" s="149"/>
      <c r="S93" s="149"/>
      <c r="T93" s="149"/>
      <c r="U93" s="183">
        <v>2.6989999999999998</v>
      </c>
      <c r="V93" s="151">
        <v>2.6989999999999998</v>
      </c>
      <c r="W93" s="139" t="s">
        <v>536</v>
      </c>
      <c r="X93" s="147"/>
      <c r="Y93" s="147">
        <v>1000</v>
      </c>
      <c r="Z93" s="175">
        <v>19.989999999999998</v>
      </c>
      <c r="AA93" s="153">
        <f t="shared" si="63"/>
        <v>1.9989999999999997</v>
      </c>
      <c r="AB93" s="175"/>
      <c r="AC93" s="153"/>
      <c r="AD93" s="170"/>
      <c r="AE93" s="155"/>
      <c r="AF93" s="144"/>
      <c r="AG93" s="144"/>
      <c r="AH93" s="207"/>
      <c r="AI93" s="95"/>
      <c r="AJ93" s="95"/>
      <c r="AK93" s="95"/>
      <c r="AN93" s="157">
        <v>1.9989999999999997</v>
      </c>
      <c r="AO93" s="139" t="s">
        <v>536</v>
      </c>
      <c r="AP93" s="139"/>
      <c r="AQ93" s="140">
        <v>1000</v>
      </c>
      <c r="AR93" s="152">
        <v>24.99</v>
      </c>
      <c r="AS93" s="152">
        <f t="shared" si="64"/>
        <v>2.4989999999999997</v>
      </c>
      <c r="AT93" s="175">
        <v>23.99</v>
      </c>
      <c r="AU93" s="152">
        <f t="shared" si="65"/>
        <v>2.3989999999999996</v>
      </c>
      <c r="AW93" s="143"/>
      <c r="AX93" s="143"/>
      <c r="AY93" s="143"/>
      <c r="AZ93" s="143"/>
      <c r="BA93" s="144"/>
      <c r="BB93" s="172"/>
      <c r="BC93" s="172"/>
      <c r="BD93" s="172"/>
      <c r="BE93" s="172"/>
      <c r="BF93" s="172"/>
      <c r="BH93" s="181">
        <f>AU93</f>
        <v>2.3989999999999996</v>
      </c>
      <c r="BI93" s="161">
        <f t="shared" si="66"/>
        <v>2.4989999999999997</v>
      </c>
      <c r="BJ93" s="162">
        <f t="shared" si="58"/>
        <v>2.3656666666666664</v>
      </c>
      <c r="BK93" s="157">
        <f t="shared" si="59"/>
        <v>2.3989999999999996</v>
      </c>
      <c r="BL93" s="157">
        <f t="shared" si="60"/>
        <v>2.3656666666666664</v>
      </c>
      <c r="BM93" s="157"/>
      <c r="BN93" s="157"/>
      <c r="BO93" s="157">
        <f t="shared" si="61"/>
        <v>2.3989999999999996</v>
      </c>
    </row>
    <row r="94" spans="1:67" ht="24" customHeight="1">
      <c r="A94" s="139" t="s">
        <v>124</v>
      </c>
      <c r="B94" s="147"/>
      <c r="C94" s="147">
        <v>1000</v>
      </c>
      <c r="D94" s="175">
        <v>14.99</v>
      </c>
      <c r="E94" s="141">
        <f t="shared" si="54"/>
        <v>1.4989999999999999</v>
      </c>
      <c r="F94" s="152"/>
      <c r="G94" s="169">
        <v>1.4989999999999999</v>
      </c>
      <c r="H94" s="143"/>
      <c r="I94" s="143"/>
      <c r="J94" s="144"/>
      <c r="K94" s="144"/>
      <c r="L94" s="145"/>
      <c r="M94" s="146"/>
      <c r="N94" s="95"/>
      <c r="O94" s="95"/>
      <c r="P94" s="149"/>
      <c r="Q94" s="149"/>
      <c r="R94" s="149"/>
      <c r="S94" s="149"/>
      <c r="T94" s="149"/>
      <c r="U94" s="183">
        <v>1.4989999999999999</v>
      </c>
      <c r="V94" s="151">
        <v>1.4989999999999999</v>
      </c>
      <c r="W94" s="139" t="s">
        <v>537</v>
      </c>
      <c r="X94" s="147"/>
      <c r="Y94" s="140">
        <v>1000</v>
      </c>
      <c r="Z94" s="175">
        <v>9.99</v>
      </c>
      <c r="AA94" s="153">
        <f t="shared" si="63"/>
        <v>0.99900000000000011</v>
      </c>
      <c r="AB94" s="175"/>
      <c r="AC94" s="153"/>
      <c r="AD94" s="170"/>
      <c r="AE94" s="155"/>
      <c r="AF94" s="144"/>
      <c r="AG94" s="144"/>
      <c r="AH94" s="207"/>
      <c r="AI94" s="95"/>
      <c r="AJ94" s="95"/>
      <c r="AK94" s="95"/>
      <c r="AN94" s="157">
        <v>0.99900000000000011</v>
      </c>
      <c r="AO94" s="139" t="s">
        <v>124</v>
      </c>
      <c r="AP94" s="147"/>
      <c r="AQ94" s="140">
        <v>1000</v>
      </c>
      <c r="AR94" s="175">
        <v>8.99</v>
      </c>
      <c r="AS94" s="152">
        <f t="shared" si="64"/>
        <v>0.89900000000000002</v>
      </c>
      <c r="AT94" s="152"/>
      <c r="AU94" s="169">
        <v>0.89900000000000002</v>
      </c>
      <c r="AV94" s="143"/>
      <c r="AW94" s="143"/>
      <c r="AX94" s="143"/>
      <c r="AY94" s="143"/>
      <c r="AZ94" s="143"/>
      <c r="BA94" s="144"/>
      <c r="BB94" s="172"/>
      <c r="BC94" s="172"/>
      <c r="BD94" s="172"/>
      <c r="BE94" s="172"/>
      <c r="BF94" s="172"/>
      <c r="BH94" s="174">
        <f>AS94</f>
        <v>0.89900000000000002</v>
      </c>
      <c r="BI94" s="161">
        <f t="shared" si="66"/>
        <v>0.89900000000000002</v>
      </c>
      <c r="BJ94" s="162">
        <f t="shared" si="58"/>
        <v>1.1323333333333334</v>
      </c>
      <c r="BK94" s="157">
        <f t="shared" si="59"/>
        <v>1.1323333333333334</v>
      </c>
      <c r="BL94" s="157">
        <f t="shared" si="60"/>
        <v>1.1323333333333334</v>
      </c>
      <c r="BM94" s="157"/>
      <c r="BN94" s="157"/>
      <c r="BO94" s="157">
        <f t="shared" si="61"/>
        <v>1.1323333333333334</v>
      </c>
    </row>
    <row r="95" spans="1:67" ht="24" customHeight="1">
      <c r="A95" s="139" t="s">
        <v>537</v>
      </c>
      <c r="B95" s="147"/>
      <c r="C95" s="147">
        <v>1000</v>
      </c>
      <c r="D95" s="175">
        <v>10.99</v>
      </c>
      <c r="E95" s="141">
        <f t="shared" si="54"/>
        <v>1.099</v>
      </c>
      <c r="F95" s="152"/>
      <c r="G95" s="169">
        <v>1.099</v>
      </c>
      <c r="H95" s="143"/>
      <c r="I95" s="143"/>
      <c r="J95" s="144"/>
      <c r="K95" s="144"/>
      <c r="L95" s="145"/>
      <c r="M95" s="146"/>
      <c r="N95" s="95"/>
      <c r="O95" s="95"/>
      <c r="P95" s="149"/>
      <c r="Q95" s="149"/>
      <c r="R95" s="149"/>
      <c r="S95" s="149"/>
      <c r="T95" s="149"/>
      <c r="U95" s="183">
        <v>1.099</v>
      </c>
      <c r="V95" s="151">
        <v>1.099</v>
      </c>
      <c r="W95" s="139" t="s">
        <v>124</v>
      </c>
      <c r="X95" s="147"/>
      <c r="Y95" s="140">
        <v>1000</v>
      </c>
      <c r="Z95" s="175">
        <v>10.99</v>
      </c>
      <c r="AA95" s="153">
        <f t="shared" si="63"/>
        <v>1.099</v>
      </c>
      <c r="AB95" s="175"/>
      <c r="AC95" s="153"/>
      <c r="AD95" s="170"/>
      <c r="AE95" s="155"/>
      <c r="AF95" s="144"/>
      <c r="AG95" s="144"/>
      <c r="AH95" s="207"/>
      <c r="AI95" s="95"/>
      <c r="AJ95" s="95"/>
      <c r="AK95" s="95"/>
      <c r="AN95" s="157">
        <v>1.099</v>
      </c>
      <c r="AO95" s="139" t="s">
        <v>537</v>
      </c>
      <c r="AP95" s="139"/>
      <c r="AQ95" s="140">
        <v>1000</v>
      </c>
      <c r="AR95" s="175">
        <v>9.99</v>
      </c>
      <c r="AS95" s="152">
        <f t="shared" si="64"/>
        <v>0.99900000000000011</v>
      </c>
      <c r="AT95" s="152"/>
      <c r="AU95" s="169">
        <v>0.99900000000000011</v>
      </c>
      <c r="AV95" s="143"/>
      <c r="AW95" s="143"/>
      <c r="AX95" s="143"/>
      <c r="AY95" s="143"/>
      <c r="AZ95" s="143"/>
      <c r="BA95" s="144"/>
      <c r="BB95" s="172"/>
      <c r="BC95" s="172"/>
      <c r="BD95" s="172"/>
      <c r="BE95" s="172"/>
      <c r="BF95" s="172"/>
      <c r="BH95" s="174">
        <f>AS95</f>
        <v>0.99900000000000011</v>
      </c>
      <c r="BI95" s="161">
        <f t="shared" si="66"/>
        <v>0.99900000000000011</v>
      </c>
      <c r="BJ95" s="162">
        <f t="shared" si="58"/>
        <v>1.0656666666666668</v>
      </c>
      <c r="BK95" s="157">
        <f t="shared" si="59"/>
        <v>1.0656666666666668</v>
      </c>
      <c r="BL95" s="157">
        <f t="shared" si="60"/>
        <v>1.0656666666666668</v>
      </c>
      <c r="BM95" s="157"/>
      <c r="BN95" s="157"/>
      <c r="BO95" s="157">
        <f t="shared" si="61"/>
        <v>1.0656666666666668</v>
      </c>
    </row>
    <row r="96" spans="1:67" ht="24" customHeight="1">
      <c r="A96" s="139" t="s">
        <v>538</v>
      </c>
      <c r="B96" s="147"/>
      <c r="C96" s="147">
        <v>1000</v>
      </c>
      <c r="D96" s="175">
        <v>18.989999999999998</v>
      </c>
      <c r="E96" s="141">
        <f t="shared" si="54"/>
        <v>1.899</v>
      </c>
      <c r="F96" s="152"/>
      <c r="G96" s="169">
        <v>1.899</v>
      </c>
      <c r="H96" s="143"/>
      <c r="I96" s="143"/>
      <c r="J96" s="144"/>
      <c r="K96" s="144"/>
      <c r="L96" s="145"/>
      <c r="M96" s="146"/>
      <c r="N96" s="95"/>
      <c r="O96" s="95"/>
      <c r="P96" s="149"/>
      <c r="Q96" s="149"/>
      <c r="R96" s="149"/>
      <c r="S96" s="149"/>
      <c r="T96" s="149"/>
      <c r="U96" s="183">
        <v>1.899</v>
      </c>
      <c r="V96" s="151">
        <v>1.899</v>
      </c>
      <c r="W96" s="139" t="s">
        <v>539</v>
      </c>
      <c r="X96" s="139"/>
      <c r="Y96" s="140">
        <v>1000</v>
      </c>
      <c r="Z96" s="175">
        <v>14.79</v>
      </c>
      <c r="AA96" s="153">
        <f t="shared" si="63"/>
        <v>1.4789999999999999</v>
      </c>
      <c r="AB96" s="175"/>
      <c r="AC96" s="153"/>
      <c r="AD96" s="170"/>
      <c r="AE96" s="155"/>
      <c r="AF96" s="144"/>
      <c r="AG96" s="144"/>
      <c r="AH96" s="207"/>
      <c r="AI96" s="95"/>
      <c r="AJ96" s="95"/>
      <c r="AK96" s="95"/>
      <c r="AN96" s="157">
        <v>1.4789999999999999</v>
      </c>
      <c r="AO96" s="139" t="s">
        <v>538</v>
      </c>
      <c r="AP96" s="139"/>
      <c r="AQ96" s="140">
        <v>1000</v>
      </c>
      <c r="AR96" s="175">
        <v>15.99</v>
      </c>
      <c r="AS96" s="152">
        <f t="shared" si="64"/>
        <v>1.599</v>
      </c>
      <c r="AT96" s="175"/>
      <c r="AU96" s="169">
        <v>1.599</v>
      </c>
      <c r="AV96" s="143"/>
      <c r="AW96" s="143"/>
      <c r="AX96" s="143"/>
      <c r="AY96" s="143"/>
      <c r="AZ96" s="143"/>
      <c r="BA96" s="144"/>
      <c r="BB96" s="172"/>
      <c r="BC96" s="172"/>
      <c r="BD96" s="172"/>
      <c r="BE96" s="172"/>
      <c r="BF96" s="172"/>
      <c r="BH96" s="174">
        <f>AS96</f>
        <v>1.599</v>
      </c>
      <c r="BI96" s="161">
        <f t="shared" si="66"/>
        <v>1.599</v>
      </c>
      <c r="BJ96" s="162">
        <f t="shared" si="58"/>
        <v>1.659</v>
      </c>
      <c r="BK96" s="157">
        <f t="shared" si="59"/>
        <v>1.659</v>
      </c>
      <c r="BL96" s="157">
        <f t="shared" si="60"/>
        <v>1.659</v>
      </c>
      <c r="BM96" s="157"/>
      <c r="BN96" s="157"/>
      <c r="BO96" s="157">
        <f t="shared" si="61"/>
        <v>1.659</v>
      </c>
    </row>
    <row r="97" spans="1:67" ht="24" customHeight="1">
      <c r="A97" s="139" t="s">
        <v>125</v>
      </c>
      <c r="B97" s="139" t="s">
        <v>540</v>
      </c>
      <c r="C97" s="140">
        <v>400</v>
      </c>
      <c r="D97" s="175">
        <v>9.25</v>
      </c>
      <c r="E97" s="141">
        <f t="shared" si="54"/>
        <v>2.3125</v>
      </c>
      <c r="F97" s="152"/>
      <c r="G97" s="169">
        <v>2.3125</v>
      </c>
      <c r="H97" s="163" t="s">
        <v>25</v>
      </c>
      <c r="I97" s="177">
        <v>800</v>
      </c>
      <c r="J97" s="178">
        <v>10.29</v>
      </c>
      <c r="K97" s="164">
        <f>J97/I97*100</f>
        <v>1.2862499999999999</v>
      </c>
      <c r="L97" s="145"/>
      <c r="M97" s="182">
        <v>1.2862499999999999</v>
      </c>
      <c r="N97" s="139" t="s">
        <v>541</v>
      </c>
      <c r="O97" s="140">
        <v>800</v>
      </c>
      <c r="P97" s="175">
        <v>12.99</v>
      </c>
      <c r="Q97" s="141">
        <f>P97/O97*100</f>
        <v>1.6237500000000002</v>
      </c>
      <c r="R97" s="175">
        <v>9.99</v>
      </c>
      <c r="S97" s="141">
        <f>R97/O97*100</f>
        <v>1.24875</v>
      </c>
      <c r="T97" s="142">
        <f>R97/P97</f>
        <v>0.76905311778290997</v>
      </c>
      <c r="U97" s="239">
        <f>S97</f>
        <v>1.24875</v>
      </c>
      <c r="V97" s="217">
        <f>K97</f>
        <v>1.2862499999999999</v>
      </c>
      <c r="W97" s="139" t="s">
        <v>125</v>
      </c>
      <c r="X97" s="139" t="s">
        <v>542</v>
      </c>
      <c r="Y97" s="140">
        <v>500</v>
      </c>
      <c r="Z97" s="175">
        <v>8.7899999999999991</v>
      </c>
      <c r="AA97" s="153">
        <f t="shared" si="63"/>
        <v>1.7579999999999998</v>
      </c>
      <c r="AB97" s="175"/>
      <c r="AC97" s="153"/>
      <c r="AD97" s="163" t="s">
        <v>412</v>
      </c>
      <c r="AE97" s="177">
        <v>400</v>
      </c>
      <c r="AF97" s="178">
        <v>5.89</v>
      </c>
      <c r="AG97" s="156">
        <f t="shared" ref="AG97" si="67">AF97/AE97*100</f>
        <v>1.4724999999999999</v>
      </c>
      <c r="AH97" s="207"/>
      <c r="AI97" s="95"/>
      <c r="AJ97" s="95"/>
      <c r="AK97" s="95"/>
      <c r="AN97" s="157">
        <v>1.4724999999999999</v>
      </c>
      <c r="AO97" s="139" t="s">
        <v>125</v>
      </c>
      <c r="AP97" s="139" t="s">
        <v>528</v>
      </c>
      <c r="AQ97" s="140">
        <v>500</v>
      </c>
      <c r="AR97" s="175">
        <v>9</v>
      </c>
      <c r="AS97" s="152">
        <f t="shared" si="64"/>
        <v>1.7999999999999998</v>
      </c>
      <c r="AT97" s="175">
        <v>8</v>
      </c>
      <c r="AU97" s="152">
        <f>AT97/AQ97*100</f>
        <v>1.6</v>
      </c>
      <c r="AV97" s="163" t="s">
        <v>413</v>
      </c>
      <c r="AW97" s="177">
        <v>750</v>
      </c>
      <c r="AX97" s="178">
        <v>10.9</v>
      </c>
      <c r="AY97" s="156">
        <f t="shared" ref="AY97:AY100" si="68">AX97/AW97*100</f>
        <v>1.4533333333333334</v>
      </c>
      <c r="AZ97" s="178">
        <v>9.5</v>
      </c>
      <c r="BA97" s="156">
        <f>AZ97/AW97*100</f>
        <v>1.2666666666666666</v>
      </c>
      <c r="BB97" s="172"/>
      <c r="BC97" s="172"/>
      <c r="BD97" s="172"/>
      <c r="BE97" s="172"/>
      <c r="BF97" s="172"/>
      <c r="BH97" s="181">
        <f>BA97</f>
        <v>1.2666666666666666</v>
      </c>
      <c r="BI97" s="161">
        <f>AY97</f>
        <v>1.4533333333333334</v>
      </c>
      <c r="BJ97" s="162">
        <f t="shared" si="58"/>
        <v>1.3293055555555557</v>
      </c>
      <c r="BK97" s="157">
        <f t="shared" si="59"/>
        <v>1.9568333333333332</v>
      </c>
      <c r="BL97" s="157">
        <f t="shared" si="60"/>
        <v>1.8901666666666668</v>
      </c>
      <c r="BM97" s="157">
        <f>AVERAGE(K97,AG97,AY97)</f>
        <v>1.4040277777777777</v>
      </c>
      <c r="BN97" s="157">
        <f>AVERAGE(M97,AG97,BA97)</f>
        <v>1.3418055555555555</v>
      </c>
      <c r="BO97" s="157">
        <f t="shared" si="61"/>
        <v>1.4040277777777777</v>
      </c>
    </row>
    <row r="98" spans="1:67" ht="24" customHeight="1">
      <c r="A98" s="139" t="s">
        <v>543</v>
      </c>
      <c r="B98" s="139" t="s">
        <v>544</v>
      </c>
      <c r="C98" s="140">
        <v>100</v>
      </c>
      <c r="D98" s="175">
        <v>2.99</v>
      </c>
      <c r="E98" s="141">
        <f t="shared" si="54"/>
        <v>2.99</v>
      </c>
      <c r="F98" s="175">
        <v>2.4900000000000002</v>
      </c>
      <c r="G98" s="141">
        <f>F98/C98*100</f>
        <v>2.4900000000000002</v>
      </c>
      <c r="H98" s="143"/>
      <c r="I98" s="143"/>
      <c r="J98" s="144"/>
      <c r="K98" s="144"/>
      <c r="L98" s="145"/>
      <c r="M98" s="182"/>
      <c r="N98" s="139" t="s">
        <v>545</v>
      </c>
      <c r="O98" s="147">
        <v>100</v>
      </c>
      <c r="P98" s="175">
        <v>1.99</v>
      </c>
      <c r="Q98" s="141">
        <f>P98/O98*100</f>
        <v>1.9900000000000002</v>
      </c>
      <c r="R98" s="167"/>
      <c r="S98" s="167"/>
      <c r="T98" s="167"/>
      <c r="U98" s="220">
        <f>Q98</f>
        <v>1.9900000000000002</v>
      </c>
      <c r="V98" s="192">
        <f>Q98</f>
        <v>1.9900000000000002</v>
      </c>
      <c r="W98" s="139" t="s">
        <v>543</v>
      </c>
      <c r="X98" s="139" t="s">
        <v>544</v>
      </c>
      <c r="Y98" s="140">
        <v>100</v>
      </c>
      <c r="Z98" s="175">
        <v>2.5</v>
      </c>
      <c r="AA98" s="153">
        <f t="shared" si="63"/>
        <v>2.5</v>
      </c>
      <c r="AB98" s="175"/>
      <c r="AC98" s="153"/>
      <c r="AD98" s="234"/>
      <c r="AE98" s="158"/>
      <c r="AF98" s="158"/>
      <c r="AG98" s="158"/>
      <c r="AH98" s="207"/>
      <c r="AI98" s="163" t="s">
        <v>545</v>
      </c>
      <c r="AJ98" s="170">
        <v>100</v>
      </c>
      <c r="AK98" s="178">
        <v>0.95</v>
      </c>
      <c r="AL98" s="156">
        <f>AK98/AJ98*100</f>
        <v>0.95</v>
      </c>
      <c r="AN98" s="240">
        <v>0.95</v>
      </c>
      <c r="AO98" s="139" t="s">
        <v>543</v>
      </c>
      <c r="AP98" s="139" t="s">
        <v>544</v>
      </c>
      <c r="AQ98" s="140">
        <v>100</v>
      </c>
      <c r="AR98" s="175">
        <v>3</v>
      </c>
      <c r="AS98" s="152">
        <f t="shared" si="64"/>
        <v>3</v>
      </c>
      <c r="AT98" s="152"/>
      <c r="AU98" s="169">
        <v>3</v>
      </c>
      <c r="AY98" s="158"/>
      <c r="AZ98" s="143"/>
      <c r="BA98" s="144"/>
      <c r="BB98" s="163" t="s">
        <v>545</v>
      </c>
      <c r="BC98" s="170">
        <v>100</v>
      </c>
      <c r="BD98" s="178">
        <v>1</v>
      </c>
      <c r="BE98" s="156">
        <f>BD98/BC98*100</f>
        <v>1</v>
      </c>
      <c r="BF98" s="172"/>
      <c r="BH98" s="161">
        <f>BE98</f>
        <v>1</v>
      </c>
      <c r="BI98" s="161">
        <f>BE98</f>
        <v>1</v>
      </c>
      <c r="BJ98" s="162">
        <f t="shared" si="58"/>
        <v>1.3133333333333335</v>
      </c>
      <c r="BK98" s="157">
        <f t="shared" si="59"/>
        <v>2.83</v>
      </c>
      <c r="BL98" s="157">
        <f t="shared" si="60"/>
        <v>2.6633333333333336</v>
      </c>
      <c r="BM98" s="157"/>
      <c r="BN98" s="157"/>
      <c r="BO98" s="157">
        <f t="shared" si="61"/>
        <v>1.3133333333333335</v>
      </c>
    </row>
    <row r="99" spans="1:67" ht="24" customHeight="1">
      <c r="A99" s="139" t="s">
        <v>546</v>
      </c>
      <c r="B99" s="139" t="s">
        <v>547</v>
      </c>
      <c r="C99" s="140">
        <v>250</v>
      </c>
      <c r="D99" s="175">
        <v>3</v>
      </c>
      <c r="E99" s="141">
        <f t="shared" si="54"/>
        <v>1.2</v>
      </c>
      <c r="F99" s="152"/>
      <c r="G99" s="176">
        <v>1.2</v>
      </c>
      <c r="H99" s="143"/>
      <c r="I99" s="143"/>
      <c r="J99" s="144"/>
      <c r="K99" s="144"/>
      <c r="L99" s="145"/>
      <c r="M99" s="182"/>
      <c r="N99" s="139" t="s">
        <v>545</v>
      </c>
      <c r="O99" s="147">
        <v>100</v>
      </c>
      <c r="P99" s="175">
        <v>0.79</v>
      </c>
      <c r="Q99" s="141">
        <f>P99/O99*100</f>
        <v>0.79</v>
      </c>
      <c r="R99" s="167"/>
      <c r="S99" s="167"/>
      <c r="T99" s="167"/>
      <c r="U99" s="220">
        <f>Q99</f>
        <v>0.79</v>
      </c>
      <c r="V99" s="192">
        <f>Q99</f>
        <v>0.79</v>
      </c>
      <c r="W99" s="139" t="s">
        <v>546</v>
      </c>
      <c r="X99" s="139" t="s">
        <v>547</v>
      </c>
      <c r="Y99" s="140">
        <v>250</v>
      </c>
      <c r="Z99" s="175">
        <v>2.29</v>
      </c>
      <c r="AA99" s="153">
        <f t="shared" si="63"/>
        <v>0.91599999999999993</v>
      </c>
      <c r="AB99" s="175"/>
      <c r="AC99" s="153"/>
      <c r="AD99" s="234"/>
      <c r="AE99" s="158"/>
      <c r="AF99" s="158"/>
      <c r="AG99" s="158"/>
      <c r="AH99" s="207"/>
      <c r="AI99" s="184" t="s">
        <v>545</v>
      </c>
      <c r="AJ99" s="184">
        <v>100</v>
      </c>
      <c r="AK99" s="186">
        <v>0.54</v>
      </c>
      <c r="AL99" s="156">
        <f>AK99/AJ99*100</f>
        <v>0.54</v>
      </c>
      <c r="AN99" s="240">
        <v>0.54</v>
      </c>
      <c r="AO99" s="139" t="s">
        <v>546</v>
      </c>
      <c r="AP99" s="139" t="s">
        <v>547</v>
      </c>
      <c r="AQ99" s="140">
        <v>250</v>
      </c>
      <c r="AR99" s="175">
        <v>3.2</v>
      </c>
      <c r="AS99" s="152">
        <f t="shared" si="64"/>
        <v>1.28</v>
      </c>
      <c r="AT99" s="152"/>
      <c r="AU99" s="169">
        <v>1.28</v>
      </c>
      <c r="AY99" s="158"/>
      <c r="AZ99" s="143"/>
      <c r="BA99" s="144"/>
      <c r="BB99" s="163" t="s">
        <v>545</v>
      </c>
      <c r="BC99" s="170">
        <v>100</v>
      </c>
      <c r="BD99" s="178">
        <v>0.6</v>
      </c>
      <c r="BE99" s="156">
        <f>BD99/BC99*100</f>
        <v>0.6</v>
      </c>
      <c r="BF99" s="172"/>
      <c r="BH99" s="161">
        <f>BE99</f>
        <v>0.6</v>
      </c>
      <c r="BI99" s="161">
        <f>BE99</f>
        <v>0.6</v>
      </c>
      <c r="BJ99" s="162">
        <f t="shared" si="58"/>
        <v>0.64333333333333342</v>
      </c>
      <c r="BK99" s="157">
        <f t="shared" si="59"/>
        <v>1.1319999999999999</v>
      </c>
      <c r="BL99" s="157">
        <f t="shared" si="60"/>
        <v>1.1319999999999999</v>
      </c>
      <c r="BM99" s="157"/>
      <c r="BN99" s="157"/>
      <c r="BO99" s="157">
        <f t="shared" si="61"/>
        <v>0.64333333333333342</v>
      </c>
    </row>
    <row r="100" spans="1:67" ht="24" customHeight="1">
      <c r="A100" s="139" t="s">
        <v>548</v>
      </c>
      <c r="B100" s="139" t="s">
        <v>528</v>
      </c>
      <c r="C100" s="140">
        <v>1000</v>
      </c>
      <c r="D100" s="175">
        <v>9.99</v>
      </c>
      <c r="E100" s="141">
        <f t="shared" si="54"/>
        <v>0.99900000000000011</v>
      </c>
      <c r="F100" s="152"/>
      <c r="G100" s="176">
        <v>0.99900000000000011</v>
      </c>
      <c r="H100" s="143"/>
      <c r="I100" s="143"/>
      <c r="J100" s="144"/>
      <c r="K100" s="144"/>
      <c r="L100" s="145"/>
      <c r="M100" s="182"/>
      <c r="N100" s="166"/>
      <c r="O100" s="166"/>
      <c r="P100" s="167"/>
      <c r="Q100" s="167"/>
      <c r="R100" s="167"/>
      <c r="S100" s="167"/>
      <c r="T100" s="167"/>
      <c r="U100" s="220">
        <f>E100</f>
        <v>0.99900000000000011</v>
      </c>
      <c r="V100" s="192">
        <f>E100</f>
        <v>0.99900000000000011</v>
      </c>
      <c r="W100" s="139" t="s">
        <v>548</v>
      </c>
      <c r="X100" s="139" t="s">
        <v>528</v>
      </c>
      <c r="Y100" s="140">
        <v>1000</v>
      </c>
      <c r="Z100" s="175">
        <v>6.99</v>
      </c>
      <c r="AA100" s="153">
        <f t="shared" si="63"/>
        <v>0.69900000000000007</v>
      </c>
      <c r="AB100" s="175"/>
      <c r="AC100" s="153"/>
      <c r="AD100" s="170"/>
      <c r="AE100" s="155"/>
      <c r="AF100" s="144"/>
      <c r="AG100" s="144"/>
      <c r="AH100" s="207"/>
      <c r="AI100" s="95"/>
      <c r="AJ100" s="95"/>
      <c r="AK100" s="95"/>
      <c r="AN100" s="157">
        <v>0.69900000000000007</v>
      </c>
      <c r="AO100" s="139" t="s">
        <v>548</v>
      </c>
      <c r="AP100" s="139" t="s">
        <v>528</v>
      </c>
      <c r="AQ100" s="140">
        <v>1000</v>
      </c>
      <c r="AR100" s="175">
        <v>10.99</v>
      </c>
      <c r="AS100" s="152">
        <f t="shared" si="64"/>
        <v>1.099</v>
      </c>
      <c r="AT100" s="152"/>
      <c r="AU100" s="169">
        <v>1.099</v>
      </c>
      <c r="AV100" s="163" t="s">
        <v>7</v>
      </c>
      <c r="AW100" s="170">
        <v>1000</v>
      </c>
      <c r="AX100" s="178">
        <v>6</v>
      </c>
      <c r="AY100" s="156">
        <f t="shared" si="68"/>
        <v>0.6</v>
      </c>
      <c r="AZ100" s="143"/>
      <c r="BA100" s="171">
        <v>0.6</v>
      </c>
      <c r="BB100" s="172"/>
      <c r="BC100" s="172"/>
      <c r="BD100" s="172"/>
      <c r="BE100" s="172"/>
      <c r="BF100" s="172"/>
      <c r="BH100" s="174">
        <f>AY100</f>
        <v>0.6</v>
      </c>
      <c r="BI100" s="161">
        <f>AY100</f>
        <v>0.6</v>
      </c>
      <c r="BJ100" s="162">
        <f t="shared" si="58"/>
        <v>0.76600000000000001</v>
      </c>
      <c r="BK100" s="157">
        <f t="shared" si="59"/>
        <v>0.93233333333333335</v>
      </c>
      <c r="BL100" s="157">
        <f t="shared" si="60"/>
        <v>0.93233333333333335</v>
      </c>
      <c r="BM100" s="157">
        <f>AVERAGE(K100,AG100,AY100)</f>
        <v>0.6</v>
      </c>
      <c r="BN100" s="157">
        <f>AVERAGE(M100,AG100,BA100)</f>
        <v>0.6</v>
      </c>
      <c r="BO100" s="157">
        <f t="shared" si="61"/>
        <v>0.76600000000000001</v>
      </c>
    </row>
    <row r="101" spans="1:67" ht="25" customHeight="1">
      <c r="A101" s="139" t="s">
        <v>128</v>
      </c>
      <c r="B101" s="139" t="s">
        <v>549</v>
      </c>
      <c r="C101" s="140">
        <v>1000</v>
      </c>
      <c r="D101" s="175">
        <v>17.989999999999998</v>
      </c>
      <c r="E101" s="141">
        <f t="shared" si="54"/>
        <v>1.7989999999999999</v>
      </c>
      <c r="F101" s="152"/>
      <c r="G101" s="176">
        <v>1.7989999999999999</v>
      </c>
      <c r="H101" s="143"/>
      <c r="I101" s="143"/>
      <c r="J101" s="144"/>
      <c r="K101" s="144"/>
      <c r="L101" s="145"/>
      <c r="M101" s="182"/>
      <c r="N101" s="166"/>
      <c r="O101" s="166"/>
      <c r="P101" s="167"/>
      <c r="Q101" s="167"/>
      <c r="R101" s="167"/>
      <c r="S101" s="167"/>
      <c r="T101" s="167"/>
      <c r="U101" s="220">
        <f>E101</f>
        <v>1.7989999999999999</v>
      </c>
      <c r="V101" s="192">
        <f>E101</f>
        <v>1.7989999999999999</v>
      </c>
      <c r="W101" s="139" t="s">
        <v>128</v>
      </c>
      <c r="X101" s="139" t="s">
        <v>550</v>
      </c>
      <c r="Y101" s="140">
        <v>1000</v>
      </c>
      <c r="Z101" s="175">
        <v>15.99</v>
      </c>
      <c r="AA101" s="153">
        <f t="shared" si="63"/>
        <v>1.599</v>
      </c>
      <c r="AB101" s="175"/>
      <c r="AC101" s="153"/>
      <c r="AD101" s="170"/>
      <c r="AE101" s="155"/>
      <c r="AF101" s="144"/>
      <c r="AG101" s="144"/>
      <c r="AH101" s="207"/>
      <c r="AI101" s="95"/>
      <c r="AJ101" s="95"/>
      <c r="AK101" s="95"/>
      <c r="AN101" s="157">
        <v>1.599</v>
      </c>
      <c r="AO101" s="218" t="s">
        <v>128</v>
      </c>
      <c r="AP101" s="218" t="s">
        <v>549</v>
      </c>
      <c r="AQ101" s="241">
        <v>1000</v>
      </c>
      <c r="AR101" s="242">
        <v>25.2</v>
      </c>
      <c r="AS101" s="152">
        <f t="shared" si="64"/>
        <v>2.52</v>
      </c>
      <c r="AT101" s="243"/>
      <c r="AU101" s="244">
        <v>2.52</v>
      </c>
      <c r="AV101" s="143"/>
      <c r="AW101" s="143"/>
      <c r="AX101" s="143"/>
      <c r="AY101" s="143"/>
      <c r="AZ101" s="143"/>
      <c r="BA101" s="171"/>
      <c r="BB101" s="172"/>
      <c r="BC101" s="172"/>
      <c r="BD101" s="172"/>
      <c r="BE101" s="172"/>
      <c r="BF101" s="172"/>
      <c r="BH101" s="174">
        <f>AS101</f>
        <v>2.52</v>
      </c>
      <c r="BI101" s="161">
        <f>AS101</f>
        <v>2.52</v>
      </c>
      <c r="BJ101" s="162">
        <f t="shared" si="58"/>
        <v>1.9726666666666663</v>
      </c>
      <c r="BK101" s="157">
        <f t="shared" si="59"/>
        <v>1.9726666666666663</v>
      </c>
      <c r="BL101" s="157">
        <f t="shared" si="60"/>
        <v>1.9726666666666663</v>
      </c>
      <c r="BM101" s="157"/>
      <c r="BN101" s="157"/>
      <c r="BO101" s="157">
        <f t="shared" si="61"/>
        <v>1.9726666666666663</v>
      </c>
    </row>
    <row r="102" spans="1:67" ht="25" customHeight="1">
      <c r="A102" s="139" t="s">
        <v>551</v>
      </c>
      <c r="B102" s="139" t="s">
        <v>552</v>
      </c>
      <c r="C102" s="140">
        <v>480</v>
      </c>
      <c r="D102" s="152">
        <v>8.19</v>
      </c>
      <c r="E102" s="141">
        <f t="shared" si="54"/>
        <v>1.7062499999999998</v>
      </c>
      <c r="F102" s="152"/>
      <c r="G102" s="176">
        <v>1.7062499999999998</v>
      </c>
      <c r="H102" s="143"/>
      <c r="I102" s="143"/>
      <c r="J102" s="144"/>
      <c r="K102" s="144"/>
      <c r="L102" s="145"/>
      <c r="M102" s="182"/>
      <c r="N102" s="166"/>
      <c r="O102" s="166"/>
      <c r="P102" s="167"/>
      <c r="Q102" s="167"/>
      <c r="R102" s="167"/>
      <c r="S102" s="167"/>
      <c r="T102" s="167"/>
      <c r="U102" s="220">
        <f>E102</f>
        <v>1.7062499999999998</v>
      </c>
      <c r="V102" s="192">
        <f>E102</f>
        <v>1.7062499999999998</v>
      </c>
      <c r="W102" s="139" t="s">
        <v>551</v>
      </c>
      <c r="X102" s="139" t="s">
        <v>552</v>
      </c>
      <c r="Y102" s="140">
        <v>480</v>
      </c>
      <c r="Z102" s="152">
        <v>6.49</v>
      </c>
      <c r="AA102" s="153">
        <f t="shared" si="63"/>
        <v>1.3520833333333335</v>
      </c>
      <c r="AB102" s="152"/>
      <c r="AC102" s="153"/>
      <c r="AD102" s="170"/>
      <c r="AE102" s="155"/>
      <c r="AF102" s="144"/>
      <c r="AG102" s="144"/>
      <c r="AH102" s="207"/>
      <c r="AI102" s="95"/>
      <c r="AJ102" s="95"/>
      <c r="AK102" s="95"/>
      <c r="AN102" s="157">
        <v>1.3520833333333335</v>
      </c>
      <c r="AO102" s="139" t="s">
        <v>551</v>
      </c>
      <c r="AP102" s="139" t="s">
        <v>552</v>
      </c>
      <c r="AQ102" s="140">
        <v>480</v>
      </c>
      <c r="AR102" s="175">
        <v>8.1999999999999993</v>
      </c>
      <c r="AS102" s="152">
        <f t="shared" si="64"/>
        <v>1.7083333333333333</v>
      </c>
      <c r="AT102" s="175">
        <v>6.5</v>
      </c>
      <c r="AU102" s="152">
        <f>AT102/AQ102*100</f>
        <v>1.3541666666666667</v>
      </c>
      <c r="AV102" s="143"/>
      <c r="AW102" s="143"/>
      <c r="AX102" s="143"/>
      <c r="AY102" s="143"/>
      <c r="AZ102" s="143"/>
      <c r="BA102" s="171"/>
      <c r="BB102" s="172"/>
      <c r="BC102" s="172"/>
      <c r="BD102" s="172"/>
      <c r="BE102" s="172"/>
      <c r="BF102" s="172"/>
      <c r="BH102" s="181">
        <f>AU102</f>
        <v>1.3541666666666667</v>
      </c>
      <c r="BI102" s="161">
        <f>AS102</f>
        <v>1.7083333333333333</v>
      </c>
      <c r="BJ102" s="162">
        <f t="shared" si="58"/>
        <v>1.4708333333333332</v>
      </c>
      <c r="BK102" s="157">
        <f t="shared" si="59"/>
        <v>1.5888888888888888</v>
      </c>
      <c r="BL102" s="157">
        <f t="shared" si="60"/>
        <v>1.4708333333333334</v>
      </c>
      <c r="BM102" s="157"/>
      <c r="BN102" s="157"/>
      <c r="BO102" s="157">
        <f t="shared" si="61"/>
        <v>1.5888888888888888</v>
      </c>
    </row>
    <row r="103" spans="1:67" ht="25" customHeight="1">
      <c r="A103" s="139" t="s">
        <v>553</v>
      </c>
      <c r="B103" s="139" t="s">
        <v>552</v>
      </c>
      <c r="C103" s="140">
        <v>185</v>
      </c>
      <c r="D103" s="175">
        <v>2.79</v>
      </c>
      <c r="E103" s="141">
        <f t="shared" si="54"/>
        <v>1.508108108108108</v>
      </c>
      <c r="F103" s="175">
        <v>2.29</v>
      </c>
      <c r="G103" s="245">
        <f>F103/C103*100</f>
        <v>1.2378378378378379</v>
      </c>
      <c r="H103" s="163" t="s">
        <v>412</v>
      </c>
      <c r="I103" s="177">
        <v>185</v>
      </c>
      <c r="J103" s="178">
        <v>2.29</v>
      </c>
      <c r="K103" s="246">
        <f>J103/I103*100</f>
        <v>1.2378378378378379</v>
      </c>
      <c r="L103" s="145"/>
      <c r="M103" s="182">
        <v>1.2378378378378379</v>
      </c>
      <c r="N103" s="166"/>
      <c r="O103" s="166"/>
      <c r="P103" s="167"/>
      <c r="Q103" s="167"/>
      <c r="R103" s="167"/>
      <c r="S103" s="167"/>
      <c r="T103" s="167"/>
      <c r="U103" s="247">
        <f>K103</f>
        <v>1.2378378378378379</v>
      </c>
      <c r="V103" s="151">
        <f>K103</f>
        <v>1.2378378378378379</v>
      </c>
      <c r="W103" s="139" t="s">
        <v>554</v>
      </c>
      <c r="X103" s="139" t="s">
        <v>552</v>
      </c>
      <c r="Y103" s="140">
        <v>185</v>
      </c>
      <c r="Z103" s="175">
        <v>2.69</v>
      </c>
      <c r="AA103" s="153">
        <f t="shared" si="63"/>
        <v>1.4540540540540541</v>
      </c>
      <c r="AB103" s="175"/>
      <c r="AC103" s="153"/>
      <c r="AD103" s="163" t="s">
        <v>412</v>
      </c>
      <c r="AE103" s="177">
        <v>185</v>
      </c>
      <c r="AF103" s="178">
        <v>2.09</v>
      </c>
      <c r="AG103" s="156">
        <f t="shared" ref="AG103:AG104" si="69">AF103/AE103*100</f>
        <v>1.1297297297297295</v>
      </c>
      <c r="AH103" s="207"/>
      <c r="AI103" s="95"/>
      <c r="AJ103" s="95"/>
      <c r="AK103" s="95"/>
      <c r="AN103" s="157">
        <v>1.1297297297297295</v>
      </c>
      <c r="AO103" s="139" t="s">
        <v>554</v>
      </c>
      <c r="AP103" s="139" t="s">
        <v>552</v>
      </c>
      <c r="AQ103" s="140">
        <v>185</v>
      </c>
      <c r="AR103" s="175">
        <v>2.95</v>
      </c>
      <c r="AS103" s="152">
        <f t="shared" si="64"/>
        <v>1.5945945945945945</v>
      </c>
      <c r="AT103" s="152"/>
      <c r="AU103" s="169">
        <v>1.5945945945945945</v>
      </c>
      <c r="AV103" s="163" t="s">
        <v>22</v>
      </c>
      <c r="AW103" s="170">
        <v>185</v>
      </c>
      <c r="AX103" s="178">
        <v>1.85</v>
      </c>
      <c r="AY103" s="156">
        <f t="shared" ref="AY103:AY104" si="70">AX103/AW103*100</f>
        <v>1</v>
      </c>
      <c r="AZ103" s="143"/>
      <c r="BA103" s="171">
        <v>1</v>
      </c>
      <c r="BB103" s="172"/>
      <c r="BC103" s="172"/>
      <c r="BD103" s="172"/>
      <c r="BE103" s="172"/>
      <c r="BF103" s="172"/>
      <c r="BH103" s="174">
        <f>AY103</f>
        <v>1</v>
      </c>
      <c r="BI103" s="161">
        <f>AY103</f>
        <v>1</v>
      </c>
      <c r="BJ103" s="162">
        <f t="shared" si="58"/>
        <v>1.1225225225225224</v>
      </c>
      <c r="BK103" s="157">
        <f t="shared" si="59"/>
        <v>1.5189189189189189</v>
      </c>
      <c r="BL103" s="157">
        <f t="shared" si="60"/>
        <v>1.4288288288288289</v>
      </c>
      <c r="BM103" s="157">
        <f>AVERAGE(K103,AG103,AY103)</f>
        <v>1.1225225225225224</v>
      </c>
      <c r="BN103" s="157">
        <f>AVERAGE(M103,AG103,BA103)</f>
        <v>1.1225225225225224</v>
      </c>
      <c r="BO103" s="157">
        <f t="shared" si="61"/>
        <v>1.1225225225225224</v>
      </c>
    </row>
    <row r="104" spans="1:67" ht="25" customHeight="1">
      <c r="A104" s="139" t="s">
        <v>173</v>
      </c>
      <c r="B104" s="139" t="s">
        <v>552</v>
      </c>
      <c r="C104" s="140">
        <v>185</v>
      </c>
      <c r="D104" s="175">
        <v>2.79</v>
      </c>
      <c r="E104" s="141">
        <f t="shared" si="54"/>
        <v>1.508108108108108</v>
      </c>
      <c r="F104" s="175">
        <v>2.29</v>
      </c>
      <c r="G104" s="245">
        <f>F104/C104*100</f>
        <v>1.2378378378378379</v>
      </c>
      <c r="H104" s="163" t="s">
        <v>412</v>
      </c>
      <c r="I104" s="177">
        <v>185</v>
      </c>
      <c r="J104" s="178">
        <v>2.29</v>
      </c>
      <c r="K104" s="246">
        <f>J104/I104*100</f>
        <v>1.2378378378378379</v>
      </c>
      <c r="L104" s="145"/>
      <c r="M104" s="182">
        <v>1.2378378378378379</v>
      </c>
      <c r="N104" s="166"/>
      <c r="O104" s="166"/>
      <c r="P104" s="167"/>
      <c r="Q104" s="167"/>
      <c r="R104" s="167"/>
      <c r="S104" s="167"/>
      <c r="T104" s="167"/>
      <c r="U104" s="247">
        <f>K104</f>
        <v>1.2378378378378379</v>
      </c>
      <c r="V104" s="151">
        <f>K104</f>
        <v>1.2378378378378379</v>
      </c>
      <c r="W104" s="139" t="s">
        <v>555</v>
      </c>
      <c r="X104" s="139" t="s">
        <v>552</v>
      </c>
      <c r="Y104" s="140">
        <v>185</v>
      </c>
      <c r="Z104" s="175">
        <v>2.69</v>
      </c>
      <c r="AA104" s="153">
        <f t="shared" si="63"/>
        <v>1.4540540540540541</v>
      </c>
      <c r="AB104" s="175"/>
      <c r="AC104" s="153"/>
      <c r="AD104" s="184" t="s">
        <v>412</v>
      </c>
      <c r="AE104" s="248">
        <v>185</v>
      </c>
      <c r="AF104" s="186">
        <v>2.09</v>
      </c>
      <c r="AG104" s="156">
        <f t="shared" si="69"/>
        <v>1.1297297297297295</v>
      </c>
      <c r="AH104" s="207"/>
      <c r="AI104" s="95"/>
      <c r="AJ104" s="95"/>
      <c r="AK104" s="95"/>
      <c r="AN104" s="157">
        <v>1.1297297297297295</v>
      </c>
      <c r="AO104" s="139" t="s">
        <v>555</v>
      </c>
      <c r="AP104" s="139" t="s">
        <v>552</v>
      </c>
      <c r="AQ104" s="140">
        <v>185</v>
      </c>
      <c r="AR104" s="152">
        <v>2.95</v>
      </c>
      <c r="AS104" s="152">
        <f t="shared" si="64"/>
        <v>1.5945945945945945</v>
      </c>
      <c r="AT104" s="152"/>
      <c r="AU104" s="169">
        <v>1.5945945945945945</v>
      </c>
      <c r="AV104" s="163" t="s">
        <v>22</v>
      </c>
      <c r="AW104" s="163">
        <v>185</v>
      </c>
      <c r="AX104" s="178">
        <v>1.85</v>
      </c>
      <c r="AY104" s="156">
        <f t="shared" si="70"/>
        <v>1</v>
      </c>
      <c r="AZ104" s="143"/>
      <c r="BA104" s="171">
        <v>1</v>
      </c>
      <c r="BB104" s="172"/>
      <c r="BC104" s="172"/>
      <c r="BD104" s="172"/>
      <c r="BE104" s="172"/>
      <c r="BF104" s="172"/>
      <c r="BH104" s="174">
        <f>AY104</f>
        <v>1</v>
      </c>
      <c r="BI104" s="161">
        <f>AY104</f>
        <v>1</v>
      </c>
      <c r="BJ104" s="162">
        <f t="shared" si="58"/>
        <v>1.1225225225225224</v>
      </c>
      <c r="BK104" s="157">
        <f t="shared" si="59"/>
        <v>1.5189189189189189</v>
      </c>
      <c r="BL104" s="157">
        <f t="shared" si="60"/>
        <v>1.4288288288288289</v>
      </c>
      <c r="BM104" s="157">
        <f>AVERAGE(K104,AG104,AY104)</f>
        <v>1.1225225225225224</v>
      </c>
      <c r="BN104" s="157">
        <f>AVERAGE(M104,AG104,BA104)</f>
        <v>1.1225225225225224</v>
      </c>
      <c r="BO104" s="157">
        <f t="shared" si="61"/>
        <v>1.1225225225225224</v>
      </c>
    </row>
    <row r="105" spans="1:67" ht="25" customHeight="1">
      <c r="A105" s="139" t="s">
        <v>132</v>
      </c>
      <c r="B105" s="139" t="s">
        <v>556</v>
      </c>
      <c r="C105" s="140">
        <v>200</v>
      </c>
      <c r="D105" s="175">
        <v>3.99</v>
      </c>
      <c r="E105" s="141">
        <f t="shared" si="54"/>
        <v>1.9950000000000003</v>
      </c>
      <c r="F105" s="152"/>
      <c r="G105" s="169">
        <v>1.9950000000000003</v>
      </c>
      <c r="H105" s="143"/>
      <c r="I105" s="143"/>
      <c r="J105" s="144"/>
      <c r="K105" s="144"/>
      <c r="L105" s="145"/>
      <c r="M105" s="146"/>
      <c r="N105" s="166"/>
      <c r="O105" s="166"/>
      <c r="P105" s="167"/>
      <c r="Q105" s="167"/>
      <c r="R105" s="167"/>
      <c r="S105" s="167"/>
      <c r="T105" s="167"/>
      <c r="U105" s="220">
        <f>E105</f>
        <v>1.9950000000000003</v>
      </c>
      <c r="V105" s="192">
        <f>E105</f>
        <v>1.9950000000000003</v>
      </c>
      <c r="W105" s="139" t="s">
        <v>132</v>
      </c>
      <c r="X105" s="139" t="s">
        <v>557</v>
      </c>
      <c r="Y105" s="140">
        <v>200</v>
      </c>
      <c r="Z105" s="175">
        <v>3.59</v>
      </c>
      <c r="AA105" s="153">
        <f t="shared" si="63"/>
        <v>1.7950000000000002</v>
      </c>
      <c r="AB105" s="175"/>
      <c r="AC105" s="153"/>
      <c r="AD105" s="170"/>
      <c r="AE105" s="155"/>
      <c r="AF105" s="144"/>
      <c r="AG105" s="144"/>
      <c r="AH105" s="207"/>
      <c r="AI105" s="139" t="s">
        <v>558</v>
      </c>
      <c r="AJ105" s="140">
        <v>200</v>
      </c>
      <c r="AK105" s="175">
        <v>2.99</v>
      </c>
      <c r="AM105" s="249">
        <f>AK105/AJ105*100</f>
        <v>1.4950000000000001</v>
      </c>
      <c r="AN105" s="195">
        <f>AM105</f>
        <v>1.4950000000000001</v>
      </c>
      <c r="AO105" s="139" t="s">
        <v>132</v>
      </c>
      <c r="AP105" s="139" t="s">
        <v>557</v>
      </c>
      <c r="AQ105" s="140">
        <v>200</v>
      </c>
      <c r="AR105" s="152">
        <v>3</v>
      </c>
      <c r="AS105" s="152">
        <f t="shared" si="64"/>
        <v>1.5</v>
      </c>
      <c r="AT105" s="152"/>
      <c r="AU105" s="169">
        <v>1.5</v>
      </c>
      <c r="AV105" s="143"/>
      <c r="AW105" s="143"/>
      <c r="AX105" s="143"/>
      <c r="AY105" s="143"/>
      <c r="AZ105" s="143"/>
      <c r="BA105" s="144"/>
      <c r="BB105" s="139" t="s">
        <v>558</v>
      </c>
      <c r="BC105" s="147">
        <v>200</v>
      </c>
      <c r="BD105" s="152">
        <v>2.5</v>
      </c>
      <c r="BE105" s="152">
        <f>BD105/BC105*100</f>
        <v>1.25</v>
      </c>
      <c r="BF105" s="172"/>
      <c r="BH105" s="174">
        <f>BE105</f>
        <v>1.25</v>
      </c>
      <c r="BI105" s="161">
        <f>BE105</f>
        <v>1.25</v>
      </c>
      <c r="BJ105" s="162">
        <f t="shared" si="58"/>
        <v>1.58</v>
      </c>
      <c r="BK105" s="157">
        <f t="shared" si="59"/>
        <v>1.7633333333333336</v>
      </c>
      <c r="BL105" s="157">
        <f t="shared" si="60"/>
        <v>1.7633333333333336</v>
      </c>
      <c r="BM105" s="157"/>
      <c r="BN105" s="157"/>
      <c r="BO105" s="157">
        <f t="shared" si="61"/>
        <v>1.58</v>
      </c>
    </row>
    <row r="106" spans="1:67" ht="25" customHeight="1">
      <c r="A106" s="231" t="s">
        <v>513</v>
      </c>
      <c r="B106" s="231" t="s">
        <v>451</v>
      </c>
      <c r="C106" s="224">
        <v>400</v>
      </c>
      <c r="D106" s="250">
        <v>1.79</v>
      </c>
      <c r="E106" s="251">
        <v>0.45</v>
      </c>
      <c r="F106" s="250"/>
      <c r="G106" s="252">
        <v>0.45</v>
      </c>
      <c r="H106" s="253" t="s">
        <v>514</v>
      </c>
      <c r="I106" s="254">
        <v>400</v>
      </c>
      <c r="J106" s="255">
        <v>1.29</v>
      </c>
      <c r="K106" s="256">
        <v>0.32</v>
      </c>
      <c r="L106" s="253"/>
      <c r="M106" s="257">
        <v>0.32</v>
      </c>
      <c r="N106" s="258"/>
      <c r="O106" s="258"/>
      <c r="P106" s="259"/>
      <c r="Q106" s="259"/>
      <c r="R106" s="259"/>
      <c r="S106" s="259"/>
      <c r="U106" s="260">
        <v>0.32</v>
      </c>
      <c r="V106" s="151">
        <v>0.32</v>
      </c>
      <c r="W106" s="231" t="s">
        <v>513</v>
      </c>
      <c r="X106" s="231" t="s">
        <v>451</v>
      </c>
      <c r="Y106" s="224">
        <v>400</v>
      </c>
      <c r="Z106" s="250">
        <v>1.29</v>
      </c>
      <c r="AA106" s="261">
        <v>0.32</v>
      </c>
      <c r="AB106" s="261"/>
      <c r="AD106" s="253" t="s">
        <v>412</v>
      </c>
      <c r="AE106" s="253">
        <v>400</v>
      </c>
      <c r="AF106" s="255">
        <v>1.1499999999999999</v>
      </c>
      <c r="AG106" s="255">
        <v>0.28999999999999998</v>
      </c>
      <c r="AH106" s="262"/>
      <c r="AI106" s="262"/>
      <c r="AJ106" s="262"/>
      <c r="AK106" s="262"/>
      <c r="AL106" s="262"/>
      <c r="AN106" s="263">
        <v>0.28999999999999998</v>
      </c>
      <c r="AO106" s="231" t="s">
        <v>513</v>
      </c>
      <c r="AP106" s="231" t="s">
        <v>515</v>
      </c>
      <c r="AQ106" s="224">
        <v>390</v>
      </c>
      <c r="AR106" s="250">
        <v>1.8</v>
      </c>
      <c r="AS106" s="250">
        <v>0.46</v>
      </c>
      <c r="AU106" s="264">
        <v>0.46</v>
      </c>
      <c r="AV106" s="253" t="s">
        <v>516</v>
      </c>
      <c r="AW106" s="254">
        <v>420</v>
      </c>
      <c r="AX106" s="265">
        <v>1.3</v>
      </c>
      <c r="AY106" s="255">
        <v>0.31</v>
      </c>
      <c r="AZ106" s="266"/>
      <c r="BA106" s="267">
        <v>0.31</v>
      </c>
      <c r="BB106" s="268"/>
      <c r="BC106" s="231"/>
      <c r="BD106" s="231"/>
      <c r="BE106" s="231"/>
      <c r="BF106" s="269"/>
      <c r="BG106" s="269"/>
      <c r="BH106" s="270">
        <v>0.31</v>
      </c>
      <c r="BI106" s="161">
        <v>0.31</v>
      </c>
      <c r="BJ106" s="271">
        <v>0.31</v>
      </c>
      <c r="BK106" s="263">
        <v>0.41</v>
      </c>
      <c r="BL106" s="263">
        <v>0.41</v>
      </c>
      <c r="BM106" s="263">
        <v>0.31</v>
      </c>
      <c r="BN106" s="263">
        <v>0.31</v>
      </c>
      <c r="BO106" s="263">
        <v>0.31</v>
      </c>
    </row>
    <row r="107" spans="1:67" ht="25" customHeight="1">
      <c r="A107" s="139" t="s">
        <v>135</v>
      </c>
      <c r="B107" s="139" t="s">
        <v>559</v>
      </c>
      <c r="C107" s="140">
        <v>1000</v>
      </c>
      <c r="D107" s="152">
        <v>11.9</v>
      </c>
      <c r="E107" s="141">
        <f t="shared" si="54"/>
        <v>1.1900000000000002</v>
      </c>
      <c r="F107" s="175"/>
      <c r="G107" s="272">
        <f>E107</f>
        <v>1.1900000000000002</v>
      </c>
      <c r="H107" s="143"/>
      <c r="I107" s="143"/>
      <c r="J107" s="144"/>
      <c r="K107" s="144"/>
      <c r="L107" s="145"/>
      <c r="M107" s="146"/>
      <c r="N107" s="166"/>
      <c r="O107" s="166"/>
      <c r="P107" s="167"/>
      <c r="Q107" s="167"/>
      <c r="R107" s="167"/>
      <c r="S107" s="167"/>
      <c r="T107" s="167"/>
      <c r="U107" s="220">
        <v>1.19</v>
      </c>
      <c r="V107" s="192">
        <v>1.19</v>
      </c>
      <c r="W107" s="139" t="s">
        <v>135</v>
      </c>
      <c r="X107" s="139" t="s">
        <v>560</v>
      </c>
      <c r="Y107" s="140">
        <v>500</v>
      </c>
      <c r="Z107" s="152" t="s">
        <v>12</v>
      </c>
      <c r="AA107" s="153"/>
      <c r="AB107" s="152"/>
      <c r="AC107" s="153"/>
      <c r="AD107" s="234"/>
      <c r="AE107" s="158"/>
      <c r="AF107" s="158"/>
      <c r="AG107" s="158"/>
      <c r="AH107" s="207"/>
      <c r="AI107" s="163" t="s">
        <v>559</v>
      </c>
      <c r="AJ107" s="170">
        <v>1000</v>
      </c>
      <c r="AK107" s="178">
        <v>11</v>
      </c>
      <c r="AL107" s="156">
        <f t="shared" ref="AL107:AL108" si="71">AK107/AJ107*100</f>
        <v>1.0999999999999999</v>
      </c>
      <c r="AN107" s="240">
        <v>1.0999999999999999</v>
      </c>
      <c r="AO107" s="139" t="s">
        <v>135</v>
      </c>
      <c r="AP107" s="139" t="s">
        <v>559</v>
      </c>
      <c r="AQ107" s="147">
        <v>100</v>
      </c>
      <c r="AR107" s="175">
        <v>1.0900000000000001</v>
      </c>
      <c r="AS107" s="152">
        <f t="shared" si="64"/>
        <v>1.0900000000000001</v>
      </c>
      <c r="AT107" s="152"/>
      <c r="AU107" s="169">
        <v>1.0900000000000001</v>
      </c>
      <c r="AV107" s="143"/>
      <c r="AW107" s="143"/>
      <c r="AX107" s="143"/>
      <c r="AY107" s="143"/>
      <c r="AZ107" s="143"/>
      <c r="BA107" s="144"/>
      <c r="BB107" s="172"/>
      <c r="BC107" s="172"/>
      <c r="BF107" s="172"/>
      <c r="BH107" s="174">
        <f>AS107</f>
        <v>1.0900000000000001</v>
      </c>
      <c r="BI107" s="161">
        <f>AS107</f>
        <v>1.0900000000000001</v>
      </c>
      <c r="BJ107" s="162">
        <f>AVERAGE(BH107,AN107,U107)</f>
        <v>1.1266666666666667</v>
      </c>
      <c r="BK107" s="157">
        <f>AVERAGE(E107,AA107,AS107)</f>
        <v>1.1400000000000001</v>
      </c>
      <c r="BL107" s="157">
        <f>AVERAGE(G107,AA107,AU107)</f>
        <v>1.1400000000000001</v>
      </c>
      <c r="BM107" s="157"/>
      <c r="BN107" s="157"/>
      <c r="BO107" s="157">
        <f>AVERAGE(V107,AN107,BI107)</f>
        <v>1.1266666666666667</v>
      </c>
    </row>
    <row r="108" spans="1:67" ht="25" customHeight="1">
      <c r="A108" s="139" t="s">
        <v>561</v>
      </c>
      <c r="B108" s="139" t="s">
        <v>562</v>
      </c>
      <c r="C108" s="140">
        <v>400</v>
      </c>
      <c r="D108" s="273">
        <v>4.25</v>
      </c>
      <c r="E108" s="141">
        <f t="shared" si="54"/>
        <v>1.0625</v>
      </c>
      <c r="F108" s="175">
        <v>4.1900000000000004</v>
      </c>
      <c r="G108" s="141">
        <f>F108/C108*100</f>
        <v>1.0475000000000001</v>
      </c>
      <c r="H108" s="143"/>
      <c r="I108" s="143"/>
      <c r="J108" s="144"/>
      <c r="K108" s="144"/>
      <c r="L108" s="145"/>
      <c r="M108" s="146"/>
      <c r="N108" s="139"/>
      <c r="O108" s="147"/>
      <c r="P108" s="175"/>
      <c r="Q108" s="175"/>
      <c r="R108" s="167"/>
      <c r="S108" s="167"/>
      <c r="T108" s="167"/>
      <c r="U108" s="205">
        <f>G108</f>
        <v>1.0475000000000001</v>
      </c>
      <c r="V108" s="192">
        <f>E108</f>
        <v>1.0625</v>
      </c>
      <c r="W108" s="139" t="s">
        <v>561</v>
      </c>
      <c r="X108" s="139" t="s">
        <v>562</v>
      </c>
      <c r="Y108" s="140">
        <v>400</v>
      </c>
      <c r="Z108" s="175">
        <v>4.29</v>
      </c>
      <c r="AA108" s="153">
        <f>Z108/Y108*100</f>
        <v>1.0725</v>
      </c>
      <c r="AB108" s="175"/>
      <c r="AC108" s="153"/>
      <c r="AD108" s="234"/>
      <c r="AE108" s="158"/>
      <c r="AF108" s="158"/>
      <c r="AG108" s="158"/>
      <c r="AH108" s="207"/>
      <c r="AI108" s="163" t="s">
        <v>559</v>
      </c>
      <c r="AJ108" s="170">
        <v>1000</v>
      </c>
      <c r="AK108" s="178">
        <v>11</v>
      </c>
      <c r="AL108" s="156">
        <f t="shared" si="71"/>
        <v>1.0999999999999999</v>
      </c>
      <c r="AN108" s="274">
        <v>1.0725</v>
      </c>
      <c r="AO108" s="139" t="s">
        <v>561</v>
      </c>
      <c r="AP108" s="147" t="s">
        <v>563</v>
      </c>
      <c r="AQ108" s="140">
        <v>250</v>
      </c>
      <c r="AR108" s="175">
        <v>2.79</v>
      </c>
      <c r="AS108" s="152">
        <f t="shared" si="64"/>
        <v>1.1159999999999999</v>
      </c>
      <c r="AT108" s="175">
        <v>2.4900000000000002</v>
      </c>
      <c r="AU108" s="152">
        <f>AT108/AQ108*100</f>
        <v>0.996</v>
      </c>
      <c r="AV108" s="163"/>
      <c r="AW108" s="170"/>
      <c r="AX108" s="178"/>
      <c r="AY108" s="156"/>
      <c r="AZ108" s="143"/>
      <c r="BA108" s="144"/>
      <c r="BB108" s="139" t="s">
        <v>564</v>
      </c>
      <c r="BC108" s="140">
        <v>750</v>
      </c>
      <c r="BD108" s="175">
        <v>6.99</v>
      </c>
      <c r="BE108" s="152">
        <f t="shared" ref="BE108:BE110" si="72">BD108/BC108*100</f>
        <v>0.93200000000000005</v>
      </c>
      <c r="BF108" s="172"/>
      <c r="BH108" s="161">
        <f>BE108</f>
        <v>0.93200000000000005</v>
      </c>
      <c r="BI108" s="161">
        <f>BE108</f>
        <v>0.93200000000000005</v>
      </c>
      <c r="BJ108" s="162">
        <f>AVERAGE(BH108,AN108,U108)</f>
        <v>1.0173333333333334</v>
      </c>
      <c r="BK108" s="157">
        <f>AVERAGE(E108,AA108,AS108)</f>
        <v>1.0836666666666666</v>
      </c>
      <c r="BL108" s="157">
        <f>AVERAGE(G108,AA108,AU108)</f>
        <v>1.0386666666666666</v>
      </c>
      <c r="BM108" s="157"/>
      <c r="BN108" s="157"/>
      <c r="BO108" s="157">
        <f>AVERAGE(V108,AN108,BI108)</f>
        <v>1.0223333333333333</v>
      </c>
    </row>
    <row r="109" spans="1:67" ht="25" customHeight="1">
      <c r="A109" s="139" t="s">
        <v>136</v>
      </c>
      <c r="B109" s="139" t="s">
        <v>562</v>
      </c>
      <c r="C109" s="140">
        <v>350</v>
      </c>
      <c r="D109" s="175">
        <v>7.59</v>
      </c>
      <c r="E109" s="141">
        <f t="shared" si="54"/>
        <v>2.1685714285714286</v>
      </c>
      <c r="F109" s="152"/>
      <c r="G109" s="169">
        <v>2.1685714285714286</v>
      </c>
      <c r="H109" s="143"/>
      <c r="I109" s="143"/>
      <c r="J109" s="144"/>
      <c r="K109" s="144"/>
      <c r="L109" s="145"/>
      <c r="M109" s="146"/>
      <c r="N109" s="166"/>
      <c r="O109" s="166"/>
      <c r="P109" s="167"/>
      <c r="Q109" s="167"/>
      <c r="R109" s="167"/>
      <c r="S109" s="167"/>
      <c r="T109" s="167"/>
      <c r="U109" s="220">
        <f>E109</f>
        <v>2.1685714285714286</v>
      </c>
      <c r="V109" s="192">
        <f>E109</f>
        <v>2.1685714285714286</v>
      </c>
      <c r="W109" s="139" t="s">
        <v>136</v>
      </c>
      <c r="X109" s="139" t="s">
        <v>565</v>
      </c>
      <c r="Y109" s="140">
        <v>150</v>
      </c>
      <c r="Z109" s="175">
        <v>4.75</v>
      </c>
      <c r="AA109" s="153">
        <f>Z109/Y109*100</f>
        <v>3.166666666666667</v>
      </c>
      <c r="AB109" s="175"/>
      <c r="AC109" s="153"/>
      <c r="AD109" s="170"/>
      <c r="AE109" s="155"/>
      <c r="AF109" s="144"/>
      <c r="AG109" s="144"/>
      <c r="AH109" s="207"/>
      <c r="AI109" s="95"/>
      <c r="AJ109" s="95"/>
      <c r="AK109" s="95"/>
      <c r="AN109" s="157">
        <f>AA109</f>
        <v>3.166666666666667</v>
      </c>
      <c r="AO109" s="139" t="s">
        <v>136</v>
      </c>
      <c r="AP109" s="147" t="s">
        <v>565</v>
      </c>
      <c r="AQ109" s="140">
        <v>150</v>
      </c>
      <c r="AR109" s="175">
        <v>5.29</v>
      </c>
      <c r="AS109" s="152">
        <f t="shared" si="64"/>
        <v>3.5266666666666668</v>
      </c>
      <c r="AT109" s="152"/>
      <c r="AU109" s="169">
        <v>3.5266666666666668</v>
      </c>
      <c r="AV109" s="163" t="s">
        <v>413</v>
      </c>
      <c r="AW109" s="177">
        <v>100</v>
      </c>
      <c r="AX109" s="178">
        <v>3.49</v>
      </c>
      <c r="AY109" s="156">
        <f t="shared" ref="AY109" si="73">AX109/AW109*100</f>
        <v>3.49</v>
      </c>
      <c r="AZ109" s="178">
        <v>3.29</v>
      </c>
      <c r="BA109" s="156">
        <f>AZ109/AW109*100</f>
        <v>3.29</v>
      </c>
      <c r="BB109" s="172" t="s">
        <v>566</v>
      </c>
      <c r="BC109" s="147">
        <v>100</v>
      </c>
      <c r="BD109" s="175">
        <v>3.99</v>
      </c>
      <c r="BE109" s="152">
        <f>BD109/BC109*100</f>
        <v>3.9900000000000007</v>
      </c>
      <c r="BF109" s="175">
        <v>3.59</v>
      </c>
      <c r="BG109" s="152">
        <f>BF109/BC109*100</f>
        <v>3.5900000000000003</v>
      </c>
      <c r="BH109" s="181">
        <f>BA109</f>
        <v>3.29</v>
      </c>
      <c r="BI109" s="161">
        <v>3.49</v>
      </c>
      <c r="BJ109" s="162">
        <f>AVERAGE(BH109,AN109,U109)</f>
        <v>2.8750793650793653</v>
      </c>
      <c r="BK109" s="157">
        <f>AVERAGE(E109,AA109,AS109)</f>
        <v>2.9539682539682541</v>
      </c>
      <c r="BL109" s="157">
        <f>AVERAGE(G109,AA109,AU109)</f>
        <v>2.9539682539682541</v>
      </c>
      <c r="BM109" s="157">
        <f>AVERAGE(K109,AG109,AY109)</f>
        <v>3.49</v>
      </c>
      <c r="BN109" s="157">
        <f>AVERAGE(M109,AG109,BA109)</f>
        <v>3.29</v>
      </c>
      <c r="BO109" s="157">
        <f>AVERAGE(V109,AN109,BI109)</f>
        <v>2.9417460317460318</v>
      </c>
    </row>
    <row r="110" spans="1:67" ht="25" customHeight="1">
      <c r="A110" s="139" t="s">
        <v>567</v>
      </c>
      <c r="B110" s="139" t="s">
        <v>568</v>
      </c>
      <c r="C110" s="140">
        <v>235</v>
      </c>
      <c r="D110" s="175">
        <v>2.0499999999999998</v>
      </c>
      <c r="E110" s="141">
        <f t="shared" si="54"/>
        <v>0.87234042553191482</v>
      </c>
      <c r="F110" s="152"/>
      <c r="G110" s="169">
        <v>0.87234042553191482</v>
      </c>
      <c r="H110" s="163" t="s">
        <v>412</v>
      </c>
      <c r="I110" s="177">
        <v>170</v>
      </c>
      <c r="J110" s="178">
        <v>1.29</v>
      </c>
      <c r="K110" s="164">
        <f>J110/I110*100</f>
        <v>0.75882352941176479</v>
      </c>
      <c r="L110" s="178">
        <v>1.19</v>
      </c>
      <c r="M110" s="164">
        <f>L110/I110*100</f>
        <v>0.7</v>
      </c>
      <c r="N110" s="166"/>
      <c r="O110" s="166"/>
      <c r="P110" s="167"/>
      <c r="Q110" s="167"/>
      <c r="R110" s="167"/>
      <c r="S110" s="167"/>
      <c r="T110" s="167"/>
      <c r="U110" s="205">
        <f>M110</f>
        <v>0.7</v>
      </c>
      <c r="V110" s="192">
        <f>K110</f>
        <v>0.75882352941176479</v>
      </c>
      <c r="W110" s="139" t="s">
        <v>567</v>
      </c>
      <c r="X110" s="139" t="s">
        <v>569</v>
      </c>
      <c r="Y110" s="140">
        <v>170</v>
      </c>
      <c r="Z110" s="175">
        <v>1.85</v>
      </c>
      <c r="AA110" s="153">
        <f>Z110/Y110*100</f>
        <v>1.0882352941176472</v>
      </c>
      <c r="AB110" s="175"/>
      <c r="AC110" s="153"/>
      <c r="AD110" s="163" t="s">
        <v>412</v>
      </c>
      <c r="AE110" s="177">
        <v>170</v>
      </c>
      <c r="AF110" s="178">
        <v>1.19</v>
      </c>
      <c r="AG110" s="156">
        <f t="shared" ref="AG110" si="74">AF110/AE110*100</f>
        <v>0.7</v>
      </c>
      <c r="AH110" s="207"/>
      <c r="AI110" s="95"/>
      <c r="AJ110" s="95"/>
      <c r="AK110" s="95"/>
      <c r="AN110" s="157">
        <v>0.7</v>
      </c>
      <c r="AO110" s="139" t="s">
        <v>567</v>
      </c>
      <c r="AP110" s="139" t="s">
        <v>569</v>
      </c>
      <c r="AQ110" s="140">
        <v>170</v>
      </c>
      <c r="AR110" s="175">
        <v>1.95</v>
      </c>
      <c r="AS110" s="152">
        <f t="shared" si="64"/>
        <v>1.1470588235294117</v>
      </c>
      <c r="AT110" s="152"/>
      <c r="AU110" s="169">
        <v>1.1470588235294117</v>
      </c>
      <c r="AV110" s="143"/>
      <c r="AW110" s="143"/>
      <c r="AX110" s="143"/>
      <c r="AY110" s="143"/>
      <c r="AZ110" s="143"/>
      <c r="BA110" s="144"/>
      <c r="BB110" s="139" t="s">
        <v>568</v>
      </c>
      <c r="BC110" s="140">
        <v>180</v>
      </c>
      <c r="BD110" s="175">
        <v>2</v>
      </c>
      <c r="BE110" s="152">
        <f t="shared" si="72"/>
        <v>1.1111111111111112</v>
      </c>
      <c r="BF110" s="172"/>
      <c r="BG110" s="275">
        <v>1.1111111111111112</v>
      </c>
      <c r="BH110" s="174">
        <f>BE110</f>
        <v>1.1111111111111112</v>
      </c>
      <c r="BI110" s="161">
        <f>BE110</f>
        <v>1.1111111111111112</v>
      </c>
      <c r="BJ110" s="162">
        <f>AVERAGE(BH110,AN110,U110)</f>
        <v>0.83703703703703702</v>
      </c>
      <c r="BK110" s="157">
        <f>AVERAGE(E110,AA110,AS110)</f>
        <v>1.035878181059658</v>
      </c>
      <c r="BL110" s="157">
        <f>AVERAGE(G110,AA110,AU110)</f>
        <v>1.035878181059658</v>
      </c>
      <c r="BM110" s="157">
        <f>AVERAGE(K110,AG110,AY110)</f>
        <v>0.72941176470588243</v>
      </c>
      <c r="BN110" s="157">
        <f>AVERAGE(M110,AG110,BA110)</f>
        <v>0.7</v>
      </c>
      <c r="BO110" s="157">
        <f>AVERAGE(V110,AN110,BI110)</f>
        <v>0.85664488017429197</v>
      </c>
    </row>
    <row r="111" spans="1:67" s="133" customFormat="1" ht="25" customHeight="1">
      <c r="A111" s="127" t="s">
        <v>570</v>
      </c>
      <c r="B111" s="229"/>
      <c r="C111" s="128"/>
      <c r="D111" s="129"/>
      <c r="E111" s="129"/>
      <c r="F111" s="129"/>
      <c r="G111" s="129"/>
      <c r="H111" s="127"/>
      <c r="I111" s="197"/>
      <c r="J111" s="198"/>
      <c r="K111" s="198"/>
      <c r="L111" s="199"/>
      <c r="M111" s="200"/>
      <c r="N111" s="201"/>
      <c r="O111" s="201"/>
      <c r="P111" s="199"/>
      <c r="Q111" s="199"/>
      <c r="R111" s="199"/>
      <c r="S111" s="199"/>
      <c r="T111" s="199"/>
      <c r="U111" s="200"/>
      <c r="V111" s="202"/>
      <c r="Y111" s="135"/>
      <c r="Z111" s="135"/>
      <c r="AA111" s="135"/>
      <c r="AB111" s="135"/>
      <c r="AC111" s="135"/>
      <c r="AE111" s="135"/>
      <c r="AF111" s="135"/>
      <c r="AG111" s="135"/>
      <c r="AN111" s="203"/>
      <c r="AS111" s="135"/>
      <c r="AT111" s="135"/>
      <c r="AU111" s="135"/>
      <c r="AV111" s="135"/>
      <c r="AW111" s="135"/>
      <c r="AX111" s="135"/>
      <c r="AY111" s="135"/>
      <c r="AZ111" s="135"/>
      <c r="BA111" s="136"/>
      <c r="BB111" s="135"/>
      <c r="BC111" s="135"/>
      <c r="BD111" s="135"/>
      <c r="BE111" s="135"/>
      <c r="BF111" s="135"/>
      <c r="BG111" s="135"/>
      <c r="BH111" s="135"/>
      <c r="BI111" s="204"/>
      <c r="BK111" s="203"/>
      <c r="BL111" s="203"/>
      <c r="BM111" s="203"/>
      <c r="BN111" s="203"/>
      <c r="BO111" s="203"/>
    </row>
    <row r="112" spans="1:67" ht="25" customHeight="1">
      <c r="A112" s="139" t="s">
        <v>571</v>
      </c>
      <c r="B112" s="139" t="s">
        <v>572</v>
      </c>
      <c r="C112" s="140">
        <v>200</v>
      </c>
      <c r="D112" s="175">
        <v>3.66</v>
      </c>
      <c r="E112" s="141">
        <f t="shared" ref="E112:E116" si="75">D112/C112*100</f>
        <v>1.83</v>
      </c>
      <c r="F112" s="152">
        <v>3.29</v>
      </c>
      <c r="G112" s="141">
        <f>F112/C112*100</f>
        <v>1.645</v>
      </c>
      <c r="H112" s="143"/>
      <c r="I112" s="143"/>
      <c r="J112" s="144"/>
      <c r="K112" s="144"/>
      <c r="L112" s="145"/>
      <c r="M112" s="146"/>
      <c r="N112" s="139"/>
      <c r="O112" s="147"/>
      <c r="P112" s="139"/>
      <c r="Q112" s="141"/>
      <c r="R112" s="149"/>
      <c r="S112" s="149"/>
      <c r="T112" s="149"/>
      <c r="U112" s="183">
        <v>1.65</v>
      </c>
      <c r="V112" s="151">
        <v>1.83</v>
      </c>
      <c r="W112" s="139" t="s">
        <v>571</v>
      </c>
      <c r="X112" s="139" t="s">
        <v>572</v>
      </c>
      <c r="Y112" s="140">
        <v>200</v>
      </c>
      <c r="Z112" s="175">
        <v>2.79</v>
      </c>
      <c r="AA112" s="153">
        <f>Z112/Y112*100</f>
        <v>1.395</v>
      </c>
      <c r="AB112" s="175"/>
      <c r="AC112" s="153"/>
      <c r="AD112" s="154"/>
      <c r="AE112" s="155"/>
      <c r="AF112" s="144"/>
      <c r="AG112" s="144"/>
      <c r="AH112" s="207"/>
      <c r="AN112" s="157">
        <f>AA112</f>
        <v>1.395</v>
      </c>
      <c r="AO112" s="139" t="s">
        <v>571</v>
      </c>
      <c r="AP112" s="139" t="s">
        <v>572</v>
      </c>
      <c r="AQ112" s="140">
        <v>200</v>
      </c>
      <c r="AR112" s="175">
        <v>3.75</v>
      </c>
      <c r="AS112" s="152">
        <f t="shared" ref="AS112:AS116" si="76">AR112/AQ112*100</f>
        <v>1.875</v>
      </c>
      <c r="AT112" s="152">
        <v>2.99</v>
      </c>
      <c r="AU112" s="152">
        <f t="shared" ref="AU112" si="77">AT112/AQ112*100</f>
        <v>1.4950000000000001</v>
      </c>
      <c r="AV112" s="143"/>
      <c r="AW112" s="143"/>
      <c r="AX112" s="143"/>
      <c r="AY112" s="143"/>
      <c r="AZ112" s="143"/>
      <c r="BA112" s="144"/>
      <c r="BB112" s="139"/>
      <c r="BC112" s="147"/>
      <c r="BD112" s="175"/>
      <c r="BE112" s="152"/>
      <c r="BF112" s="175"/>
      <c r="BG112" s="152"/>
      <c r="BH112" s="181">
        <v>1.5</v>
      </c>
      <c r="BI112" s="161">
        <v>1.88</v>
      </c>
      <c r="BJ112" s="162">
        <f>AVERAGE(BH112,AN112,U112)</f>
        <v>1.5149999999999999</v>
      </c>
      <c r="BK112" s="157">
        <f>AVERAGE(E112,AA112,AS112)</f>
        <v>1.7</v>
      </c>
      <c r="BL112" s="157">
        <f>AVERAGE(G112,AA112,AU112)</f>
        <v>1.5116666666666667</v>
      </c>
      <c r="BM112" s="157"/>
      <c r="BN112" s="157"/>
      <c r="BO112" s="157">
        <f>AVERAGE(V112,AN112,BI112)</f>
        <v>1.7016666666666669</v>
      </c>
    </row>
    <row r="113" spans="1:67" ht="25" customHeight="1">
      <c r="A113" s="139" t="s">
        <v>144</v>
      </c>
      <c r="B113" s="139" t="s">
        <v>573</v>
      </c>
      <c r="C113" s="140">
        <v>230</v>
      </c>
      <c r="D113" s="175">
        <v>2.69</v>
      </c>
      <c r="E113" s="141">
        <f t="shared" si="75"/>
        <v>1.1695652173913043</v>
      </c>
      <c r="F113" s="175">
        <v>1.99</v>
      </c>
      <c r="G113" s="141">
        <f>F113/C113*100</f>
        <v>0.86521739130434783</v>
      </c>
      <c r="H113" s="143"/>
      <c r="I113" s="143"/>
      <c r="J113" s="144"/>
      <c r="K113" s="144"/>
      <c r="L113" s="145"/>
      <c r="M113" s="146"/>
      <c r="N113" s="95"/>
      <c r="O113" s="95"/>
      <c r="P113" s="149"/>
      <c r="Q113" s="149"/>
      <c r="R113" s="149"/>
      <c r="S113" s="149"/>
      <c r="T113" s="149"/>
      <c r="U113" s="150">
        <f>G113</f>
        <v>0.86521739130434783</v>
      </c>
      <c r="V113" s="151">
        <f>E113</f>
        <v>1.1695652173913043</v>
      </c>
      <c r="W113" s="139" t="s">
        <v>144</v>
      </c>
      <c r="X113" s="139" t="s">
        <v>573</v>
      </c>
      <c r="Y113" s="140">
        <v>230</v>
      </c>
      <c r="Z113" s="175">
        <v>2.39</v>
      </c>
      <c r="AA113" s="153">
        <f>Z113/Y113*100</f>
        <v>1.0391304347826087</v>
      </c>
      <c r="AB113" s="175"/>
      <c r="AC113" s="153"/>
      <c r="AD113" s="163" t="s">
        <v>574</v>
      </c>
      <c r="AE113" s="177">
        <v>220</v>
      </c>
      <c r="AF113" s="178">
        <v>1.79</v>
      </c>
      <c r="AG113" s="156">
        <f t="shared" ref="AG113:AG116" si="78">AF113/AE113*100</f>
        <v>0.8136363636363636</v>
      </c>
      <c r="AH113" s="207"/>
      <c r="AN113" s="157">
        <v>0.8136363636363636</v>
      </c>
      <c r="AO113" s="139" t="s">
        <v>144</v>
      </c>
      <c r="AP113" s="139" t="s">
        <v>573</v>
      </c>
      <c r="AQ113" s="140">
        <v>230</v>
      </c>
      <c r="AR113" s="175">
        <v>2.79</v>
      </c>
      <c r="AS113" s="152">
        <f t="shared" si="76"/>
        <v>1.2130434782608694</v>
      </c>
      <c r="AT113" s="152"/>
      <c r="AU113" s="169">
        <v>1.2130434782608694</v>
      </c>
      <c r="AV113" s="143"/>
      <c r="AW113" s="143"/>
      <c r="AX113" s="143"/>
      <c r="AY113" s="143"/>
      <c r="AZ113" s="143"/>
      <c r="BA113" s="144"/>
      <c r="BB113" s="226"/>
      <c r="BC113" s="226"/>
      <c r="BD113" s="226"/>
      <c r="BE113" s="226"/>
      <c r="BF113" s="172"/>
      <c r="BH113" s="174">
        <f>AS113</f>
        <v>1.2130434782608694</v>
      </c>
      <c r="BI113" s="161">
        <f>AS113</f>
        <v>1.2130434782608694</v>
      </c>
      <c r="BJ113" s="162">
        <f>AVERAGE(BH113,AN113,U113)</f>
        <v>0.96396574440052696</v>
      </c>
      <c r="BK113" s="157">
        <f>AVERAGE(E113,AA113,AS113)</f>
        <v>1.1405797101449273</v>
      </c>
      <c r="BL113" s="157">
        <f>AVERAGE(G113,AA113,AU113)</f>
        <v>1.0391304347826087</v>
      </c>
      <c r="BM113" s="157">
        <f>AVERAGE(K113,AG113,AY113)</f>
        <v>0.8136363636363636</v>
      </c>
      <c r="BN113" s="157">
        <f>AVERAGE(M113,AG113,BA113)</f>
        <v>0.8136363636363636</v>
      </c>
      <c r="BO113" s="157">
        <f>AVERAGE(V113,AN113,BI113)</f>
        <v>1.0654150197628458</v>
      </c>
    </row>
    <row r="114" spans="1:67" ht="25" customHeight="1">
      <c r="A114" s="139" t="s">
        <v>146</v>
      </c>
      <c r="B114" s="139" t="s">
        <v>575</v>
      </c>
      <c r="C114" s="140">
        <v>210</v>
      </c>
      <c r="D114" s="175">
        <v>4.29</v>
      </c>
      <c r="E114" s="141">
        <f t="shared" si="75"/>
        <v>2.0428571428571427</v>
      </c>
      <c r="F114" s="152"/>
      <c r="G114" s="169">
        <v>2.0428571428571427</v>
      </c>
      <c r="H114" s="163" t="s">
        <v>412</v>
      </c>
      <c r="I114" s="177">
        <v>192</v>
      </c>
      <c r="J114" s="178">
        <v>1.99</v>
      </c>
      <c r="K114" s="164">
        <f>J114/I114*100</f>
        <v>1.0364583333333333</v>
      </c>
      <c r="L114" s="145"/>
      <c r="M114" s="182">
        <v>1.0364583333333333</v>
      </c>
      <c r="N114" s="95"/>
      <c r="O114" s="95"/>
      <c r="P114" s="149"/>
      <c r="Q114" s="149"/>
      <c r="R114" s="149"/>
      <c r="S114" s="149"/>
      <c r="T114" s="149"/>
      <c r="U114" s="183">
        <f>K114</f>
        <v>1.0364583333333333</v>
      </c>
      <c r="V114" s="151">
        <f>K114</f>
        <v>1.0364583333333333</v>
      </c>
      <c r="W114" s="139" t="s">
        <v>146</v>
      </c>
      <c r="X114" s="139" t="s">
        <v>575</v>
      </c>
      <c r="Y114" s="140">
        <v>210</v>
      </c>
      <c r="Z114" s="152">
        <v>3.85</v>
      </c>
      <c r="AA114" s="153">
        <f>Z114/Y114*100</f>
        <v>1.8333333333333333</v>
      </c>
      <c r="AB114" s="152" t="s">
        <v>576</v>
      </c>
      <c r="AC114" s="153"/>
      <c r="AD114" s="163" t="s">
        <v>412</v>
      </c>
      <c r="AE114" s="170">
        <v>192</v>
      </c>
      <c r="AF114" s="156">
        <v>1.89</v>
      </c>
      <c r="AG114" s="156">
        <f t="shared" si="78"/>
        <v>0.984375</v>
      </c>
      <c r="AH114" s="156" t="s">
        <v>577</v>
      </c>
      <c r="AN114" s="157">
        <v>0.984375</v>
      </c>
      <c r="AO114" s="139" t="s">
        <v>146</v>
      </c>
      <c r="AP114" s="139" t="s">
        <v>575</v>
      </c>
      <c r="AQ114" s="140">
        <v>210</v>
      </c>
      <c r="AR114" s="175">
        <v>4.29</v>
      </c>
      <c r="AS114" s="152">
        <f t="shared" si="76"/>
        <v>2.0428571428571427</v>
      </c>
      <c r="AT114" s="152"/>
      <c r="AU114" s="169">
        <v>2.0428571428571427</v>
      </c>
      <c r="AV114" s="163" t="s">
        <v>418</v>
      </c>
      <c r="AW114" s="170">
        <v>210</v>
      </c>
      <c r="AX114" s="178">
        <v>3.89</v>
      </c>
      <c r="AY114" s="156">
        <f t="shared" ref="AY114:AY116" si="79">AX114/AW114*100</f>
        <v>1.8523809523809525</v>
      </c>
      <c r="AZ114" s="178">
        <v>3.6</v>
      </c>
      <c r="BA114" s="156">
        <f>AZ114/AW114*100</f>
        <v>1.7142857142857144</v>
      </c>
      <c r="BB114" s="226"/>
      <c r="BC114" s="226"/>
      <c r="BD114" s="226"/>
      <c r="BE114" s="226"/>
      <c r="BF114" s="172"/>
      <c r="BH114" s="181">
        <f>BA114</f>
        <v>1.7142857142857144</v>
      </c>
      <c r="BI114" s="161">
        <f>AY114</f>
        <v>1.8523809523809525</v>
      </c>
      <c r="BJ114" s="162">
        <f>AVERAGE(BH114,AN114,U114)</f>
        <v>1.2450396825396826</v>
      </c>
      <c r="BK114" s="157">
        <f>AVERAGE(E114,AA114,AS114)</f>
        <v>1.9730158730158729</v>
      </c>
      <c r="BL114" s="157">
        <f>AVERAGE(G114,AA114,AU114)</f>
        <v>1.9730158730158729</v>
      </c>
      <c r="BM114" s="157">
        <f>AVERAGE(K114,AG114,AY114)</f>
        <v>1.2910714285714284</v>
      </c>
      <c r="BN114" s="157">
        <f>AVERAGE(M114,AG114,BA114)</f>
        <v>1.2450396825396826</v>
      </c>
      <c r="BO114" s="157">
        <f>AVERAGE(V114,AN114,BI114)</f>
        <v>1.2910714285714284</v>
      </c>
    </row>
    <row r="115" spans="1:67" ht="25" customHeight="1">
      <c r="A115" s="139" t="s">
        <v>147</v>
      </c>
      <c r="B115" s="139" t="s">
        <v>578</v>
      </c>
      <c r="C115" s="140">
        <v>150</v>
      </c>
      <c r="D115" s="175">
        <v>2.0499999999999998</v>
      </c>
      <c r="E115" s="141">
        <f t="shared" si="75"/>
        <v>1.3666666666666665</v>
      </c>
      <c r="F115" s="152"/>
      <c r="G115" s="169">
        <v>1.3666666666666665</v>
      </c>
      <c r="H115" s="163" t="s">
        <v>412</v>
      </c>
      <c r="I115" s="170">
        <v>150</v>
      </c>
      <c r="J115" s="178">
        <v>1.39</v>
      </c>
      <c r="K115" s="164">
        <f>J115/I115*100</f>
        <v>0.92666666666666664</v>
      </c>
      <c r="L115" s="163">
        <v>1.29</v>
      </c>
      <c r="M115" s="164">
        <f>L115/I115*100</f>
        <v>0.86</v>
      </c>
      <c r="N115" s="95"/>
      <c r="O115" s="95"/>
      <c r="P115" s="149"/>
      <c r="Q115" s="149"/>
      <c r="R115" s="149"/>
      <c r="S115" s="149"/>
      <c r="T115" s="149"/>
      <c r="U115" s="150">
        <f>M115</f>
        <v>0.86</v>
      </c>
      <c r="V115" s="151">
        <f>K115</f>
        <v>0.92666666666666664</v>
      </c>
      <c r="W115" s="139" t="s">
        <v>147</v>
      </c>
      <c r="X115" s="139" t="s">
        <v>578</v>
      </c>
      <c r="Y115" s="140">
        <v>150</v>
      </c>
      <c r="Z115" s="175">
        <v>2.25</v>
      </c>
      <c r="AA115" s="153">
        <f>Z115/Y115*100</f>
        <v>1.5</v>
      </c>
      <c r="AB115" s="175"/>
      <c r="AC115" s="153"/>
      <c r="AD115" s="163" t="s">
        <v>412</v>
      </c>
      <c r="AE115" s="177">
        <v>150</v>
      </c>
      <c r="AF115" s="178">
        <v>1.99</v>
      </c>
      <c r="AG115" s="156">
        <f t="shared" si="78"/>
        <v>1.3266666666666667</v>
      </c>
      <c r="AH115" s="207"/>
      <c r="AN115" s="157">
        <v>1.3266666666666667</v>
      </c>
      <c r="AO115" s="139" t="s">
        <v>147</v>
      </c>
      <c r="AP115" s="139" t="s">
        <v>578</v>
      </c>
      <c r="AQ115" s="140">
        <v>150</v>
      </c>
      <c r="AR115" s="175">
        <v>2.15</v>
      </c>
      <c r="AS115" s="152">
        <f t="shared" si="76"/>
        <v>1.4333333333333333</v>
      </c>
      <c r="AT115" s="175">
        <v>2</v>
      </c>
      <c r="AU115" s="152">
        <f t="shared" ref="AU115:AU116" si="80">AT115/AQ115*100</f>
        <v>1.3333333333333335</v>
      </c>
      <c r="AV115" s="163" t="s">
        <v>413</v>
      </c>
      <c r="AW115" s="170">
        <v>150</v>
      </c>
      <c r="AX115" s="178">
        <v>1.59</v>
      </c>
      <c r="AY115" s="156">
        <f t="shared" si="79"/>
        <v>1.06</v>
      </c>
      <c r="AZ115" s="178">
        <v>1.39</v>
      </c>
      <c r="BA115" s="156">
        <f>AZ115/AW115*100</f>
        <v>0.92666666666666664</v>
      </c>
      <c r="BB115" s="226"/>
      <c r="BC115" s="226"/>
      <c r="BD115" s="226"/>
      <c r="BE115" s="226"/>
      <c r="BF115" s="172"/>
      <c r="BH115" s="181">
        <f>BA115</f>
        <v>0.92666666666666664</v>
      </c>
      <c r="BI115" s="161">
        <f>AY115</f>
        <v>1.06</v>
      </c>
      <c r="BJ115" s="162">
        <f>AVERAGE(BH115,AN115,U115)</f>
        <v>1.0377777777777777</v>
      </c>
      <c r="BK115" s="157">
        <f>AVERAGE(E115,AA115,AS115)</f>
        <v>1.4333333333333333</v>
      </c>
      <c r="BL115" s="157">
        <f>AVERAGE(G115,AA115,AU115)</f>
        <v>1.3999999999999997</v>
      </c>
      <c r="BM115" s="157">
        <f>AVERAGE(K115,AG115,AY115)</f>
        <v>1.1044444444444446</v>
      </c>
      <c r="BN115" s="157">
        <f>AVERAGE(M115,AG115,BA115)</f>
        <v>1.0377777777777777</v>
      </c>
      <c r="BO115" s="157">
        <f>AVERAGE(V115,AN115,BI115)</f>
        <v>1.1044444444444446</v>
      </c>
    </row>
    <row r="116" spans="1:67" ht="25" customHeight="1">
      <c r="A116" s="139" t="s">
        <v>145</v>
      </c>
      <c r="B116" s="139" t="s">
        <v>23</v>
      </c>
      <c r="C116" s="140">
        <v>2000</v>
      </c>
      <c r="D116" s="175">
        <v>6.99</v>
      </c>
      <c r="E116" s="141">
        <f t="shared" si="75"/>
        <v>0.34950000000000003</v>
      </c>
      <c r="F116" s="152"/>
      <c r="G116" s="176">
        <v>0.34950000000000003</v>
      </c>
      <c r="H116" s="163" t="s">
        <v>412</v>
      </c>
      <c r="I116" s="170">
        <v>2000</v>
      </c>
      <c r="J116" s="178">
        <v>3.89</v>
      </c>
      <c r="K116" s="164">
        <f>J116/I116*100</f>
        <v>0.19450000000000001</v>
      </c>
      <c r="L116" s="163">
        <v>3.69</v>
      </c>
      <c r="M116" s="164">
        <f>L116/I116*100</f>
        <v>0.1845</v>
      </c>
      <c r="N116" s="95"/>
      <c r="O116" s="95"/>
      <c r="P116" s="149"/>
      <c r="Q116" s="149"/>
      <c r="R116" s="149"/>
      <c r="S116" s="149"/>
      <c r="T116" s="149"/>
      <c r="U116" s="150">
        <f>M116</f>
        <v>0.1845</v>
      </c>
      <c r="V116" s="151">
        <f>K116</f>
        <v>0.19450000000000001</v>
      </c>
      <c r="W116" s="139" t="s">
        <v>145</v>
      </c>
      <c r="X116" s="139" t="s">
        <v>23</v>
      </c>
      <c r="Y116" s="140">
        <v>2000</v>
      </c>
      <c r="Z116" s="175">
        <v>4.8899999999999997</v>
      </c>
      <c r="AA116" s="153">
        <f>Z116/Y116*100</f>
        <v>0.24449999999999997</v>
      </c>
      <c r="AB116" s="175"/>
      <c r="AC116" s="153"/>
      <c r="AD116" s="163" t="s">
        <v>412</v>
      </c>
      <c r="AE116" s="170">
        <v>2000</v>
      </c>
      <c r="AF116" s="178">
        <v>3.69</v>
      </c>
      <c r="AG116" s="156">
        <f t="shared" si="78"/>
        <v>0.1845</v>
      </c>
      <c r="AH116" s="207"/>
      <c r="AN116" s="157">
        <f>AG116</f>
        <v>0.1845</v>
      </c>
      <c r="AO116" s="139" t="s">
        <v>145</v>
      </c>
      <c r="AP116" s="139" t="s">
        <v>23</v>
      </c>
      <c r="AQ116" s="140">
        <v>2000</v>
      </c>
      <c r="AR116" s="175">
        <v>6.99</v>
      </c>
      <c r="AS116" s="152">
        <f t="shared" si="76"/>
        <v>0.34950000000000003</v>
      </c>
      <c r="AT116" s="175">
        <v>4.9000000000000004</v>
      </c>
      <c r="AU116" s="152">
        <f t="shared" si="80"/>
        <v>0.24500000000000002</v>
      </c>
      <c r="AV116" s="163" t="s">
        <v>413</v>
      </c>
      <c r="AW116" s="170">
        <v>2000</v>
      </c>
      <c r="AX116" s="178">
        <v>5.99</v>
      </c>
      <c r="AY116" s="156">
        <f t="shared" si="79"/>
        <v>0.29950000000000004</v>
      </c>
      <c r="AZ116" s="143"/>
      <c r="BA116" s="171">
        <f>AY116</f>
        <v>0.29950000000000004</v>
      </c>
      <c r="BB116" s="226"/>
      <c r="BC116" s="226"/>
      <c r="BD116" s="226"/>
      <c r="BE116" s="226"/>
      <c r="BF116" s="172"/>
      <c r="BH116" s="160">
        <f>AU116</f>
        <v>0.24500000000000002</v>
      </c>
      <c r="BI116" s="161">
        <f>AY116</f>
        <v>0.29950000000000004</v>
      </c>
      <c r="BJ116" s="162">
        <f>AVERAGE(BH116,AN116,U116)</f>
        <v>0.20466666666666666</v>
      </c>
      <c r="BK116" s="157">
        <f>AVERAGE(E116,AA116,AS116)</f>
        <v>0.3145</v>
      </c>
      <c r="BL116" s="157">
        <f>AVERAGE(G116,AA116,AU116)</f>
        <v>0.27966666666666667</v>
      </c>
      <c r="BM116" s="157">
        <f>AVERAGE(K116,AG116,AY116)</f>
        <v>0.22616666666666671</v>
      </c>
      <c r="BN116" s="157">
        <f>AVERAGE(M116,AG116,BA116)</f>
        <v>0.22283333333333336</v>
      </c>
      <c r="BO116" s="157">
        <f>AVERAGE(V116,AN116,BI116)</f>
        <v>0.22616666666666671</v>
      </c>
    </row>
    <row r="117" spans="1:67" ht="25" customHeight="1">
      <c r="A117" s="115" t="s">
        <v>579</v>
      </c>
      <c r="B117" s="276"/>
      <c r="C117" s="116"/>
      <c r="D117" s="117"/>
      <c r="E117" s="117"/>
      <c r="F117" s="118"/>
      <c r="G117" s="118"/>
      <c r="H117" s="119"/>
      <c r="I117" s="277"/>
      <c r="J117" s="278"/>
      <c r="K117" s="278"/>
      <c r="L117" s="279"/>
      <c r="M117" s="280"/>
      <c r="N117" s="281"/>
      <c r="O117" s="281"/>
      <c r="P117" s="279"/>
      <c r="Q117" s="279"/>
      <c r="R117" s="279"/>
      <c r="S117" s="279"/>
      <c r="T117" s="279"/>
      <c r="U117" s="280"/>
      <c r="V117" s="282"/>
      <c r="W117" s="229" t="s">
        <v>580</v>
      </c>
      <c r="X117" s="201"/>
      <c r="Y117" s="197"/>
      <c r="Z117" s="198"/>
      <c r="AA117" s="198"/>
      <c r="AB117" s="198"/>
      <c r="AC117" s="198"/>
      <c r="AD117" s="201"/>
      <c r="AE117" s="283"/>
      <c r="AF117" s="198"/>
      <c r="AG117" s="198"/>
      <c r="AH117" s="230"/>
      <c r="AI117" s="133"/>
      <c r="AJ117" s="133"/>
      <c r="AK117" s="133"/>
      <c r="AL117" s="133"/>
      <c r="AM117" s="133"/>
      <c r="AN117" s="203"/>
      <c r="AO117" s="229" t="s">
        <v>580</v>
      </c>
      <c r="AP117" s="201"/>
      <c r="AQ117" s="201"/>
      <c r="AR117" s="230"/>
      <c r="AS117" s="198"/>
      <c r="AT117" s="198"/>
      <c r="AU117" s="198"/>
      <c r="AV117" s="197"/>
      <c r="AW117" s="197"/>
      <c r="AX117" s="197"/>
      <c r="AY117" s="197"/>
      <c r="AZ117" s="197"/>
      <c r="BA117" s="198"/>
      <c r="BB117" s="197"/>
      <c r="BC117" s="197"/>
      <c r="BD117" s="197"/>
      <c r="BE117" s="197"/>
      <c r="BF117" s="197"/>
      <c r="BG117" s="135"/>
      <c r="BH117" s="135"/>
      <c r="BI117" s="204"/>
      <c r="BJ117" s="133"/>
      <c r="BK117" s="203"/>
      <c r="BL117" s="203"/>
      <c r="BM117" s="203"/>
      <c r="BN117" s="203"/>
      <c r="BO117" s="203"/>
    </row>
    <row r="118" spans="1:67" ht="25" customHeight="1">
      <c r="A118" s="139" t="s">
        <v>581</v>
      </c>
      <c r="B118" s="139" t="s">
        <v>582</v>
      </c>
      <c r="C118" s="140">
        <v>375</v>
      </c>
      <c r="D118" s="175">
        <v>3.29</v>
      </c>
      <c r="E118" s="141">
        <f t="shared" ref="E118:E128" si="81">D118/C118*100</f>
        <v>0.8773333333333333</v>
      </c>
      <c r="F118" s="175">
        <v>2.99</v>
      </c>
      <c r="G118" s="141">
        <f>F118/C118*100</f>
        <v>0.79733333333333345</v>
      </c>
      <c r="H118" s="163" t="s">
        <v>412</v>
      </c>
      <c r="I118" s="177">
        <v>500</v>
      </c>
      <c r="J118" s="178">
        <v>2.4900000000000002</v>
      </c>
      <c r="K118" s="164">
        <f>J118/I118*100</f>
        <v>0.498</v>
      </c>
      <c r="L118" s="145"/>
      <c r="M118" s="182">
        <v>0.498</v>
      </c>
      <c r="N118" s="95"/>
      <c r="O118" s="95"/>
      <c r="P118" s="149"/>
      <c r="Q118" s="149"/>
      <c r="R118" s="149"/>
      <c r="S118" s="149"/>
      <c r="T118" s="149"/>
      <c r="U118" s="183">
        <f t="shared" ref="U118:U123" si="82">K118</f>
        <v>0.498</v>
      </c>
      <c r="V118" s="151">
        <f t="shared" ref="V118:V128" si="83">K118</f>
        <v>0.498</v>
      </c>
      <c r="W118" s="139" t="s">
        <v>581</v>
      </c>
      <c r="X118" s="139" t="s">
        <v>582</v>
      </c>
      <c r="Y118" s="140">
        <v>375</v>
      </c>
      <c r="Z118" s="175">
        <v>2.95</v>
      </c>
      <c r="AA118" s="153">
        <f t="shared" ref="AA118:AA128" si="84">Z118/Y118*100</f>
        <v>0.78666666666666674</v>
      </c>
      <c r="AB118" s="175"/>
      <c r="AC118" s="153"/>
      <c r="AD118" s="163" t="s">
        <v>412</v>
      </c>
      <c r="AE118" s="177">
        <v>500</v>
      </c>
      <c r="AF118" s="178">
        <v>2.39</v>
      </c>
      <c r="AG118" s="156">
        <f t="shared" ref="AG118:AG128" si="85">AF118/AE118*100</f>
        <v>0.47800000000000004</v>
      </c>
      <c r="AH118" s="207"/>
      <c r="AN118" s="157">
        <v>0.47800000000000004</v>
      </c>
      <c r="AO118" s="139" t="s">
        <v>581</v>
      </c>
      <c r="AP118" s="139" t="s">
        <v>582</v>
      </c>
      <c r="AQ118" s="140">
        <v>375</v>
      </c>
      <c r="AR118" s="175">
        <v>3.29</v>
      </c>
      <c r="AS118" s="152">
        <f t="shared" ref="AS118:AS128" si="86">AR118/AQ118*100</f>
        <v>0.8773333333333333</v>
      </c>
      <c r="AT118" s="152"/>
      <c r="AU118" s="169">
        <v>0.8773333333333333</v>
      </c>
      <c r="AV118" s="163" t="s">
        <v>418</v>
      </c>
      <c r="AW118" s="177">
        <v>500</v>
      </c>
      <c r="AX118" s="178">
        <v>3</v>
      </c>
      <c r="AY118" s="156">
        <f t="shared" ref="AY118:AY128" si="87">AX118/AW118*100</f>
        <v>0.6</v>
      </c>
      <c r="AZ118" s="143"/>
      <c r="BA118" s="171">
        <v>0.6</v>
      </c>
      <c r="BB118" s="172"/>
      <c r="BC118" s="172"/>
      <c r="BD118" s="172"/>
      <c r="BE118" s="172"/>
      <c r="BF118" s="172"/>
      <c r="BH118" s="174">
        <f>AY118</f>
        <v>0.6</v>
      </c>
      <c r="BI118" s="161">
        <f>AY118</f>
        <v>0.6</v>
      </c>
      <c r="BJ118" s="162">
        <f t="shared" ref="BJ118:BJ128" si="88">AVERAGE(BH118,AN118,U118)</f>
        <v>0.52533333333333332</v>
      </c>
      <c r="BK118" s="157">
        <f t="shared" ref="BK118:BK128" si="89">AVERAGE(E118,AA118,AS118)</f>
        <v>0.84711111111111104</v>
      </c>
      <c r="BL118" s="157">
        <f t="shared" ref="BL118:BL128" si="90">AVERAGE(G118,AA118,AU118)</f>
        <v>0.82044444444444442</v>
      </c>
      <c r="BM118" s="157">
        <f t="shared" ref="BM118:BM128" si="91">AVERAGE(K118,AG118,AY118)</f>
        <v>0.52533333333333332</v>
      </c>
      <c r="BN118" s="157">
        <f t="shared" ref="BN118:BN128" si="92">AVERAGE(M118,AG118,BA118)</f>
        <v>0.52533333333333332</v>
      </c>
      <c r="BO118" s="157">
        <f t="shared" ref="BO118:BO128" si="93">AVERAGE(V118,AN118,BI118)</f>
        <v>0.52533333333333332</v>
      </c>
    </row>
    <row r="119" spans="1:67" ht="25" customHeight="1">
      <c r="A119" s="139" t="s">
        <v>150</v>
      </c>
      <c r="B119" s="139" t="s">
        <v>433</v>
      </c>
      <c r="C119" s="140">
        <v>500</v>
      </c>
      <c r="D119" s="175">
        <v>4.6900000000000004</v>
      </c>
      <c r="E119" s="141">
        <f t="shared" si="81"/>
        <v>0.93800000000000017</v>
      </c>
      <c r="F119" s="152"/>
      <c r="G119" s="169">
        <v>0.93800000000000017</v>
      </c>
      <c r="H119" s="163" t="s">
        <v>412</v>
      </c>
      <c r="I119" s="177">
        <v>375</v>
      </c>
      <c r="J119" s="178">
        <v>2.29</v>
      </c>
      <c r="K119" s="164">
        <f t="shared" ref="K119:K128" si="94">J119/I119*100</f>
        <v>0.61066666666666669</v>
      </c>
      <c r="L119" s="145"/>
      <c r="M119" s="182">
        <v>0.61066666666666669</v>
      </c>
      <c r="N119" s="95"/>
      <c r="O119" s="95"/>
      <c r="P119" s="149"/>
      <c r="Q119" s="149"/>
      <c r="R119" s="149"/>
      <c r="S119" s="149"/>
      <c r="T119" s="149"/>
      <c r="U119" s="183">
        <f t="shared" si="82"/>
        <v>0.61066666666666669</v>
      </c>
      <c r="V119" s="151">
        <f t="shared" si="83"/>
        <v>0.61066666666666669</v>
      </c>
      <c r="W119" s="139" t="s">
        <v>150</v>
      </c>
      <c r="X119" s="139" t="s">
        <v>433</v>
      </c>
      <c r="Y119" s="140">
        <v>500</v>
      </c>
      <c r="Z119" s="175">
        <v>3</v>
      </c>
      <c r="AA119" s="153">
        <f t="shared" si="84"/>
        <v>0.6</v>
      </c>
      <c r="AB119" s="175"/>
      <c r="AC119" s="153"/>
      <c r="AD119" s="163" t="s">
        <v>412</v>
      </c>
      <c r="AE119" s="170">
        <v>375</v>
      </c>
      <c r="AF119" s="178">
        <v>2.19</v>
      </c>
      <c r="AG119" s="156">
        <f t="shared" si="85"/>
        <v>0.58399999999999996</v>
      </c>
      <c r="AH119" s="207"/>
      <c r="AN119" s="157">
        <v>0.58399999999999996</v>
      </c>
      <c r="AO119" s="139" t="s">
        <v>150</v>
      </c>
      <c r="AP119" s="139" t="s">
        <v>433</v>
      </c>
      <c r="AQ119" s="140">
        <v>375</v>
      </c>
      <c r="AR119" s="175">
        <v>5.49</v>
      </c>
      <c r="AS119" s="152">
        <f t="shared" si="86"/>
        <v>1.464</v>
      </c>
      <c r="AT119" s="175">
        <v>4.7</v>
      </c>
      <c r="AU119" s="152">
        <f>AT119/AQ119*100</f>
        <v>1.2533333333333334</v>
      </c>
      <c r="AV119" s="163" t="s">
        <v>22</v>
      </c>
      <c r="AW119" s="177">
        <v>375</v>
      </c>
      <c r="AX119" s="178">
        <v>2.2999999999999998</v>
      </c>
      <c r="AY119" s="156">
        <f t="shared" si="87"/>
        <v>0.61333333333333329</v>
      </c>
      <c r="AZ119" s="143"/>
      <c r="BA119" s="171">
        <v>0.61333333333333329</v>
      </c>
      <c r="BB119" s="172"/>
      <c r="BC119" s="172"/>
      <c r="BD119" s="172"/>
      <c r="BE119" s="172"/>
      <c r="BF119" s="172"/>
      <c r="BH119" s="174">
        <f>AY119</f>
        <v>0.61333333333333329</v>
      </c>
      <c r="BI119" s="161">
        <f>AY119</f>
        <v>0.61333333333333329</v>
      </c>
      <c r="BJ119" s="162">
        <f t="shared" si="88"/>
        <v>0.60266666666666668</v>
      </c>
      <c r="BK119" s="157">
        <f t="shared" si="89"/>
        <v>1.0006666666666668</v>
      </c>
      <c r="BL119" s="157">
        <f t="shared" si="90"/>
        <v>0.93044444444444452</v>
      </c>
      <c r="BM119" s="157">
        <f t="shared" si="91"/>
        <v>0.60266666666666657</v>
      </c>
      <c r="BN119" s="157">
        <f t="shared" si="92"/>
        <v>0.60266666666666657</v>
      </c>
      <c r="BO119" s="157">
        <f t="shared" si="93"/>
        <v>0.60266666666666657</v>
      </c>
    </row>
    <row r="120" spans="1:67" ht="25" customHeight="1">
      <c r="A120" s="139" t="s">
        <v>583</v>
      </c>
      <c r="B120" s="139" t="s">
        <v>433</v>
      </c>
      <c r="C120" s="140">
        <v>500</v>
      </c>
      <c r="D120" s="175">
        <v>4.6900000000000004</v>
      </c>
      <c r="E120" s="141">
        <f t="shared" si="81"/>
        <v>0.93800000000000017</v>
      </c>
      <c r="F120" s="152"/>
      <c r="G120" s="169">
        <v>0.93800000000000017</v>
      </c>
      <c r="H120" s="163" t="s">
        <v>412</v>
      </c>
      <c r="I120" s="177">
        <v>375</v>
      </c>
      <c r="J120" s="178">
        <v>2.29</v>
      </c>
      <c r="K120" s="164">
        <f t="shared" si="94"/>
        <v>0.61066666666666669</v>
      </c>
      <c r="L120" s="145"/>
      <c r="M120" s="182">
        <v>0.61066666666666669</v>
      </c>
      <c r="N120" s="95"/>
      <c r="O120" s="95"/>
      <c r="P120" s="149"/>
      <c r="Q120" s="149"/>
      <c r="R120" s="149"/>
      <c r="S120" s="149"/>
      <c r="T120" s="149"/>
      <c r="U120" s="183">
        <f t="shared" si="82"/>
        <v>0.61066666666666669</v>
      </c>
      <c r="V120" s="151">
        <f t="shared" si="83"/>
        <v>0.61066666666666669</v>
      </c>
      <c r="W120" s="139" t="s">
        <v>583</v>
      </c>
      <c r="X120" s="139" t="s">
        <v>433</v>
      </c>
      <c r="Y120" s="140">
        <v>500</v>
      </c>
      <c r="Z120" s="175">
        <v>3</v>
      </c>
      <c r="AA120" s="153">
        <f t="shared" si="84"/>
        <v>0.6</v>
      </c>
      <c r="AB120" s="175"/>
      <c r="AC120" s="153"/>
      <c r="AD120" s="163" t="s">
        <v>412</v>
      </c>
      <c r="AE120" s="177">
        <v>375</v>
      </c>
      <c r="AF120" s="178">
        <v>2.19</v>
      </c>
      <c r="AG120" s="156">
        <f t="shared" si="85"/>
        <v>0.58399999999999996</v>
      </c>
      <c r="AH120" s="207"/>
      <c r="AN120" s="157">
        <v>0.58399999999999996</v>
      </c>
      <c r="AO120" s="139" t="s">
        <v>583</v>
      </c>
      <c r="AP120" s="139" t="s">
        <v>433</v>
      </c>
      <c r="AQ120" s="140">
        <v>375</v>
      </c>
      <c r="AR120" s="175">
        <v>5.49</v>
      </c>
      <c r="AS120" s="152">
        <f t="shared" si="86"/>
        <v>1.464</v>
      </c>
      <c r="AT120" s="175">
        <v>4.7</v>
      </c>
      <c r="AU120" s="152">
        <f>AT120/AQ120*100</f>
        <v>1.2533333333333334</v>
      </c>
      <c r="AV120" s="143"/>
      <c r="AW120" s="143"/>
      <c r="AX120" s="143"/>
      <c r="AY120" s="156"/>
      <c r="AZ120" s="143"/>
      <c r="BA120" s="171"/>
      <c r="BB120" s="172"/>
      <c r="BC120" s="172"/>
      <c r="BD120" s="172"/>
      <c r="BE120" s="172"/>
      <c r="BF120" s="172"/>
      <c r="BH120" s="181">
        <v>1.2533333333333334</v>
      </c>
      <c r="BI120" s="161">
        <f>AS120</f>
        <v>1.464</v>
      </c>
      <c r="BJ120" s="162">
        <f t="shared" si="88"/>
        <v>0.81600000000000017</v>
      </c>
      <c r="BK120" s="157">
        <f t="shared" si="89"/>
        <v>1.0006666666666668</v>
      </c>
      <c r="BL120" s="157">
        <f t="shared" si="90"/>
        <v>0.93044444444444452</v>
      </c>
      <c r="BM120" s="157">
        <f t="shared" si="91"/>
        <v>0.59733333333333327</v>
      </c>
      <c r="BN120" s="157">
        <f t="shared" si="92"/>
        <v>0.59733333333333327</v>
      </c>
      <c r="BO120" s="157">
        <f t="shared" si="93"/>
        <v>0.88622222222222213</v>
      </c>
    </row>
    <row r="121" spans="1:67" ht="25" customHeight="1">
      <c r="A121" s="139" t="s">
        <v>584</v>
      </c>
      <c r="B121" s="139" t="s">
        <v>451</v>
      </c>
      <c r="C121" s="140">
        <v>420</v>
      </c>
      <c r="D121" s="175">
        <v>2.59</v>
      </c>
      <c r="E121" s="141">
        <f t="shared" si="81"/>
        <v>0.6166666666666667</v>
      </c>
      <c r="F121" s="152"/>
      <c r="G121" s="169">
        <v>0.6166666666666667</v>
      </c>
      <c r="H121" s="163" t="s">
        <v>585</v>
      </c>
      <c r="I121" s="177">
        <v>535</v>
      </c>
      <c r="J121" s="178">
        <v>2.39</v>
      </c>
      <c r="K121" s="164">
        <f t="shared" si="94"/>
        <v>0.44672897196261685</v>
      </c>
      <c r="L121" s="145"/>
      <c r="M121" s="182">
        <v>0.44672897196261685</v>
      </c>
      <c r="N121" s="95"/>
      <c r="O121" s="95"/>
      <c r="P121" s="149"/>
      <c r="Q121" s="149"/>
      <c r="R121" s="149"/>
      <c r="S121" s="149"/>
      <c r="T121" s="149"/>
      <c r="U121" s="183">
        <f t="shared" si="82"/>
        <v>0.44672897196261685</v>
      </c>
      <c r="V121" s="151">
        <f t="shared" si="83"/>
        <v>0.44672897196261685</v>
      </c>
      <c r="W121" s="139" t="s">
        <v>584</v>
      </c>
      <c r="X121" s="139" t="s">
        <v>451</v>
      </c>
      <c r="Y121" s="140">
        <v>420</v>
      </c>
      <c r="Z121" s="175">
        <v>2.4900000000000002</v>
      </c>
      <c r="AA121" s="153">
        <f t="shared" si="84"/>
        <v>0.59285714285714286</v>
      </c>
      <c r="AB121" s="175"/>
      <c r="AC121" s="153"/>
      <c r="AD121" s="154"/>
      <c r="AE121" s="155"/>
      <c r="AF121" s="144"/>
      <c r="AG121" s="156"/>
      <c r="AH121" s="207"/>
      <c r="AN121" s="157">
        <f>AA121</f>
        <v>0.59285714285714286</v>
      </c>
      <c r="AO121" s="139" t="s">
        <v>584</v>
      </c>
      <c r="AP121" s="139" t="s">
        <v>451</v>
      </c>
      <c r="AQ121" s="140">
        <v>420</v>
      </c>
      <c r="AR121" s="175">
        <v>2.59</v>
      </c>
      <c r="AS121" s="152">
        <f t="shared" si="86"/>
        <v>0.6166666666666667</v>
      </c>
      <c r="AT121" s="152"/>
      <c r="AU121" s="169">
        <v>0.6166666666666667</v>
      </c>
      <c r="AV121" s="143"/>
      <c r="AW121" s="143"/>
      <c r="AX121" s="143"/>
      <c r="AY121" s="156"/>
      <c r="AZ121" s="143"/>
      <c r="BA121" s="171"/>
      <c r="BB121" s="172"/>
      <c r="BC121" s="172"/>
      <c r="BD121" s="172"/>
      <c r="BE121" s="172"/>
      <c r="BF121" s="172"/>
      <c r="BH121" s="174">
        <f>AS121</f>
        <v>0.6166666666666667</v>
      </c>
      <c r="BI121" s="161">
        <f>AS121</f>
        <v>0.6166666666666667</v>
      </c>
      <c r="BJ121" s="162">
        <f t="shared" si="88"/>
        <v>0.55208426049547554</v>
      </c>
      <c r="BK121" s="157">
        <f t="shared" si="89"/>
        <v>0.60873015873015879</v>
      </c>
      <c r="BL121" s="157">
        <f t="shared" si="90"/>
        <v>0.60873015873015879</v>
      </c>
      <c r="BM121" s="157">
        <f t="shared" si="91"/>
        <v>0.44672897196261685</v>
      </c>
      <c r="BN121" s="157">
        <f t="shared" si="92"/>
        <v>0.44672897196261685</v>
      </c>
      <c r="BO121" s="157">
        <f t="shared" si="93"/>
        <v>0.55208426049547554</v>
      </c>
    </row>
    <row r="122" spans="1:67" ht="25" customHeight="1">
      <c r="A122" s="139" t="s">
        <v>586</v>
      </c>
      <c r="B122" s="139" t="s">
        <v>451</v>
      </c>
      <c r="C122" s="140">
        <v>420</v>
      </c>
      <c r="D122" s="175">
        <v>2.29</v>
      </c>
      <c r="E122" s="141">
        <f t="shared" si="81"/>
        <v>0.5452380952380953</v>
      </c>
      <c r="F122" s="152"/>
      <c r="G122" s="169">
        <v>0.5452380952380953</v>
      </c>
      <c r="H122" s="163" t="s">
        <v>412</v>
      </c>
      <c r="I122" s="177">
        <v>510</v>
      </c>
      <c r="J122" s="178">
        <v>2.4900000000000002</v>
      </c>
      <c r="K122" s="164">
        <f t="shared" si="94"/>
        <v>0.48823529411764716</v>
      </c>
      <c r="L122" s="145"/>
      <c r="M122" s="182">
        <v>0.48823529411764716</v>
      </c>
      <c r="N122" s="95"/>
      <c r="O122" s="95"/>
      <c r="P122" s="149"/>
      <c r="Q122" s="149"/>
      <c r="R122" s="149"/>
      <c r="S122" s="149"/>
      <c r="T122" s="149"/>
      <c r="U122" s="183">
        <f t="shared" si="82"/>
        <v>0.48823529411764716</v>
      </c>
      <c r="V122" s="151">
        <f t="shared" si="83"/>
        <v>0.48823529411764716</v>
      </c>
      <c r="W122" s="139" t="s">
        <v>586</v>
      </c>
      <c r="X122" s="139" t="s">
        <v>451</v>
      </c>
      <c r="Y122" s="140">
        <v>420</v>
      </c>
      <c r="Z122" s="175">
        <v>1.99</v>
      </c>
      <c r="AA122" s="153">
        <f t="shared" si="84"/>
        <v>0.47380952380952385</v>
      </c>
      <c r="AB122" s="175"/>
      <c r="AC122" s="153"/>
      <c r="AD122" s="163" t="s">
        <v>412</v>
      </c>
      <c r="AE122" s="177">
        <v>420</v>
      </c>
      <c r="AF122" s="178">
        <v>1.69</v>
      </c>
      <c r="AG122" s="156">
        <f t="shared" si="85"/>
        <v>0.40238095238095234</v>
      </c>
      <c r="AH122" s="207"/>
      <c r="AN122" s="157">
        <v>0.40238095238095234</v>
      </c>
      <c r="AO122" s="139" t="s">
        <v>586</v>
      </c>
      <c r="AP122" s="139" t="s">
        <v>451</v>
      </c>
      <c r="AQ122" s="140">
        <v>420</v>
      </c>
      <c r="AR122" s="175">
        <v>2.2999999999999998</v>
      </c>
      <c r="AS122" s="152">
        <f t="shared" si="86"/>
        <v>0.54761904761904756</v>
      </c>
      <c r="AT122" s="152"/>
      <c r="AU122" s="169">
        <v>0.54761904761904756</v>
      </c>
      <c r="AV122" s="163" t="s">
        <v>22</v>
      </c>
      <c r="AW122" s="177">
        <v>500</v>
      </c>
      <c r="AX122" s="178">
        <v>2.99</v>
      </c>
      <c r="AY122" s="156">
        <f t="shared" si="87"/>
        <v>0.59799999999999998</v>
      </c>
      <c r="AZ122" s="143"/>
      <c r="BA122" s="171">
        <v>0.59799999999999998</v>
      </c>
      <c r="BB122" s="172"/>
      <c r="BC122" s="172"/>
      <c r="BD122" s="172"/>
      <c r="BE122" s="172"/>
      <c r="BF122" s="172"/>
      <c r="BH122" s="284">
        <f>AS122</f>
        <v>0.54761904761904756</v>
      </c>
      <c r="BI122" s="160">
        <f>AS122</f>
        <v>0.54761904761904756</v>
      </c>
      <c r="BJ122" s="162">
        <f t="shared" si="88"/>
        <v>0.47941176470588237</v>
      </c>
      <c r="BK122" s="157">
        <f t="shared" si="89"/>
        <v>0.52222222222222225</v>
      </c>
      <c r="BL122" s="157">
        <f t="shared" si="90"/>
        <v>0.52222222222222225</v>
      </c>
      <c r="BM122" s="157">
        <f t="shared" si="91"/>
        <v>0.49620541549953318</v>
      </c>
      <c r="BN122" s="157">
        <f t="shared" si="92"/>
        <v>0.49620541549953318</v>
      </c>
      <c r="BO122" s="157">
        <f t="shared" si="93"/>
        <v>0.47941176470588237</v>
      </c>
    </row>
    <row r="123" spans="1:67" ht="25" customHeight="1">
      <c r="A123" s="139" t="s">
        <v>153</v>
      </c>
      <c r="B123" s="139" t="s">
        <v>563</v>
      </c>
      <c r="C123" s="140">
        <v>400</v>
      </c>
      <c r="D123" s="175">
        <v>5.09</v>
      </c>
      <c r="E123" s="141">
        <f t="shared" si="81"/>
        <v>1.2725</v>
      </c>
      <c r="F123" s="152"/>
      <c r="G123" s="169">
        <v>1.2725</v>
      </c>
      <c r="H123" s="163" t="s">
        <v>412</v>
      </c>
      <c r="I123" s="177">
        <v>380</v>
      </c>
      <c r="J123" s="178">
        <v>2.69</v>
      </c>
      <c r="K123" s="164">
        <f t="shared" si="94"/>
        <v>0.70789473684210524</v>
      </c>
      <c r="L123" s="145"/>
      <c r="M123" s="182">
        <v>0.70789473684210524</v>
      </c>
      <c r="N123" s="95"/>
      <c r="O123" s="95"/>
      <c r="P123" s="149"/>
      <c r="Q123" s="149"/>
      <c r="R123" s="149"/>
      <c r="S123" s="149"/>
      <c r="T123" s="149"/>
      <c r="U123" s="183">
        <f t="shared" si="82"/>
        <v>0.70789473684210524</v>
      </c>
      <c r="V123" s="151">
        <f t="shared" si="83"/>
        <v>0.70789473684210524</v>
      </c>
      <c r="W123" s="139" t="s">
        <v>153</v>
      </c>
      <c r="X123" s="139" t="s">
        <v>563</v>
      </c>
      <c r="Y123" s="140">
        <v>400</v>
      </c>
      <c r="Z123" s="175">
        <v>4.05</v>
      </c>
      <c r="AA123" s="153">
        <f t="shared" si="84"/>
        <v>1.0125</v>
      </c>
      <c r="AB123" s="175" t="s">
        <v>587</v>
      </c>
      <c r="AC123" s="153"/>
      <c r="AD123" s="163" t="s">
        <v>412</v>
      </c>
      <c r="AE123" s="177">
        <v>443</v>
      </c>
      <c r="AF123" s="178">
        <v>3.59</v>
      </c>
      <c r="AG123" s="156">
        <f t="shared" si="85"/>
        <v>0.81038374717832951</v>
      </c>
      <c r="AH123" s="207"/>
      <c r="AN123" s="157">
        <v>0.81038374717832951</v>
      </c>
      <c r="AO123" s="139" t="s">
        <v>153</v>
      </c>
      <c r="AP123" s="139" t="s">
        <v>563</v>
      </c>
      <c r="AQ123" s="140">
        <v>400</v>
      </c>
      <c r="AR123" s="175">
        <v>4.2</v>
      </c>
      <c r="AS123" s="152">
        <f t="shared" si="86"/>
        <v>1.05</v>
      </c>
      <c r="AT123" s="152"/>
      <c r="AU123" s="169">
        <v>1.05</v>
      </c>
      <c r="AV123" s="163" t="s">
        <v>22</v>
      </c>
      <c r="AW123" s="177">
        <v>375</v>
      </c>
      <c r="AX123" s="178">
        <v>2.4900000000000002</v>
      </c>
      <c r="AY123" s="156">
        <f t="shared" si="87"/>
        <v>0.66400000000000015</v>
      </c>
      <c r="AZ123" s="143"/>
      <c r="BA123" s="171">
        <v>0.66400000000000015</v>
      </c>
      <c r="BB123" s="172"/>
      <c r="BC123" s="172"/>
      <c r="BD123" s="172"/>
      <c r="BE123" s="172"/>
      <c r="BF123" s="172"/>
      <c r="BH123" s="174">
        <f>AY123</f>
        <v>0.66400000000000015</v>
      </c>
      <c r="BI123" s="161">
        <f>AY123</f>
        <v>0.66400000000000015</v>
      </c>
      <c r="BJ123" s="162">
        <f t="shared" si="88"/>
        <v>0.72742616134014504</v>
      </c>
      <c r="BK123" s="157">
        <f t="shared" si="89"/>
        <v>1.1116666666666666</v>
      </c>
      <c r="BL123" s="157">
        <f t="shared" si="90"/>
        <v>1.1116666666666666</v>
      </c>
      <c r="BM123" s="157">
        <f t="shared" si="91"/>
        <v>0.72742616134014504</v>
      </c>
      <c r="BN123" s="157">
        <f t="shared" si="92"/>
        <v>0.72742616134014504</v>
      </c>
      <c r="BO123" s="157">
        <f t="shared" si="93"/>
        <v>0.72742616134014504</v>
      </c>
    </row>
    <row r="124" spans="1:67" ht="25" customHeight="1">
      <c r="A124" s="139" t="s">
        <v>588</v>
      </c>
      <c r="B124" s="139" t="s">
        <v>451</v>
      </c>
      <c r="C124" s="140">
        <v>560</v>
      </c>
      <c r="D124" s="175">
        <v>2.89</v>
      </c>
      <c r="E124" s="141">
        <f t="shared" si="81"/>
        <v>0.51607142857142863</v>
      </c>
      <c r="F124" s="175">
        <v>2.4900000000000002</v>
      </c>
      <c r="G124" s="141">
        <f>F124/C124*100</f>
        <v>0.44464285714285717</v>
      </c>
      <c r="H124" s="163" t="s">
        <v>412</v>
      </c>
      <c r="I124" s="177">
        <v>575</v>
      </c>
      <c r="J124" s="178">
        <v>1.59</v>
      </c>
      <c r="K124" s="164">
        <f t="shared" si="94"/>
        <v>0.27652173913043476</v>
      </c>
      <c r="L124" s="163">
        <v>1.49</v>
      </c>
      <c r="M124" s="164">
        <f>L124/I124*100</f>
        <v>0.25913043478260872</v>
      </c>
      <c r="N124" s="95"/>
      <c r="O124" s="95"/>
      <c r="P124" s="149"/>
      <c r="Q124" s="149"/>
      <c r="R124" s="149"/>
      <c r="S124" s="149"/>
      <c r="T124" s="149"/>
      <c r="U124" s="150">
        <f>M124</f>
        <v>0.25913043478260872</v>
      </c>
      <c r="V124" s="151">
        <f t="shared" si="83"/>
        <v>0.27652173913043476</v>
      </c>
      <c r="W124" s="139" t="s">
        <v>154</v>
      </c>
      <c r="X124" s="139" t="s">
        <v>451</v>
      </c>
      <c r="Y124" s="140">
        <v>575</v>
      </c>
      <c r="Z124" s="175">
        <v>2.6</v>
      </c>
      <c r="AA124" s="153">
        <f t="shared" si="84"/>
        <v>0.45217391304347831</v>
      </c>
      <c r="AB124" s="175"/>
      <c r="AC124" s="153"/>
      <c r="AD124" s="163" t="s">
        <v>412</v>
      </c>
      <c r="AE124" s="177">
        <v>575</v>
      </c>
      <c r="AF124" s="178">
        <v>1.49</v>
      </c>
      <c r="AG124" s="156">
        <f t="shared" si="85"/>
        <v>0.25913043478260872</v>
      </c>
      <c r="AH124" s="207"/>
      <c r="AN124" s="157">
        <v>0.25913043478260872</v>
      </c>
      <c r="AO124" s="139" t="s">
        <v>154</v>
      </c>
      <c r="AP124" s="139" t="s">
        <v>451</v>
      </c>
      <c r="AQ124" s="140">
        <v>575</v>
      </c>
      <c r="AR124" s="175">
        <v>3.39</v>
      </c>
      <c r="AS124" s="152">
        <f t="shared" si="86"/>
        <v>0.58956521739130441</v>
      </c>
      <c r="AT124" s="152"/>
      <c r="AU124" s="169">
        <v>0.58956521739130441</v>
      </c>
      <c r="AV124" s="163" t="s">
        <v>22</v>
      </c>
      <c r="AW124" s="170">
        <v>575</v>
      </c>
      <c r="AX124" s="178">
        <v>1.6</v>
      </c>
      <c r="AY124" s="156">
        <f t="shared" si="87"/>
        <v>0.27826086956521739</v>
      </c>
      <c r="AZ124" s="143"/>
      <c r="BA124" s="171">
        <v>0.27826086956521739</v>
      </c>
      <c r="BB124" s="172"/>
      <c r="BC124" s="172"/>
      <c r="BD124" s="172" t="s">
        <v>589</v>
      </c>
      <c r="BE124" s="172"/>
      <c r="BF124" s="172"/>
      <c r="BH124" s="174">
        <f>AY124</f>
        <v>0.27826086956521739</v>
      </c>
      <c r="BI124" s="161">
        <f>AY124</f>
        <v>0.27826086956521739</v>
      </c>
      <c r="BJ124" s="162">
        <f t="shared" si="88"/>
        <v>0.26550724637681161</v>
      </c>
      <c r="BK124" s="157">
        <f t="shared" si="89"/>
        <v>0.51927018633540378</v>
      </c>
      <c r="BL124" s="157">
        <f t="shared" si="90"/>
        <v>0.49546066252587995</v>
      </c>
      <c r="BM124" s="157">
        <f t="shared" si="91"/>
        <v>0.27130434782608698</v>
      </c>
      <c r="BN124" s="157">
        <f t="shared" si="92"/>
        <v>0.26550724637681161</v>
      </c>
      <c r="BO124" s="157">
        <f t="shared" si="93"/>
        <v>0.27130434782608698</v>
      </c>
    </row>
    <row r="125" spans="1:67" ht="25" customHeight="1">
      <c r="A125" s="139" t="s">
        <v>590</v>
      </c>
      <c r="B125" s="139" t="s">
        <v>451</v>
      </c>
      <c r="C125" s="140">
        <v>560</v>
      </c>
      <c r="D125" s="175">
        <v>2.89</v>
      </c>
      <c r="E125" s="141">
        <f t="shared" si="81"/>
        <v>0.51607142857142863</v>
      </c>
      <c r="F125" s="175">
        <v>2.4900000000000002</v>
      </c>
      <c r="G125" s="141">
        <f>F125/C125*100</f>
        <v>0.44464285714285717</v>
      </c>
      <c r="H125" s="163" t="s">
        <v>412</v>
      </c>
      <c r="I125" s="177">
        <v>560</v>
      </c>
      <c r="J125" s="178">
        <v>1.59</v>
      </c>
      <c r="K125" s="164">
        <f t="shared" si="94"/>
        <v>0.28392857142857142</v>
      </c>
      <c r="L125" s="163">
        <v>1.49</v>
      </c>
      <c r="M125" s="164">
        <f>L125/I125*100</f>
        <v>0.26607142857142857</v>
      </c>
      <c r="N125" s="95"/>
      <c r="O125" s="95"/>
      <c r="P125" s="149"/>
      <c r="Q125" s="149"/>
      <c r="R125" s="149"/>
      <c r="S125" s="149"/>
      <c r="T125" s="149"/>
      <c r="U125" s="150">
        <f>M125</f>
        <v>0.26607142857142857</v>
      </c>
      <c r="V125" s="151">
        <f t="shared" si="83"/>
        <v>0.28392857142857142</v>
      </c>
      <c r="W125" s="139" t="s">
        <v>590</v>
      </c>
      <c r="X125" s="139" t="s">
        <v>451</v>
      </c>
      <c r="Y125" s="140">
        <v>560</v>
      </c>
      <c r="Z125" s="152">
        <v>2.6</v>
      </c>
      <c r="AA125" s="153">
        <f t="shared" si="84"/>
        <v>0.4642857142857143</v>
      </c>
      <c r="AB125" s="152"/>
      <c r="AC125" s="153"/>
      <c r="AD125" s="154"/>
      <c r="AE125" s="155"/>
      <c r="AF125" s="144"/>
      <c r="AG125" s="255"/>
      <c r="AH125" s="207"/>
      <c r="AN125" s="157">
        <f>AA125</f>
        <v>0.4642857142857143</v>
      </c>
      <c r="AO125" s="139" t="s">
        <v>590</v>
      </c>
      <c r="AP125" s="139" t="s">
        <v>451</v>
      </c>
      <c r="AQ125" s="140">
        <v>560</v>
      </c>
      <c r="AR125" s="175">
        <v>3.39</v>
      </c>
      <c r="AS125" s="152">
        <f t="shared" si="86"/>
        <v>0.60535714285714293</v>
      </c>
      <c r="AT125" s="152"/>
      <c r="AU125" s="169">
        <v>0.60535714285714293</v>
      </c>
      <c r="AV125" s="143"/>
      <c r="AW125" s="143"/>
      <c r="AX125" s="143"/>
      <c r="AY125" s="156"/>
      <c r="AZ125" s="143"/>
      <c r="BA125" s="171"/>
      <c r="BB125" s="172"/>
      <c r="BC125" s="172"/>
      <c r="BD125" s="172"/>
      <c r="BE125" s="172"/>
      <c r="BF125" s="172"/>
      <c r="BH125" s="174">
        <f>AS125</f>
        <v>0.60535714285714293</v>
      </c>
      <c r="BI125" s="161">
        <f>AS125</f>
        <v>0.60535714285714293</v>
      </c>
      <c r="BJ125" s="162">
        <f t="shared" si="88"/>
        <v>0.44523809523809521</v>
      </c>
      <c r="BK125" s="157">
        <f t="shared" si="89"/>
        <v>0.52857142857142858</v>
      </c>
      <c r="BL125" s="157">
        <f t="shared" si="90"/>
        <v>0.50476190476190486</v>
      </c>
      <c r="BM125" s="157">
        <f t="shared" si="91"/>
        <v>0.28392857142857142</v>
      </c>
      <c r="BN125" s="157">
        <f t="shared" si="92"/>
        <v>0.26607142857142857</v>
      </c>
      <c r="BO125" s="157">
        <f t="shared" si="93"/>
        <v>0.4511904761904762</v>
      </c>
    </row>
    <row r="126" spans="1:67" ht="25" customHeight="1">
      <c r="A126" s="139" t="s">
        <v>140</v>
      </c>
      <c r="B126" s="139" t="s">
        <v>591</v>
      </c>
      <c r="C126" s="140">
        <v>1000</v>
      </c>
      <c r="D126" s="175">
        <v>15.49</v>
      </c>
      <c r="E126" s="141">
        <f t="shared" si="81"/>
        <v>1.5489999999999999</v>
      </c>
      <c r="F126" s="152"/>
      <c r="G126" s="169">
        <v>1.5489999999999999</v>
      </c>
      <c r="H126" s="163" t="s">
        <v>412</v>
      </c>
      <c r="I126" s="177">
        <v>1000</v>
      </c>
      <c r="J126" s="178">
        <v>10.29</v>
      </c>
      <c r="K126" s="164">
        <f t="shared" si="94"/>
        <v>1.0289999999999999</v>
      </c>
      <c r="L126" s="145"/>
      <c r="M126" s="182">
        <v>1.0289999999999999</v>
      </c>
      <c r="N126" s="139" t="s">
        <v>592</v>
      </c>
      <c r="O126" s="173">
        <v>1000</v>
      </c>
      <c r="P126" s="139">
        <v>12.79</v>
      </c>
      <c r="Q126" s="141">
        <f>P126/O126*100</f>
        <v>1.2789999999999999</v>
      </c>
      <c r="R126" s="139">
        <v>9.99</v>
      </c>
      <c r="S126" s="141">
        <f>R126/O126*100</f>
        <v>0.99900000000000011</v>
      </c>
      <c r="T126" s="142">
        <f>R126/P126</f>
        <v>0.78107896794370613</v>
      </c>
      <c r="U126" s="191">
        <f>S126</f>
        <v>0.99900000000000011</v>
      </c>
      <c r="V126" s="192">
        <f t="shared" si="83"/>
        <v>1.0289999999999999</v>
      </c>
      <c r="W126" s="139" t="s">
        <v>140</v>
      </c>
      <c r="X126" s="139" t="s">
        <v>591</v>
      </c>
      <c r="Y126" s="140">
        <v>1000</v>
      </c>
      <c r="Z126" s="175">
        <v>10.49</v>
      </c>
      <c r="AA126" s="153">
        <f t="shared" si="84"/>
        <v>1.0490000000000002</v>
      </c>
      <c r="AB126" s="175"/>
      <c r="AC126" s="153"/>
      <c r="AD126" s="163" t="s">
        <v>412</v>
      </c>
      <c r="AE126" s="170">
        <v>1000</v>
      </c>
      <c r="AF126" s="178">
        <v>9.2899999999999991</v>
      </c>
      <c r="AG126" s="156">
        <f t="shared" si="85"/>
        <v>0.92899999999999994</v>
      </c>
      <c r="AH126" s="207"/>
      <c r="AN126" s="157">
        <v>0.92899999999999994</v>
      </c>
      <c r="AO126" s="139" t="s">
        <v>140</v>
      </c>
      <c r="AP126" s="139" t="s">
        <v>591</v>
      </c>
      <c r="AQ126" s="140">
        <v>1000</v>
      </c>
      <c r="AR126" s="175">
        <v>15.49</v>
      </c>
      <c r="AS126" s="152">
        <f t="shared" si="86"/>
        <v>1.5489999999999999</v>
      </c>
      <c r="AT126" s="152"/>
      <c r="AU126" s="169">
        <v>1.5489999999999999</v>
      </c>
      <c r="AV126" s="163" t="s">
        <v>22</v>
      </c>
      <c r="AW126" s="170">
        <v>1000</v>
      </c>
      <c r="AX126" s="178">
        <v>9.5</v>
      </c>
      <c r="AY126" s="156">
        <f t="shared" si="87"/>
        <v>0.95</v>
      </c>
      <c r="AZ126" s="143"/>
      <c r="BA126" s="171">
        <v>0.95</v>
      </c>
      <c r="BB126" s="172"/>
      <c r="BC126" s="172"/>
      <c r="BD126" s="172"/>
      <c r="BE126" s="172"/>
      <c r="BF126" s="172"/>
      <c r="BH126" s="174">
        <f>AY126</f>
        <v>0.95</v>
      </c>
      <c r="BI126" s="161">
        <f>AY126</f>
        <v>0.95</v>
      </c>
      <c r="BJ126" s="162">
        <f t="shared" si="88"/>
        <v>0.95933333333333337</v>
      </c>
      <c r="BK126" s="157">
        <f t="shared" si="89"/>
        <v>1.3823333333333334</v>
      </c>
      <c r="BL126" s="157">
        <f t="shared" si="90"/>
        <v>1.3823333333333334</v>
      </c>
      <c r="BM126" s="157">
        <f t="shared" si="91"/>
        <v>0.96933333333333316</v>
      </c>
      <c r="BN126" s="157">
        <f t="shared" si="92"/>
        <v>0.96933333333333316</v>
      </c>
      <c r="BO126" s="157">
        <f t="shared" si="93"/>
        <v>0.96933333333333316</v>
      </c>
    </row>
    <row r="127" spans="1:67" ht="25" customHeight="1">
      <c r="A127" s="139" t="s">
        <v>141</v>
      </c>
      <c r="B127" s="139" t="s">
        <v>593</v>
      </c>
      <c r="C127" s="140">
        <v>2000</v>
      </c>
      <c r="D127" s="175">
        <v>7.99</v>
      </c>
      <c r="E127" s="141">
        <f t="shared" si="81"/>
        <v>0.39950000000000002</v>
      </c>
      <c r="F127" s="175">
        <v>6.99</v>
      </c>
      <c r="G127" s="141">
        <f>F127/C127*100</f>
        <v>0.34950000000000003</v>
      </c>
      <c r="H127" s="163" t="s">
        <v>412</v>
      </c>
      <c r="I127" s="177">
        <v>2000</v>
      </c>
      <c r="J127" s="178">
        <v>4.99</v>
      </c>
      <c r="K127" s="164">
        <f t="shared" si="94"/>
        <v>0.24950000000000003</v>
      </c>
      <c r="L127" s="163">
        <v>4.79</v>
      </c>
      <c r="M127" s="164">
        <f>L127/I127*100</f>
        <v>0.23949999999999999</v>
      </c>
      <c r="N127" s="95"/>
      <c r="O127" s="95"/>
      <c r="P127" s="149"/>
      <c r="Q127" s="149"/>
      <c r="R127" s="149"/>
      <c r="S127" s="149"/>
      <c r="T127" s="149"/>
      <c r="U127" s="150">
        <f>M127</f>
        <v>0.23949999999999999</v>
      </c>
      <c r="V127" s="151">
        <f t="shared" si="83"/>
        <v>0.24950000000000003</v>
      </c>
      <c r="W127" s="139" t="s">
        <v>141</v>
      </c>
      <c r="X127" s="139" t="s">
        <v>593</v>
      </c>
      <c r="Y127" s="140">
        <v>2000</v>
      </c>
      <c r="Z127" s="175">
        <v>6.49</v>
      </c>
      <c r="AA127" s="153">
        <f t="shared" si="84"/>
        <v>0.32450000000000001</v>
      </c>
      <c r="AB127" s="175"/>
      <c r="AC127" s="153"/>
      <c r="AD127" s="163" t="s">
        <v>412</v>
      </c>
      <c r="AE127" s="170">
        <v>2000</v>
      </c>
      <c r="AF127" s="178">
        <v>4.8899999999999997</v>
      </c>
      <c r="AG127" s="156">
        <f t="shared" si="85"/>
        <v>0.24449999999999997</v>
      </c>
      <c r="AH127" s="207"/>
      <c r="AN127" s="157">
        <v>0.24449999999999997</v>
      </c>
      <c r="AO127" s="139" t="s">
        <v>141</v>
      </c>
      <c r="AP127" s="139" t="s">
        <v>593</v>
      </c>
      <c r="AQ127" s="140">
        <v>2000</v>
      </c>
      <c r="AR127" s="175">
        <v>7.99</v>
      </c>
      <c r="AS127" s="152">
        <f t="shared" si="86"/>
        <v>0.39950000000000002</v>
      </c>
      <c r="AT127" s="175">
        <v>7</v>
      </c>
      <c r="AU127" s="152">
        <f t="shared" ref="AU127:AU128" si="95">AT127/AQ127*100</f>
        <v>0.35000000000000003</v>
      </c>
      <c r="AV127" s="163" t="s">
        <v>22</v>
      </c>
      <c r="AW127" s="170">
        <v>2000</v>
      </c>
      <c r="AX127" s="178">
        <v>5</v>
      </c>
      <c r="AY127" s="156">
        <f t="shared" si="87"/>
        <v>0.25</v>
      </c>
      <c r="AZ127" s="143"/>
      <c r="BA127" s="171">
        <v>0.25</v>
      </c>
      <c r="BB127" s="172"/>
      <c r="BC127" s="172"/>
      <c r="BD127" s="172"/>
      <c r="BE127" s="172"/>
      <c r="BF127" s="172"/>
      <c r="BH127" s="174">
        <f>AY127</f>
        <v>0.25</v>
      </c>
      <c r="BI127" s="161">
        <f>AY127</f>
        <v>0.25</v>
      </c>
      <c r="BJ127" s="162">
        <f t="shared" si="88"/>
        <v>0.24466666666666667</v>
      </c>
      <c r="BK127" s="157">
        <f t="shared" si="89"/>
        <v>0.3745</v>
      </c>
      <c r="BL127" s="157">
        <f t="shared" si="90"/>
        <v>0.34133333333333332</v>
      </c>
      <c r="BM127" s="157">
        <f t="shared" si="91"/>
        <v>0.248</v>
      </c>
      <c r="BN127" s="157">
        <f t="shared" si="92"/>
        <v>0.24466666666666667</v>
      </c>
      <c r="BO127" s="157">
        <f t="shared" si="93"/>
        <v>0.248</v>
      </c>
    </row>
    <row r="128" spans="1:67" ht="25" customHeight="1">
      <c r="A128" s="139" t="s">
        <v>155</v>
      </c>
      <c r="B128" s="139" t="s">
        <v>594</v>
      </c>
      <c r="C128" s="140">
        <v>1500</v>
      </c>
      <c r="D128" s="175">
        <v>2.99</v>
      </c>
      <c r="E128" s="141">
        <f t="shared" si="81"/>
        <v>0.19933333333333336</v>
      </c>
      <c r="F128" s="175">
        <v>2.4900000000000002</v>
      </c>
      <c r="G128" s="245">
        <f>F128/C128*100</f>
        <v>0.16600000000000004</v>
      </c>
      <c r="H128" s="285" t="s">
        <v>412</v>
      </c>
      <c r="I128" s="286">
        <v>1500</v>
      </c>
      <c r="J128" s="287">
        <v>2.4900000000000002</v>
      </c>
      <c r="K128" s="246">
        <f t="shared" si="94"/>
        <v>0.16600000000000004</v>
      </c>
      <c r="L128" s="145"/>
      <c r="M128" s="182">
        <v>0.16600000000000004</v>
      </c>
      <c r="N128" s="95"/>
      <c r="O128" s="95"/>
      <c r="P128" s="149"/>
      <c r="Q128" s="149"/>
      <c r="R128" s="149"/>
      <c r="S128" s="149"/>
      <c r="T128" s="149"/>
      <c r="U128" s="288">
        <f>K128</f>
        <v>0.16600000000000004</v>
      </c>
      <c r="V128" s="151">
        <f t="shared" si="83"/>
        <v>0.16600000000000004</v>
      </c>
      <c r="W128" s="139" t="s">
        <v>155</v>
      </c>
      <c r="X128" s="139" t="s">
        <v>594</v>
      </c>
      <c r="Y128" s="140">
        <v>1500</v>
      </c>
      <c r="Z128" s="175">
        <v>2.69</v>
      </c>
      <c r="AA128" s="153">
        <f t="shared" si="84"/>
        <v>0.17933333333333332</v>
      </c>
      <c r="AB128" s="175"/>
      <c r="AC128" s="153"/>
      <c r="AD128" s="163" t="s">
        <v>412</v>
      </c>
      <c r="AE128" s="170">
        <v>1500</v>
      </c>
      <c r="AF128" s="178">
        <v>2.39</v>
      </c>
      <c r="AG128" s="156">
        <f t="shared" si="85"/>
        <v>0.15933333333333333</v>
      </c>
      <c r="AH128" s="207"/>
      <c r="AN128" s="157">
        <v>0.15933333333333333</v>
      </c>
      <c r="AO128" s="139" t="s">
        <v>155</v>
      </c>
      <c r="AP128" s="139" t="s">
        <v>594</v>
      </c>
      <c r="AQ128" s="140">
        <v>1500</v>
      </c>
      <c r="AR128" s="175">
        <v>3.29</v>
      </c>
      <c r="AS128" s="152">
        <f t="shared" si="86"/>
        <v>0.21933333333333332</v>
      </c>
      <c r="AT128" s="175">
        <v>3</v>
      </c>
      <c r="AU128" s="152">
        <f t="shared" si="95"/>
        <v>0.2</v>
      </c>
      <c r="AV128" s="163" t="s">
        <v>22</v>
      </c>
      <c r="AW128" s="170">
        <v>1500</v>
      </c>
      <c r="AX128" s="178">
        <v>2.4900000000000002</v>
      </c>
      <c r="AY128" s="156">
        <f t="shared" si="87"/>
        <v>0.16600000000000004</v>
      </c>
      <c r="AZ128" s="143"/>
      <c r="BA128" s="171">
        <v>0.16600000000000004</v>
      </c>
      <c r="BB128" s="172"/>
      <c r="BC128" s="172"/>
      <c r="BD128" s="172"/>
      <c r="BE128" s="172"/>
      <c r="BF128" s="172"/>
      <c r="BH128" s="174">
        <f>AY128</f>
        <v>0.16600000000000004</v>
      </c>
      <c r="BI128" s="161">
        <f>AY128</f>
        <v>0.16600000000000004</v>
      </c>
      <c r="BJ128" s="162">
        <f t="shared" si="88"/>
        <v>0.1637777777777778</v>
      </c>
      <c r="BK128" s="157">
        <f t="shared" si="89"/>
        <v>0.19933333333333336</v>
      </c>
      <c r="BL128" s="157">
        <f t="shared" si="90"/>
        <v>0.18177777777777782</v>
      </c>
      <c r="BM128" s="157">
        <f t="shared" si="91"/>
        <v>0.1637777777777778</v>
      </c>
      <c r="BN128" s="157">
        <f t="shared" si="92"/>
        <v>0.1637777777777778</v>
      </c>
      <c r="BO128" s="157">
        <f t="shared" si="93"/>
        <v>0.1637777777777778</v>
      </c>
    </row>
    <row r="129" spans="1:67" ht="25" customHeight="1">
      <c r="A129" s="115" t="s">
        <v>595</v>
      </c>
      <c r="B129" s="276"/>
      <c r="C129" s="116"/>
      <c r="D129" s="117"/>
      <c r="E129" s="117"/>
      <c r="F129" s="118"/>
      <c r="G129" s="118"/>
      <c r="H129" s="119"/>
      <c r="I129" s="277"/>
      <c r="J129" s="278"/>
      <c r="K129" s="278"/>
      <c r="L129" s="279"/>
      <c r="M129" s="280"/>
      <c r="N129" s="281"/>
      <c r="O129" s="281"/>
      <c r="P129" s="279"/>
      <c r="Q129" s="279"/>
      <c r="R129" s="279"/>
      <c r="S129" s="279"/>
      <c r="T129" s="279"/>
      <c r="U129" s="280"/>
      <c r="V129" s="282"/>
      <c r="W129" s="229" t="s">
        <v>156</v>
      </c>
      <c r="X129" s="201"/>
      <c r="Y129" s="197"/>
      <c r="Z129" s="198"/>
      <c r="AA129" s="198"/>
      <c r="AB129" s="198"/>
      <c r="AC129" s="198"/>
      <c r="AD129" s="201"/>
      <c r="AE129" s="283"/>
      <c r="AF129" s="198"/>
      <c r="AG129" s="198"/>
      <c r="AH129" s="230"/>
      <c r="AI129" s="133"/>
      <c r="AJ129" s="133"/>
      <c r="AK129" s="133"/>
      <c r="AL129" s="133"/>
      <c r="AM129" s="133"/>
      <c r="AN129" s="203"/>
      <c r="AO129" s="229" t="s">
        <v>156</v>
      </c>
      <c r="AP129" s="201"/>
      <c r="AQ129" s="201"/>
      <c r="AR129" s="230"/>
      <c r="AS129" s="198"/>
      <c r="AT129" s="198"/>
      <c r="AU129" s="198"/>
      <c r="AV129" s="197"/>
      <c r="AW129" s="197"/>
      <c r="AX129" s="197"/>
      <c r="AY129" s="197"/>
      <c r="AZ129" s="197"/>
      <c r="BA129" s="198"/>
      <c r="BB129" s="197"/>
      <c r="BC129" s="197"/>
      <c r="BD129" s="197"/>
      <c r="BE129" s="197"/>
      <c r="BF129" s="197"/>
      <c r="BG129" s="135"/>
      <c r="BH129" s="135"/>
      <c r="BI129" s="204"/>
      <c r="BJ129" s="133"/>
      <c r="BK129" s="203"/>
      <c r="BL129" s="203"/>
      <c r="BM129" s="203"/>
      <c r="BN129" s="203"/>
      <c r="BO129" s="203"/>
    </row>
    <row r="130" spans="1:67" ht="25" customHeight="1">
      <c r="A130" s="139" t="s">
        <v>596</v>
      </c>
      <c r="B130" s="139" t="s">
        <v>597</v>
      </c>
      <c r="C130" s="140">
        <v>310</v>
      </c>
      <c r="D130" s="175">
        <v>3.99</v>
      </c>
      <c r="E130" s="141">
        <f t="shared" ref="E130:E140" si="96">D130/C130*100</f>
        <v>1.2870967741935484</v>
      </c>
      <c r="F130" s="152"/>
      <c r="G130" s="169">
        <v>1.2870967741935484</v>
      </c>
      <c r="H130" s="143"/>
      <c r="I130" s="143"/>
      <c r="J130" s="144"/>
      <c r="K130" s="144"/>
      <c r="L130" s="145"/>
      <c r="M130" s="146"/>
      <c r="N130" s="166"/>
      <c r="O130" s="166"/>
      <c r="P130" s="167"/>
      <c r="Q130" s="167"/>
      <c r="R130" s="167"/>
      <c r="S130" s="167"/>
      <c r="T130" s="167"/>
      <c r="U130" s="220">
        <f>E130</f>
        <v>1.2870967741935484</v>
      </c>
      <c r="V130" s="192">
        <f>E130</f>
        <v>1.2870967741935484</v>
      </c>
      <c r="W130" s="139" t="s">
        <v>596</v>
      </c>
      <c r="X130" s="139" t="s">
        <v>597</v>
      </c>
      <c r="Y130" s="140">
        <v>310</v>
      </c>
      <c r="Z130" s="175">
        <v>3.59</v>
      </c>
      <c r="AA130" s="153">
        <f t="shared" ref="AA130:AA140" si="97">Z130/Y130*100</f>
        <v>1.1580645161290322</v>
      </c>
      <c r="AB130" s="175"/>
      <c r="AC130" s="153"/>
      <c r="AD130" s="170"/>
      <c r="AE130" s="155"/>
      <c r="AF130" s="144"/>
      <c r="AG130" s="144"/>
      <c r="AH130" s="207"/>
      <c r="AN130" s="157">
        <f>AA130</f>
        <v>1.1580645161290322</v>
      </c>
      <c r="AO130" s="139" t="s">
        <v>596</v>
      </c>
      <c r="AP130" s="139" t="s">
        <v>597</v>
      </c>
      <c r="AQ130" s="140">
        <v>310</v>
      </c>
      <c r="AR130" s="175">
        <v>4.49</v>
      </c>
      <c r="AS130" s="152">
        <f t="shared" ref="AS130:AS140" si="98">AR130/AQ130*100</f>
        <v>1.4483870967741936</v>
      </c>
      <c r="AT130" s="152"/>
      <c r="AU130" s="169">
        <v>1.4483870967741936</v>
      </c>
      <c r="AV130" s="143"/>
      <c r="AW130" s="143"/>
      <c r="AX130" s="143"/>
      <c r="AY130" s="143"/>
      <c r="AZ130" s="143"/>
      <c r="BA130" s="144"/>
      <c r="BB130" s="172"/>
      <c r="BC130" s="172"/>
      <c r="BD130" s="172"/>
      <c r="BE130" s="172"/>
      <c r="BF130" s="172"/>
      <c r="BH130" s="174">
        <f>AS130</f>
        <v>1.4483870967741936</v>
      </c>
      <c r="BI130" s="161">
        <f>AS130</f>
        <v>1.4483870967741936</v>
      </c>
      <c r="BJ130" s="162">
        <f t="shared" ref="BJ130:BJ140" si="99">AVERAGE(BH130,AN130,U130)</f>
        <v>1.2978494623655914</v>
      </c>
      <c r="BK130" s="157">
        <f t="shared" ref="BK130:BK140" si="100">AVERAGE(E130,AA130,AS130)</f>
        <v>1.2978494623655914</v>
      </c>
      <c r="BL130" s="157">
        <f t="shared" ref="BL130:BL140" si="101">AVERAGE(G130,AA130,AU130)</f>
        <v>1.2978494623655914</v>
      </c>
      <c r="BM130" s="157"/>
      <c r="BN130" s="157"/>
      <c r="BO130" s="157">
        <f t="shared" ref="BO130:BO140" si="102">AVERAGE(V130,AN130,BI130)</f>
        <v>1.2978494623655914</v>
      </c>
    </row>
    <row r="131" spans="1:67" ht="25" customHeight="1">
      <c r="A131" s="139" t="s">
        <v>158</v>
      </c>
      <c r="B131" s="139" t="s">
        <v>598</v>
      </c>
      <c r="C131" s="140">
        <v>1500</v>
      </c>
      <c r="D131" s="152">
        <v>3.39</v>
      </c>
      <c r="E131" s="141">
        <f t="shared" si="96"/>
        <v>0.22600000000000003</v>
      </c>
      <c r="F131" s="152"/>
      <c r="G131" s="169">
        <v>0.22600000000000003</v>
      </c>
      <c r="H131" s="143" t="s">
        <v>25</v>
      </c>
      <c r="I131" s="177">
        <v>1500</v>
      </c>
      <c r="J131" s="144">
        <v>1.0900000000000001</v>
      </c>
      <c r="K131" s="164">
        <f t="shared" ref="K131:K132" si="103">J131/I131*100</f>
        <v>7.2666666666666671E-2</v>
      </c>
      <c r="L131" s="145"/>
      <c r="M131" s="182">
        <v>7.2666666666666671E-2</v>
      </c>
      <c r="N131" s="139"/>
      <c r="O131" s="147"/>
      <c r="P131" s="147"/>
      <c r="Q131" s="147"/>
      <c r="R131" s="147"/>
      <c r="S131" s="147"/>
      <c r="T131" s="147"/>
      <c r="U131" s="152">
        <f>K131</f>
        <v>7.2666666666666671E-2</v>
      </c>
      <c r="V131" s="151">
        <f>K131</f>
        <v>7.2666666666666671E-2</v>
      </c>
      <c r="W131" s="139" t="s">
        <v>158</v>
      </c>
      <c r="X131" s="139" t="s">
        <v>598</v>
      </c>
      <c r="Y131" s="140">
        <v>1500</v>
      </c>
      <c r="Z131" s="152">
        <v>3.05</v>
      </c>
      <c r="AA131" s="153">
        <f t="shared" si="97"/>
        <v>0.20333333333333331</v>
      </c>
      <c r="AB131" s="152"/>
      <c r="AC131" s="153"/>
      <c r="AD131" s="163" t="s">
        <v>25</v>
      </c>
      <c r="AE131" s="170">
        <v>1500</v>
      </c>
      <c r="AF131" s="156">
        <v>0.99</v>
      </c>
      <c r="AG131" s="156">
        <f t="shared" ref="AG131:AG132" si="104">AF131/AE131*100</f>
        <v>6.6000000000000003E-2</v>
      </c>
      <c r="AH131" s="207"/>
      <c r="AN131" s="157">
        <v>6.6000000000000003E-2</v>
      </c>
      <c r="AO131" s="139" t="s">
        <v>158</v>
      </c>
      <c r="AP131" s="139" t="s">
        <v>598</v>
      </c>
      <c r="AQ131" s="140">
        <v>1500</v>
      </c>
      <c r="AR131" s="152">
        <v>3.39</v>
      </c>
      <c r="AS131" s="152">
        <f t="shared" si="98"/>
        <v>0.22600000000000003</v>
      </c>
      <c r="AT131" s="152"/>
      <c r="AU131" s="169">
        <v>0.22600000000000003</v>
      </c>
      <c r="AV131" s="163" t="s">
        <v>22</v>
      </c>
      <c r="AW131" s="170">
        <v>1250</v>
      </c>
      <c r="AX131" s="156">
        <v>0.95</v>
      </c>
      <c r="AY131" s="156">
        <f t="shared" ref="AY131" si="105">AX131/AW131*100</f>
        <v>7.5999999999999998E-2</v>
      </c>
      <c r="AZ131" s="143"/>
      <c r="BA131" s="171">
        <v>7.5999999999999998E-2</v>
      </c>
      <c r="BB131" s="172"/>
      <c r="BC131" s="172"/>
      <c r="BD131" s="172"/>
      <c r="BE131" s="172"/>
      <c r="BF131" s="172"/>
      <c r="BH131" s="174">
        <f>AY131</f>
        <v>7.5999999999999998E-2</v>
      </c>
      <c r="BI131" s="161">
        <f>AY131</f>
        <v>7.5999999999999998E-2</v>
      </c>
      <c r="BJ131" s="162">
        <f t="shared" si="99"/>
        <v>7.1555555555555553E-2</v>
      </c>
      <c r="BK131" s="157">
        <f t="shared" si="100"/>
        <v>0.21844444444444444</v>
      </c>
      <c r="BL131" s="157">
        <f t="shared" si="101"/>
        <v>0.21844444444444444</v>
      </c>
      <c r="BM131" s="157">
        <f>AVERAGE(K131,AG131,AY131)</f>
        <v>7.1555555555555553E-2</v>
      </c>
      <c r="BN131" s="157">
        <f>AVERAGE(M131,AG131,BA131)</f>
        <v>7.1555555555555553E-2</v>
      </c>
      <c r="BO131" s="157">
        <f t="shared" si="102"/>
        <v>7.1555555555555553E-2</v>
      </c>
    </row>
    <row r="132" spans="1:67" ht="25" customHeight="1">
      <c r="A132" s="139" t="s">
        <v>159</v>
      </c>
      <c r="B132" s="139" t="s">
        <v>599</v>
      </c>
      <c r="C132" s="140">
        <v>1500</v>
      </c>
      <c r="D132" s="152">
        <v>3.39</v>
      </c>
      <c r="E132" s="141">
        <f t="shared" si="96"/>
        <v>0.22600000000000003</v>
      </c>
      <c r="F132" s="152"/>
      <c r="G132" s="169">
        <v>0.22600000000000003</v>
      </c>
      <c r="H132" s="143" t="s">
        <v>25</v>
      </c>
      <c r="I132" s="177">
        <v>1500</v>
      </c>
      <c r="J132" s="144">
        <v>1.0900000000000001</v>
      </c>
      <c r="K132" s="164">
        <f t="shared" si="103"/>
        <v>7.2666666666666671E-2</v>
      </c>
      <c r="L132" s="145"/>
      <c r="M132" s="182">
        <v>7.2666666666666671E-2</v>
      </c>
      <c r="N132" s="166"/>
      <c r="O132" s="166"/>
      <c r="P132" s="167"/>
      <c r="Q132" s="167"/>
      <c r="R132" s="167"/>
      <c r="S132" s="167"/>
      <c r="T132" s="167"/>
      <c r="U132" s="220">
        <f>K132</f>
        <v>7.2666666666666671E-2</v>
      </c>
      <c r="V132" s="151">
        <f>K132</f>
        <v>7.2666666666666671E-2</v>
      </c>
      <c r="W132" s="139" t="s">
        <v>159</v>
      </c>
      <c r="X132" s="139" t="s">
        <v>599</v>
      </c>
      <c r="Y132" s="140">
        <v>1500</v>
      </c>
      <c r="Z132" s="152">
        <v>3.05</v>
      </c>
      <c r="AA132" s="153">
        <f t="shared" si="97"/>
        <v>0.20333333333333331</v>
      </c>
      <c r="AB132" s="152"/>
      <c r="AC132" s="153"/>
      <c r="AD132" s="163" t="s">
        <v>25</v>
      </c>
      <c r="AE132" s="170">
        <v>1500</v>
      </c>
      <c r="AF132" s="156">
        <v>0.99</v>
      </c>
      <c r="AG132" s="156">
        <f t="shared" si="104"/>
        <v>6.6000000000000003E-2</v>
      </c>
      <c r="AH132" s="207"/>
      <c r="AN132" s="157">
        <v>6.6000000000000003E-2</v>
      </c>
      <c r="AO132" s="139" t="s">
        <v>159</v>
      </c>
      <c r="AP132" s="139" t="s">
        <v>600</v>
      </c>
      <c r="AQ132" s="140">
        <v>1500</v>
      </c>
      <c r="AR132" s="152">
        <v>3.39</v>
      </c>
      <c r="AS132" s="152">
        <f t="shared" si="98"/>
        <v>0.22600000000000003</v>
      </c>
      <c r="AT132" s="152"/>
      <c r="AU132" s="169">
        <v>0.22600000000000003</v>
      </c>
      <c r="AY132" s="158"/>
      <c r="AZ132" s="158"/>
      <c r="BA132" s="159"/>
      <c r="BB132" s="163" t="s">
        <v>601</v>
      </c>
      <c r="BC132" s="170">
        <v>1500</v>
      </c>
      <c r="BD132" s="156">
        <v>2.39</v>
      </c>
      <c r="BE132" s="156">
        <f>BD132/BC132*100</f>
        <v>0.15933333333333333</v>
      </c>
      <c r="BF132" s="156">
        <v>2</v>
      </c>
      <c r="BG132" s="156">
        <f>BF132/BC132*100</f>
        <v>0.13333333333333333</v>
      </c>
      <c r="BH132" s="181">
        <f>BG132</f>
        <v>0.13333333333333333</v>
      </c>
      <c r="BI132" s="161">
        <f>BE132</f>
        <v>0.15933333333333333</v>
      </c>
      <c r="BJ132" s="162">
        <f t="shared" si="99"/>
        <v>9.0666666666666673E-2</v>
      </c>
      <c r="BK132" s="157">
        <f t="shared" si="100"/>
        <v>0.21844444444444444</v>
      </c>
      <c r="BL132" s="157">
        <f t="shared" si="101"/>
        <v>0.21844444444444444</v>
      </c>
      <c r="BM132" s="157">
        <f>AVERAGE(K132,AG132,AY132)</f>
        <v>6.933333333333333E-2</v>
      </c>
      <c r="BN132" s="157">
        <f>AVERAGE(M132,AG132,BA132)</f>
        <v>6.933333333333333E-2</v>
      </c>
      <c r="BO132" s="157">
        <f t="shared" si="102"/>
        <v>9.9333333333333329E-2</v>
      </c>
    </row>
    <row r="133" spans="1:67" ht="25" customHeight="1">
      <c r="A133" s="139" t="s">
        <v>160</v>
      </c>
      <c r="B133" s="139" t="s">
        <v>602</v>
      </c>
      <c r="C133" s="140">
        <v>1000</v>
      </c>
      <c r="D133" s="175">
        <v>2.79</v>
      </c>
      <c r="E133" s="141">
        <f t="shared" si="96"/>
        <v>0.27899999999999997</v>
      </c>
      <c r="F133" s="175">
        <v>1.99</v>
      </c>
      <c r="G133" s="141">
        <f>F133/C133*100</f>
        <v>0.19900000000000001</v>
      </c>
      <c r="H133" s="143"/>
      <c r="I133" s="143"/>
      <c r="J133" s="144"/>
      <c r="K133" s="144"/>
      <c r="L133" s="145"/>
      <c r="M133" s="182"/>
      <c r="N133" s="166"/>
      <c r="O133" s="166"/>
      <c r="P133" s="167"/>
      <c r="Q133" s="167"/>
      <c r="R133" s="167"/>
      <c r="S133" s="167"/>
      <c r="T133" s="167"/>
      <c r="U133" s="205">
        <f>G133</f>
        <v>0.19900000000000001</v>
      </c>
      <c r="V133" s="192">
        <f>E133</f>
        <v>0.27899999999999997</v>
      </c>
      <c r="W133" s="139" t="s">
        <v>160</v>
      </c>
      <c r="X133" s="147" t="s">
        <v>603</v>
      </c>
      <c r="Y133" s="147">
        <v>1000</v>
      </c>
      <c r="Z133" s="175">
        <v>2.19</v>
      </c>
      <c r="AA133" s="153">
        <f t="shared" si="97"/>
        <v>0.219</v>
      </c>
      <c r="AB133" s="175"/>
      <c r="AC133" s="153"/>
      <c r="AD133" s="234"/>
      <c r="AE133" s="158"/>
      <c r="AF133" s="158"/>
      <c r="AG133" s="158"/>
      <c r="AH133" s="207"/>
      <c r="AN133" s="157">
        <f>AA133</f>
        <v>0.219</v>
      </c>
      <c r="AO133" s="139" t="s">
        <v>160</v>
      </c>
      <c r="AP133" s="139" t="s">
        <v>602</v>
      </c>
      <c r="AQ133" s="140">
        <v>1000</v>
      </c>
      <c r="AR133" s="175">
        <v>2.79</v>
      </c>
      <c r="AS133" s="152">
        <f t="shared" si="98"/>
        <v>0.27899999999999997</v>
      </c>
      <c r="AU133" s="289">
        <v>0.27899999999999997</v>
      </c>
      <c r="AV133" s="158"/>
      <c r="AW133" s="158"/>
      <c r="AX133" s="158"/>
      <c r="AY133" s="158"/>
      <c r="AZ133" s="143"/>
      <c r="BA133" s="144"/>
      <c r="BB133" s="172"/>
      <c r="BC133" s="172"/>
      <c r="BD133" s="172"/>
      <c r="BE133" s="172"/>
      <c r="BF133" s="172"/>
      <c r="BH133" s="174">
        <f>AS133</f>
        <v>0.27899999999999997</v>
      </c>
      <c r="BI133" s="161">
        <f>AS133</f>
        <v>0.27899999999999997</v>
      </c>
      <c r="BJ133" s="162">
        <f t="shared" si="99"/>
        <v>0.23233333333333336</v>
      </c>
      <c r="BK133" s="157">
        <f t="shared" si="100"/>
        <v>0.25899999999999995</v>
      </c>
      <c r="BL133" s="157">
        <f t="shared" si="101"/>
        <v>0.23233333333333336</v>
      </c>
      <c r="BM133" s="157"/>
      <c r="BN133" s="157"/>
      <c r="BO133" s="157">
        <f t="shared" si="102"/>
        <v>0.25899999999999995</v>
      </c>
    </row>
    <row r="134" spans="1:67" ht="25" customHeight="1">
      <c r="A134" s="139"/>
      <c r="B134" s="139" t="s">
        <v>603</v>
      </c>
      <c r="C134" s="147">
        <v>3000</v>
      </c>
      <c r="D134" s="152">
        <v>6.99</v>
      </c>
      <c r="E134" s="141">
        <f t="shared" si="96"/>
        <v>0.23300000000000001</v>
      </c>
      <c r="F134" s="152">
        <v>5.99</v>
      </c>
      <c r="G134" s="141">
        <f>F134/C134*100</f>
        <v>0.19966666666666666</v>
      </c>
      <c r="H134" s="143"/>
      <c r="I134" s="143"/>
      <c r="J134" s="144"/>
      <c r="K134" s="144"/>
      <c r="L134" s="145"/>
      <c r="M134" s="182"/>
      <c r="N134" s="139" t="s">
        <v>604</v>
      </c>
      <c r="O134" s="140">
        <v>3000</v>
      </c>
      <c r="P134" s="139">
        <v>4.99</v>
      </c>
      <c r="Q134" s="141">
        <f>P134/O134*100</f>
        <v>0.16633333333333336</v>
      </c>
      <c r="R134" s="139">
        <v>3.69</v>
      </c>
      <c r="S134" s="141">
        <f>R134/O134*100</f>
        <v>0.123</v>
      </c>
      <c r="T134" s="141">
        <v>0.67</v>
      </c>
      <c r="U134" s="216">
        <f>S134</f>
        <v>0.123</v>
      </c>
      <c r="V134" s="217">
        <f>Q134</f>
        <v>0.16633333333333336</v>
      </c>
      <c r="W134" s="147"/>
      <c r="X134" s="139" t="s">
        <v>602</v>
      </c>
      <c r="Y134" s="140">
        <v>3000</v>
      </c>
      <c r="Z134" s="175">
        <v>6.29</v>
      </c>
      <c r="AA134" s="153">
        <f t="shared" si="97"/>
        <v>0.20966666666666667</v>
      </c>
      <c r="AB134" s="175"/>
      <c r="AC134" s="153"/>
      <c r="AD134" s="170"/>
      <c r="AE134" s="155"/>
      <c r="AF134" s="144"/>
      <c r="AG134" s="144"/>
      <c r="AH134" s="207"/>
      <c r="AN134" s="157">
        <f>AA134</f>
        <v>0.20966666666666667</v>
      </c>
      <c r="AO134" s="147"/>
      <c r="AP134" s="139" t="s">
        <v>603</v>
      </c>
      <c r="AQ134" s="140">
        <v>3000</v>
      </c>
      <c r="AR134" s="175">
        <v>6.99</v>
      </c>
      <c r="AS134" s="152">
        <f t="shared" si="98"/>
        <v>0.23300000000000001</v>
      </c>
      <c r="AT134" s="175">
        <v>4</v>
      </c>
      <c r="AU134" s="152">
        <f t="shared" ref="AU134:AU136" si="106">AT134/AQ134*100</f>
        <v>0.13333333333333333</v>
      </c>
      <c r="AV134" s="143"/>
      <c r="AW134" s="143"/>
      <c r="AX134" s="143"/>
      <c r="AY134" s="143"/>
      <c r="AZ134" s="143"/>
      <c r="BA134" s="144"/>
      <c r="BB134" s="172"/>
      <c r="BC134" s="172"/>
      <c r="BD134" s="172"/>
      <c r="BE134" s="172"/>
      <c r="BF134" s="172"/>
      <c r="BH134" s="181">
        <f>AU134</f>
        <v>0.13333333333333333</v>
      </c>
      <c r="BI134" s="161">
        <f>AS134</f>
        <v>0.23300000000000001</v>
      </c>
      <c r="BJ134" s="162">
        <f t="shared" si="99"/>
        <v>0.15533333333333332</v>
      </c>
      <c r="BK134" s="157">
        <f t="shared" si="100"/>
        <v>0.22522222222222221</v>
      </c>
      <c r="BL134" s="157">
        <f t="shared" si="101"/>
        <v>0.18088888888888888</v>
      </c>
      <c r="BM134" s="157"/>
      <c r="BN134" s="157"/>
      <c r="BO134" s="157">
        <f t="shared" si="102"/>
        <v>0.20299999999999999</v>
      </c>
    </row>
    <row r="135" spans="1:67" ht="25" customHeight="1">
      <c r="A135" s="139" t="s">
        <v>161</v>
      </c>
      <c r="B135" s="139" t="s">
        <v>605</v>
      </c>
      <c r="C135" s="140">
        <v>1000</v>
      </c>
      <c r="D135" s="175">
        <v>2.79</v>
      </c>
      <c r="E135" s="141">
        <f t="shared" si="96"/>
        <v>0.27899999999999997</v>
      </c>
      <c r="F135" s="152"/>
      <c r="G135" s="169">
        <v>0.27899999999999997</v>
      </c>
      <c r="H135" s="143"/>
      <c r="I135" s="143"/>
      <c r="J135" s="144"/>
      <c r="K135" s="144"/>
      <c r="L135" s="145"/>
      <c r="M135" s="182"/>
      <c r="N135" s="166"/>
      <c r="O135" s="166"/>
      <c r="P135" s="167"/>
      <c r="Q135" s="167"/>
      <c r="R135" s="167"/>
      <c r="S135" s="167"/>
      <c r="T135" s="167"/>
      <c r="U135" s="220">
        <f>E135</f>
        <v>0.27899999999999997</v>
      </c>
      <c r="V135" s="192">
        <f>E135</f>
        <v>0.27899999999999997</v>
      </c>
      <c r="W135" s="139" t="s">
        <v>161</v>
      </c>
      <c r="X135" s="139" t="s">
        <v>605</v>
      </c>
      <c r="Y135" s="140">
        <v>1000</v>
      </c>
      <c r="Z135" s="175">
        <v>2.4900000000000002</v>
      </c>
      <c r="AA135" s="153">
        <f t="shared" si="97"/>
        <v>0.249</v>
      </c>
      <c r="AB135" s="175"/>
      <c r="AC135" s="153"/>
      <c r="AD135" s="170"/>
      <c r="AE135" s="155"/>
      <c r="AF135" s="144"/>
      <c r="AG135" s="144"/>
      <c r="AH135" s="207"/>
      <c r="AI135" s="139" t="s">
        <v>606</v>
      </c>
      <c r="AJ135" s="140">
        <v>1000</v>
      </c>
      <c r="AK135" s="175">
        <v>1.79</v>
      </c>
      <c r="AM135" s="195">
        <f>AK135/AJ135*100</f>
        <v>0.17900000000000002</v>
      </c>
      <c r="AN135" s="195">
        <f>AM135</f>
        <v>0.17900000000000002</v>
      </c>
      <c r="AO135" s="139" t="s">
        <v>161</v>
      </c>
      <c r="AP135" s="139" t="s">
        <v>605</v>
      </c>
      <c r="AQ135" s="140">
        <v>1000</v>
      </c>
      <c r="AR135" s="175">
        <v>2.99</v>
      </c>
      <c r="AS135" s="152">
        <f t="shared" si="98"/>
        <v>0.29899999999999999</v>
      </c>
      <c r="AT135" s="175">
        <v>2</v>
      </c>
      <c r="AU135" s="152">
        <f t="shared" si="106"/>
        <v>0.2</v>
      </c>
      <c r="AV135" s="158"/>
      <c r="AW135" s="158"/>
      <c r="AX135" s="158"/>
      <c r="AY135" s="158"/>
      <c r="AZ135" s="143"/>
      <c r="BA135" s="144"/>
      <c r="BH135" s="181">
        <f>AU135</f>
        <v>0.2</v>
      </c>
      <c r="BI135" s="161">
        <f>AS135</f>
        <v>0.29899999999999999</v>
      </c>
      <c r="BJ135" s="162">
        <f t="shared" si="99"/>
        <v>0.2193333333333333</v>
      </c>
      <c r="BK135" s="157">
        <f t="shared" si="100"/>
        <v>0.27566666666666667</v>
      </c>
      <c r="BL135" s="157">
        <f t="shared" si="101"/>
        <v>0.24266666666666667</v>
      </c>
      <c r="BM135" s="157"/>
      <c r="BN135" s="157"/>
      <c r="BO135" s="157">
        <f t="shared" si="102"/>
        <v>0.2523333333333333</v>
      </c>
    </row>
    <row r="136" spans="1:67" ht="25" customHeight="1">
      <c r="A136" s="147"/>
      <c r="B136" s="139" t="s">
        <v>607</v>
      </c>
      <c r="C136" s="147">
        <v>2800</v>
      </c>
      <c r="D136" s="152">
        <v>4.99</v>
      </c>
      <c r="E136" s="141">
        <f t="shared" si="96"/>
        <v>0.17821428571428571</v>
      </c>
      <c r="F136" s="152">
        <v>3.99</v>
      </c>
      <c r="G136" s="141">
        <f>F136/C136*100</f>
        <v>0.14250000000000002</v>
      </c>
      <c r="H136" s="143"/>
      <c r="I136" s="143"/>
      <c r="J136" s="144"/>
      <c r="K136" s="144"/>
      <c r="L136" s="145"/>
      <c r="M136" s="182"/>
      <c r="N136" s="166"/>
      <c r="O136" s="166"/>
      <c r="P136" s="167"/>
      <c r="Q136" s="167"/>
      <c r="R136" s="167"/>
      <c r="S136" s="167"/>
      <c r="T136" s="167"/>
      <c r="U136" s="205">
        <f>G136</f>
        <v>0.14250000000000002</v>
      </c>
      <c r="V136" s="192">
        <f>E136</f>
        <v>0.17821428571428571</v>
      </c>
      <c r="W136" s="147"/>
      <c r="X136" s="139" t="s">
        <v>605</v>
      </c>
      <c r="Y136" s="147">
        <v>2800</v>
      </c>
      <c r="Z136" s="175">
        <v>3.89</v>
      </c>
      <c r="AA136" s="153">
        <f t="shared" si="97"/>
        <v>0.13892857142857146</v>
      </c>
      <c r="AB136" s="175">
        <v>2.89</v>
      </c>
      <c r="AC136" s="153">
        <f>AB136/Y136*100</f>
        <v>0.10321428571428572</v>
      </c>
      <c r="AD136" s="154"/>
      <c r="AE136" s="155"/>
      <c r="AF136" s="144"/>
      <c r="AG136" s="144"/>
      <c r="AH136" s="207"/>
      <c r="AM136" s="208"/>
      <c r="AN136" s="195">
        <v>0.1</v>
      </c>
      <c r="AO136" s="147"/>
      <c r="AP136" s="139" t="s">
        <v>608</v>
      </c>
      <c r="AQ136" s="140">
        <v>2800</v>
      </c>
      <c r="AR136" s="175">
        <v>5</v>
      </c>
      <c r="AS136" s="152">
        <f t="shared" si="98"/>
        <v>0.17857142857142858</v>
      </c>
      <c r="AT136" s="175">
        <v>4.5</v>
      </c>
      <c r="AU136" s="152">
        <f t="shared" si="106"/>
        <v>0.1607142857142857</v>
      </c>
      <c r="AV136" s="158"/>
      <c r="AW136" s="158"/>
      <c r="AX136" s="158"/>
      <c r="AY136" s="158"/>
      <c r="AZ136" s="158"/>
      <c r="BA136" s="159"/>
      <c r="BB136" s="139" t="s">
        <v>603</v>
      </c>
      <c r="BC136" s="147">
        <v>3000</v>
      </c>
      <c r="BD136" s="175">
        <v>6.99</v>
      </c>
      <c r="BE136" s="152">
        <f t="shared" ref="BE136" si="107">BD136/BC136*100</f>
        <v>0.23300000000000001</v>
      </c>
      <c r="BF136" s="175">
        <v>4</v>
      </c>
      <c r="BG136" s="152">
        <f>BF136/BC136*100</f>
        <v>0.13333333333333333</v>
      </c>
      <c r="BH136" s="181">
        <f>BG136</f>
        <v>0.13333333333333333</v>
      </c>
      <c r="BI136" s="160">
        <f>AS136</f>
        <v>0.17857142857142858</v>
      </c>
      <c r="BJ136" s="162">
        <f t="shared" si="99"/>
        <v>0.12527777777777779</v>
      </c>
      <c r="BK136" s="157">
        <f t="shared" si="100"/>
        <v>0.16523809523809527</v>
      </c>
      <c r="BL136" s="157">
        <f t="shared" si="101"/>
        <v>0.14738095238095239</v>
      </c>
      <c r="BM136" s="157"/>
      <c r="BN136" s="157"/>
      <c r="BO136" s="157">
        <f t="shared" si="102"/>
        <v>0.15226190476190479</v>
      </c>
    </row>
    <row r="137" spans="1:67" ht="25" customHeight="1">
      <c r="A137" s="139" t="s">
        <v>162</v>
      </c>
      <c r="B137" s="139" t="s">
        <v>609</v>
      </c>
      <c r="C137" s="140">
        <v>240</v>
      </c>
      <c r="D137" s="175">
        <v>1.25</v>
      </c>
      <c r="E137" s="141">
        <f t="shared" si="96"/>
        <v>0.52083333333333326</v>
      </c>
      <c r="F137" s="152"/>
      <c r="G137" s="169">
        <v>0.52083333333333326</v>
      </c>
      <c r="H137" s="143"/>
      <c r="I137" s="143"/>
      <c r="J137" s="144"/>
      <c r="K137" s="144"/>
      <c r="L137" s="145"/>
      <c r="M137" s="182"/>
      <c r="N137" s="139" t="s">
        <v>610</v>
      </c>
      <c r="O137" s="147">
        <v>240</v>
      </c>
      <c r="P137" s="139">
        <v>1.25</v>
      </c>
      <c r="Q137" s="141">
        <f>P137/O137*100</f>
        <v>0.52083333333333326</v>
      </c>
      <c r="R137" s="139">
        <v>0.95</v>
      </c>
      <c r="S137" s="141">
        <f>R137/O137*100</f>
        <v>0.39583333333333326</v>
      </c>
      <c r="T137" s="290">
        <v>0.67</v>
      </c>
      <c r="U137" s="216">
        <f>S137</f>
        <v>0.39583333333333326</v>
      </c>
      <c r="V137" s="217">
        <f>E137</f>
        <v>0.52083333333333326</v>
      </c>
      <c r="W137" s="139" t="s">
        <v>162</v>
      </c>
      <c r="X137" s="139" t="s">
        <v>609</v>
      </c>
      <c r="Y137" s="140">
        <v>240</v>
      </c>
      <c r="Z137" s="175">
        <v>1.1499999999999999</v>
      </c>
      <c r="AA137" s="153">
        <f t="shared" si="97"/>
        <v>0.47916666666666663</v>
      </c>
      <c r="AB137" s="175"/>
      <c r="AC137" s="153"/>
      <c r="AD137" s="170"/>
      <c r="AE137" s="155"/>
      <c r="AF137" s="144"/>
      <c r="AG137" s="144"/>
      <c r="AH137" s="207"/>
      <c r="AN137" s="157">
        <f>AA137</f>
        <v>0.47916666666666663</v>
      </c>
      <c r="AO137" s="139" t="s">
        <v>162</v>
      </c>
      <c r="AP137" s="139" t="s">
        <v>609</v>
      </c>
      <c r="AQ137" s="140">
        <v>240</v>
      </c>
      <c r="AR137" s="175">
        <v>1.25</v>
      </c>
      <c r="AS137" s="152">
        <f t="shared" si="98"/>
        <v>0.52083333333333326</v>
      </c>
      <c r="AT137" s="152"/>
      <c r="AU137" s="169">
        <v>0.52083333333333326</v>
      </c>
      <c r="AV137" s="143"/>
      <c r="AW137" s="143"/>
      <c r="AX137" s="143"/>
      <c r="AY137" s="143"/>
      <c r="AZ137" s="143"/>
      <c r="BA137" s="144"/>
      <c r="BB137" s="139"/>
      <c r="BC137" s="140"/>
      <c r="BD137" s="175"/>
      <c r="BE137" s="152"/>
      <c r="BF137" s="226"/>
      <c r="BH137" s="174">
        <f>AS137</f>
        <v>0.52083333333333326</v>
      </c>
      <c r="BI137" s="161">
        <f>AS137</f>
        <v>0.52083333333333326</v>
      </c>
      <c r="BJ137" s="162">
        <f t="shared" si="99"/>
        <v>0.46527777777777768</v>
      </c>
      <c r="BK137" s="157">
        <f t="shared" si="100"/>
        <v>0.50694444444444431</v>
      </c>
      <c r="BL137" s="157">
        <f t="shared" si="101"/>
        <v>0.50694444444444431</v>
      </c>
      <c r="BM137" s="157"/>
      <c r="BN137" s="157"/>
      <c r="BO137" s="157">
        <f t="shared" si="102"/>
        <v>0.50694444444444431</v>
      </c>
    </row>
    <row r="138" spans="1:67" ht="25" customHeight="1">
      <c r="A138" s="139" t="s">
        <v>611</v>
      </c>
      <c r="B138" s="139" t="s">
        <v>612</v>
      </c>
      <c r="C138" s="140">
        <v>750</v>
      </c>
      <c r="D138" s="175">
        <v>2.4900000000000002</v>
      </c>
      <c r="E138" s="141">
        <f t="shared" si="96"/>
        <v>0.33200000000000007</v>
      </c>
      <c r="F138" s="152"/>
      <c r="G138" s="169">
        <v>0.33200000000000007</v>
      </c>
      <c r="H138" s="143" t="s">
        <v>412</v>
      </c>
      <c r="I138" s="143">
        <v>750</v>
      </c>
      <c r="J138" s="144">
        <v>1.29</v>
      </c>
      <c r="K138" s="164">
        <f t="shared" ref="K138" si="108">J138/I138*100</f>
        <v>0.17199999999999999</v>
      </c>
      <c r="L138" s="145"/>
      <c r="M138" s="182">
        <v>0.17199999999999999</v>
      </c>
      <c r="N138" s="166"/>
      <c r="O138" s="166"/>
      <c r="P138" s="167"/>
      <c r="Q138" s="167"/>
      <c r="R138" s="167"/>
      <c r="S138" s="167"/>
      <c r="T138" s="167"/>
      <c r="U138" s="220">
        <f>K138</f>
        <v>0.17199999999999999</v>
      </c>
      <c r="V138" s="151">
        <f>K138</f>
        <v>0.17199999999999999</v>
      </c>
      <c r="W138" s="147" t="s">
        <v>611</v>
      </c>
      <c r="X138" s="139" t="s">
        <v>612</v>
      </c>
      <c r="Y138" s="140">
        <v>750</v>
      </c>
      <c r="Z138" s="175">
        <v>1.69</v>
      </c>
      <c r="AA138" s="153">
        <f t="shared" si="97"/>
        <v>0.22533333333333333</v>
      </c>
      <c r="AB138" s="175"/>
      <c r="AC138" s="153"/>
      <c r="AD138" s="163" t="s">
        <v>412</v>
      </c>
      <c r="AE138" s="170">
        <v>750</v>
      </c>
      <c r="AF138" s="178">
        <v>1.1499999999999999</v>
      </c>
      <c r="AG138" s="156">
        <f t="shared" ref="AG138" si="109">AF138/AE138*100</f>
        <v>0.15333333333333332</v>
      </c>
      <c r="AH138" s="207"/>
      <c r="AN138" s="157">
        <v>0.15333333333333332</v>
      </c>
      <c r="AO138" s="139" t="s">
        <v>611</v>
      </c>
      <c r="AP138" s="139" t="s">
        <v>612</v>
      </c>
      <c r="AQ138" s="140">
        <v>750</v>
      </c>
      <c r="AR138" s="175">
        <v>2.5</v>
      </c>
      <c r="AS138" s="152">
        <f t="shared" si="98"/>
        <v>0.33333333333333337</v>
      </c>
      <c r="AT138" s="152"/>
      <c r="AU138" s="169">
        <v>0.33333333333333337</v>
      </c>
      <c r="AV138" s="163" t="s">
        <v>413</v>
      </c>
      <c r="AW138" s="170">
        <v>750</v>
      </c>
      <c r="AX138" s="178">
        <v>1.49</v>
      </c>
      <c r="AY138" s="156">
        <f t="shared" ref="AY138" si="110">AX138/AW138*100</f>
        <v>0.19866666666666666</v>
      </c>
      <c r="AZ138" s="178">
        <v>1.3</v>
      </c>
      <c r="BA138" s="156">
        <f>AZ138/AW138*100</f>
        <v>0.17333333333333334</v>
      </c>
      <c r="BB138" s="226"/>
      <c r="BC138" s="226"/>
      <c r="BD138" s="226"/>
      <c r="BE138" s="226"/>
      <c r="BF138" s="226"/>
      <c r="BH138" s="181">
        <f>BA138</f>
        <v>0.17333333333333334</v>
      </c>
      <c r="BI138" s="161">
        <f>AY138</f>
        <v>0.19866666666666666</v>
      </c>
      <c r="BJ138" s="162">
        <f t="shared" si="99"/>
        <v>0.16622222222222222</v>
      </c>
      <c r="BK138" s="157">
        <f t="shared" si="100"/>
        <v>0.29688888888888892</v>
      </c>
      <c r="BL138" s="157">
        <f t="shared" si="101"/>
        <v>0.29688888888888892</v>
      </c>
      <c r="BM138" s="157">
        <f>AVERAGE(K138,AG138,AY138)</f>
        <v>0.17466666666666666</v>
      </c>
      <c r="BN138" s="157">
        <f>AVERAGE(M138,AG138,BA138)</f>
        <v>0.16622222222222222</v>
      </c>
      <c r="BO138" s="157">
        <f t="shared" si="102"/>
        <v>0.17466666666666666</v>
      </c>
    </row>
    <row r="139" spans="1:67" ht="25" customHeight="1">
      <c r="A139" s="139" t="s">
        <v>613</v>
      </c>
      <c r="B139" s="139" t="s">
        <v>614</v>
      </c>
      <c r="C139" s="140">
        <v>750</v>
      </c>
      <c r="D139" s="175">
        <v>9.89</v>
      </c>
      <c r="E139" s="141">
        <f t="shared" si="96"/>
        <v>1.3186666666666669</v>
      </c>
      <c r="F139" s="223"/>
      <c r="G139" s="225">
        <v>1.3186666666666669</v>
      </c>
      <c r="H139" s="143"/>
      <c r="I139" s="143"/>
      <c r="J139" s="144"/>
      <c r="K139" s="144"/>
      <c r="L139" s="145"/>
      <c r="M139" s="146"/>
      <c r="N139" s="226" t="s">
        <v>615</v>
      </c>
      <c r="O139" s="226">
        <v>750</v>
      </c>
      <c r="P139" s="220">
        <v>7.49</v>
      </c>
      <c r="Q139" s="141">
        <f>P139/O139*100</f>
        <v>0.99866666666666659</v>
      </c>
      <c r="R139" s="167"/>
      <c r="S139" s="167"/>
      <c r="T139" s="167"/>
      <c r="U139" s="220">
        <f>Q139</f>
        <v>0.99866666666666659</v>
      </c>
      <c r="V139" s="192">
        <f>Q139</f>
        <v>0.99866666666666659</v>
      </c>
      <c r="W139" s="139" t="s">
        <v>613</v>
      </c>
      <c r="X139" s="139" t="s">
        <v>614</v>
      </c>
      <c r="Y139" s="140">
        <v>750</v>
      </c>
      <c r="Z139" s="175">
        <v>8</v>
      </c>
      <c r="AA139" s="153">
        <f t="shared" si="97"/>
        <v>1.0666666666666667</v>
      </c>
      <c r="AB139" s="175"/>
      <c r="AC139" s="153"/>
      <c r="AD139" s="234"/>
      <c r="AE139" s="158"/>
      <c r="AF139" s="158"/>
      <c r="AG139" s="158"/>
      <c r="AH139" s="207"/>
      <c r="AI139" s="163" t="s">
        <v>616</v>
      </c>
      <c r="AJ139" s="170">
        <v>750</v>
      </c>
      <c r="AK139" s="156">
        <v>6.65</v>
      </c>
      <c r="AL139" s="156">
        <f>AK139/AJ139*100</f>
        <v>0.88666666666666671</v>
      </c>
      <c r="AN139" s="240">
        <v>0.88666666666666671</v>
      </c>
      <c r="AO139" s="139" t="s">
        <v>613</v>
      </c>
      <c r="AP139" s="139" t="s">
        <v>614</v>
      </c>
      <c r="AQ139" s="140">
        <v>750</v>
      </c>
      <c r="AR139" s="175">
        <v>10.49</v>
      </c>
      <c r="AS139" s="152">
        <f t="shared" si="98"/>
        <v>1.3986666666666667</v>
      </c>
      <c r="AT139" s="152"/>
      <c r="AU139" s="169">
        <v>1.3986666666666667</v>
      </c>
      <c r="AV139" s="143"/>
      <c r="AW139" s="143"/>
      <c r="AX139" s="143"/>
      <c r="AY139" s="143"/>
      <c r="AZ139" s="143"/>
      <c r="BA139" s="144"/>
      <c r="BB139" s="139" t="s">
        <v>616</v>
      </c>
      <c r="BC139" s="147">
        <v>750</v>
      </c>
      <c r="BD139" s="175">
        <v>7</v>
      </c>
      <c r="BE139" s="152">
        <f t="shared" ref="BE139" si="111">BD139/BC139*100</f>
        <v>0.93333333333333346</v>
      </c>
      <c r="BF139" s="226"/>
      <c r="BH139" s="174">
        <f>BE139</f>
        <v>0.93333333333333346</v>
      </c>
      <c r="BI139" s="161">
        <f>BE139</f>
        <v>0.93333333333333346</v>
      </c>
      <c r="BJ139" s="162">
        <f t="shared" si="99"/>
        <v>0.9395555555555557</v>
      </c>
      <c r="BK139" s="157">
        <f t="shared" si="100"/>
        <v>1.2613333333333334</v>
      </c>
      <c r="BL139" s="157">
        <f t="shared" si="101"/>
        <v>1.2613333333333334</v>
      </c>
      <c r="BM139" s="157"/>
      <c r="BN139" s="157"/>
      <c r="BO139" s="157">
        <f t="shared" si="102"/>
        <v>0.93955555555555559</v>
      </c>
    </row>
    <row r="140" spans="1:67" ht="25" customHeight="1">
      <c r="A140" s="139" t="s">
        <v>172</v>
      </c>
      <c r="B140" s="139" t="s">
        <v>617</v>
      </c>
      <c r="C140" s="140">
        <v>3960</v>
      </c>
      <c r="D140" s="175">
        <v>20.99</v>
      </c>
      <c r="E140" s="141">
        <f t="shared" si="96"/>
        <v>0.53005050505050499</v>
      </c>
      <c r="F140" s="175">
        <v>17.989999999999998</v>
      </c>
      <c r="G140" s="141">
        <f>F140/C140*100</f>
        <v>0.45429292929292919</v>
      </c>
      <c r="H140" s="143"/>
      <c r="I140" s="143"/>
      <c r="J140" s="144"/>
      <c r="K140" s="144"/>
      <c r="L140" s="145"/>
      <c r="M140" s="146"/>
      <c r="N140" s="166"/>
      <c r="O140" s="166"/>
      <c r="P140" s="167"/>
      <c r="Q140" s="167"/>
      <c r="R140" s="167"/>
      <c r="S140" s="167"/>
      <c r="T140" s="167"/>
      <c r="U140" s="205">
        <f>G140</f>
        <v>0.45429292929292919</v>
      </c>
      <c r="V140" s="192">
        <f>E140</f>
        <v>0.53005050505050499</v>
      </c>
      <c r="W140" s="139" t="s">
        <v>172</v>
      </c>
      <c r="X140" s="139" t="s">
        <v>617</v>
      </c>
      <c r="Y140" s="140">
        <v>3960</v>
      </c>
      <c r="Z140" s="175">
        <v>17.989999999999998</v>
      </c>
      <c r="AA140" s="153">
        <f t="shared" si="97"/>
        <v>0.45429292929292919</v>
      </c>
      <c r="AB140" s="175"/>
      <c r="AC140" s="153"/>
      <c r="AD140" s="170"/>
      <c r="AE140" s="155"/>
      <c r="AF140" s="144"/>
      <c r="AG140" s="144"/>
      <c r="AH140" s="207"/>
      <c r="AN140" s="157">
        <f>AA140</f>
        <v>0.45429292929292919</v>
      </c>
      <c r="AO140" s="139" t="s">
        <v>172</v>
      </c>
      <c r="AP140" s="139" t="s">
        <v>617</v>
      </c>
      <c r="AQ140" s="140">
        <v>3960</v>
      </c>
      <c r="AR140" s="175">
        <v>21.99</v>
      </c>
      <c r="AS140" s="152">
        <f t="shared" si="98"/>
        <v>0.5553030303030303</v>
      </c>
      <c r="AT140" s="152"/>
      <c r="AU140" s="169">
        <v>0.5553030303030303</v>
      </c>
      <c r="AV140" s="143"/>
      <c r="AW140" s="143"/>
      <c r="AX140" s="143"/>
      <c r="AY140" s="143"/>
      <c r="AZ140" s="143"/>
      <c r="BA140" s="144"/>
      <c r="BB140" s="139" t="s">
        <v>618</v>
      </c>
      <c r="BC140" s="140">
        <v>3960</v>
      </c>
      <c r="BD140" s="175">
        <v>21</v>
      </c>
      <c r="BE140" s="152">
        <v>0.53</v>
      </c>
      <c r="BF140" s="175">
        <v>18</v>
      </c>
      <c r="BG140" s="152">
        <v>0.45</v>
      </c>
      <c r="BH140" s="174">
        <v>0.45</v>
      </c>
      <c r="BI140" s="161">
        <f>BE140</f>
        <v>0.53</v>
      </c>
      <c r="BJ140" s="162">
        <f t="shared" si="99"/>
        <v>0.4528619528619528</v>
      </c>
      <c r="BK140" s="157">
        <f t="shared" si="100"/>
        <v>0.51321548821548812</v>
      </c>
      <c r="BL140" s="157">
        <f t="shared" si="101"/>
        <v>0.48796296296296288</v>
      </c>
      <c r="BM140" s="157"/>
      <c r="BN140" s="157"/>
      <c r="BO140" s="157">
        <f t="shared" si="102"/>
        <v>0.50478114478114477</v>
      </c>
    </row>
    <row r="141" spans="1:67">
      <c r="A141" s="291"/>
      <c r="B141" s="139"/>
      <c r="C141" s="291"/>
      <c r="D141" s="292">
        <f>COUNT(D5:D140)</f>
        <v>129</v>
      </c>
      <c r="E141" s="292">
        <f>COUNT(E5:E140)</f>
        <v>129</v>
      </c>
      <c r="F141" s="292">
        <f>COUNT(F5:F140)</f>
        <v>27</v>
      </c>
      <c r="G141" s="293"/>
      <c r="H141" s="295"/>
      <c r="J141" s="292">
        <f>COUNT(J5:J140)</f>
        <v>54</v>
      </c>
      <c r="L141" s="292">
        <f>COUNT(L5:L140)</f>
        <v>11</v>
      </c>
      <c r="N141" s="292"/>
      <c r="O141" s="208"/>
      <c r="P141" s="292">
        <f>COUNT(P5:P140)</f>
        <v>9</v>
      </c>
      <c r="Q141" s="296"/>
      <c r="R141" s="292">
        <f>COUNT(R5:R140)</f>
        <v>6</v>
      </c>
      <c r="S141" s="296"/>
      <c r="T141" s="294">
        <f>AVERAGE(T14:T140)</f>
        <v>0.72347316935939798</v>
      </c>
      <c r="U141" s="297">
        <v>28</v>
      </c>
      <c r="V141" s="298"/>
      <c r="Z141" s="292">
        <f>COUNT(Z5:Z140)</f>
        <v>125</v>
      </c>
      <c r="AF141" s="292">
        <f>COUNT(AF5:AF140)</f>
        <v>55</v>
      </c>
      <c r="AH141" s="207"/>
      <c r="AI141" s="292"/>
      <c r="AK141" s="292">
        <f>COUNT(AK5:AK140)</f>
        <v>11</v>
      </c>
      <c r="AR141" s="292">
        <f>COUNT(AR5:AR140)</f>
        <v>128</v>
      </c>
      <c r="AT141" s="292">
        <f>COUNT(AT5:AT140)</f>
        <v>28</v>
      </c>
      <c r="AX141" s="292">
        <f>COUNT(AX5:AX140)</f>
        <v>47</v>
      </c>
      <c r="AZ141" s="292">
        <f>COUNT(AZ5:AZ140)</f>
        <v>9</v>
      </c>
      <c r="BD141" s="292">
        <f>COUNT(BD5:BD140)</f>
        <v>18</v>
      </c>
      <c r="BF141" s="292">
        <f>COUNT(BF5:BF140)</f>
        <v>9</v>
      </c>
      <c r="BH141" s="292"/>
      <c r="BI141" s="299"/>
      <c r="BJ141" s="292">
        <f>COUNT(BJ5:BJ140)</f>
        <v>129</v>
      </c>
    </row>
    <row r="142" spans="1:67">
      <c r="A142" s="291"/>
      <c r="B142" s="208"/>
      <c r="C142" s="291"/>
      <c r="D142" s="293"/>
      <c r="E142" s="293"/>
      <c r="F142" s="293"/>
      <c r="G142" s="293"/>
      <c r="H142" s="291"/>
      <c r="I142" s="301"/>
      <c r="J142" s="249"/>
      <c r="K142" s="249"/>
      <c r="L142" s="296"/>
      <c r="M142" s="302"/>
      <c r="N142" s="208"/>
      <c r="O142" s="208"/>
      <c r="P142" s="296"/>
      <c r="Q142" s="296"/>
      <c r="R142" s="296"/>
      <c r="S142" s="296"/>
      <c r="T142" s="300">
        <f>MIN(T5:T140)</f>
        <v>0.67</v>
      </c>
      <c r="U142" s="302"/>
      <c r="V142" s="303"/>
      <c r="AI142" s="208"/>
      <c r="BH142" s="173">
        <v>29</v>
      </c>
    </row>
    <row r="143" spans="1:67">
      <c r="A143" s="208"/>
      <c r="B143" s="208"/>
      <c r="C143" s="208"/>
      <c r="D143" s="195"/>
      <c r="E143" s="195"/>
      <c r="H143" s="301"/>
      <c r="I143" s="301"/>
      <c r="J143" s="249"/>
      <c r="K143" s="249"/>
      <c r="L143" s="296"/>
      <c r="M143" s="302"/>
      <c r="N143" s="208"/>
      <c r="O143" s="208"/>
      <c r="P143" s="296"/>
      <c r="Q143" s="296"/>
      <c r="R143" s="296"/>
      <c r="S143" s="296"/>
      <c r="T143" s="300">
        <f>MAX(T5:T140)</f>
        <v>0.78107896794370613</v>
      </c>
      <c r="U143" s="302"/>
      <c r="V143" s="303"/>
    </row>
  </sheetData>
  <pageMargins left="0.75000000000000011" right="0.75000000000000011" top="1" bottom="1" header="0.5" footer="0.5"/>
  <pageSetup paperSize="9" scale="15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28"/>
  <sheetViews>
    <sheetView topLeftCell="A21" workbookViewId="0">
      <selection activeCell="H58" sqref="H58"/>
    </sheetView>
    <sheetView workbookViewId="1"/>
  </sheetViews>
  <sheetFormatPr baseColWidth="10" defaultRowHeight="15" x14ac:dyDescent="0"/>
  <cols>
    <col min="1" max="1" width="40.5" style="5" customWidth="1"/>
    <col min="2" max="2" width="39.5" style="5" customWidth="1"/>
    <col min="3" max="3" width="30.6640625" style="364" customWidth="1"/>
    <col min="4" max="4" width="10.83203125" style="1"/>
    <col min="6" max="6" width="10.83203125" style="401"/>
  </cols>
  <sheetData>
    <row r="1" spans="1:6" s="40" customFormat="1">
      <c r="A1" s="43" t="s">
        <v>224</v>
      </c>
      <c r="B1" s="43" t="s">
        <v>225</v>
      </c>
      <c r="C1" s="44" t="s">
        <v>227</v>
      </c>
      <c r="D1" s="41" t="s">
        <v>734</v>
      </c>
      <c r="E1" s="40" t="s">
        <v>735</v>
      </c>
      <c r="F1" s="401" t="s">
        <v>733</v>
      </c>
    </row>
    <row r="2" spans="1:6" s="351" customFormat="1">
      <c r="A2" s="331" t="s">
        <v>56</v>
      </c>
      <c r="B2" s="4" t="s">
        <v>57</v>
      </c>
      <c r="C2" s="57" t="s">
        <v>229</v>
      </c>
      <c r="D2" s="366">
        <v>0.36600000000000005</v>
      </c>
      <c r="E2" s="14">
        <v>88</v>
      </c>
      <c r="F2" s="402">
        <f>D2*100/E2</f>
        <v>0.41590909090909095</v>
      </c>
    </row>
    <row r="3" spans="1:6">
      <c r="A3" s="30" t="s">
        <v>56</v>
      </c>
      <c r="B3" s="4" t="s">
        <v>58</v>
      </c>
      <c r="C3" s="57" t="s">
        <v>230</v>
      </c>
      <c r="D3" s="1">
        <v>0.32566666666666672</v>
      </c>
      <c r="E3" s="5">
        <v>61</v>
      </c>
      <c r="F3" s="402">
        <f t="shared" ref="F3:F66" si="0">D3*100/E3</f>
        <v>0.53387978142076509</v>
      </c>
    </row>
    <row r="4" spans="1:6">
      <c r="A4" s="30" t="s">
        <v>56</v>
      </c>
      <c r="B4" s="4" t="s">
        <v>59</v>
      </c>
      <c r="C4" s="57" t="s">
        <v>231</v>
      </c>
      <c r="D4" s="1">
        <v>0.7326666666666668</v>
      </c>
      <c r="E4" s="5">
        <v>96</v>
      </c>
      <c r="F4" s="402">
        <f t="shared" si="0"/>
        <v>0.76319444444444462</v>
      </c>
    </row>
    <row r="5" spans="1:6">
      <c r="A5" s="30" t="s">
        <v>56</v>
      </c>
      <c r="B5" s="4" t="s">
        <v>60</v>
      </c>
      <c r="C5" s="57" t="s">
        <v>232</v>
      </c>
      <c r="D5" s="1">
        <v>0.59933333333333338</v>
      </c>
      <c r="E5" s="5">
        <v>75</v>
      </c>
      <c r="F5" s="402">
        <f t="shared" si="0"/>
        <v>0.79911111111111122</v>
      </c>
    </row>
    <row r="6" spans="1:6">
      <c r="A6" s="30" t="s">
        <v>56</v>
      </c>
      <c r="B6" s="4" t="s">
        <v>61</v>
      </c>
      <c r="C6" s="57" t="s">
        <v>233</v>
      </c>
      <c r="D6" s="1">
        <v>0.57900000000000007</v>
      </c>
      <c r="E6" s="5">
        <v>72</v>
      </c>
      <c r="F6" s="402">
        <f t="shared" si="0"/>
        <v>0.8041666666666667</v>
      </c>
    </row>
    <row r="7" spans="1:6">
      <c r="A7" s="30" t="s">
        <v>56</v>
      </c>
      <c r="B7" s="4" t="s">
        <v>62</v>
      </c>
      <c r="C7" s="57" t="s">
        <v>234</v>
      </c>
      <c r="D7" s="1">
        <v>0.61599999999999999</v>
      </c>
      <c r="E7" s="5">
        <v>92</v>
      </c>
      <c r="F7" s="402">
        <f t="shared" si="0"/>
        <v>0.66956521739130437</v>
      </c>
    </row>
    <row r="8" spans="1:6">
      <c r="A8" s="30" t="s">
        <v>56</v>
      </c>
      <c r="B8" s="4" t="s">
        <v>63</v>
      </c>
      <c r="C8" s="57" t="s">
        <v>235</v>
      </c>
      <c r="D8" s="1">
        <v>0.34933333333333333</v>
      </c>
      <c r="E8" s="5">
        <v>64</v>
      </c>
      <c r="F8" s="402">
        <f t="shared" si="0"/>
        <v>0.54583333333333328</v>
      </c>
    </row>
    <row r="9" spans="1:6">
      <c r="A9" s="30" t="s">
        <v>56</v>
      </c>
      <c r="B9" s="4" t="s">
        <v>64</v>
      </c>
      <c r="C9" s="57" t="s">
        <v>236</v>
      </c>
      <c r="D9" s="1">
        <v>0.39900000000000002</v>
      </c>
      <c r="E9" s="5">
        <v>60</v>
      </c>
      <c r="F9" s="402">
        <f t="shared" si="0"/>
        <v>0.66500000000000015</v>
      </c>
    </row>
    <row r="10" spans="1:6">
      <c r="A10" s="30" t="s">
        <v>56</v>
      </c>
      <c r="B10" s="4" t="s">
        <v>65</v>
      </c>
      <c r="C10" s="57" t="s">
        <v>237</v>
      </c>
      <c r="D10" s="1">
        <v>0.39900000000000002</v>
      </c>
      <c r="E10" s="5">
        <v>88</v>
      </c>
      <c r="F10" s="402">
        <f t="shared" si="0"/>
        <v>0.45340909090909098</v>
      </c>
    </row>
    <row r="11" spans="1:6">
      <c r="A11" s="30" t="s">
        <v>56</v>
      </c>
      <c r="B11" s="4" t="s">
        <v>66</v>
      </c>
      <c r="C11" s="57" t="s">
        <v>238</v>
      </c>
      <c r="D11" s="1">
        <v>0.5808333333333332</v>
      </c>
      <c r="E11" s="5">
        <v>100</v>
      </c>
      <c r="F11" s="402">
        <f t="shared" si="0"/>
        <v>0.5808333333333332</v>
      </c>
    </row>
    <row r="12" spans="1:6" s="351" customFormat="1">
      <c r="A12" s="331" t="s">
        <v>67</v>
      </c>
      <c r="B12" s="4" t="s">
        <v>68</v>
      </c>
      <c r="C12" s="57" t="s">
        <v>239</v>
      </c>
      <c r="D12" s="366">
        <v>1.6511257124368452</v>
      </c>
      <c r="E12" s="14">
        <v>70</v>
      </c>
      <c r="F12" s="402">
        <f t="shared" si="0"/>
        <v>2.358751017766922</v>
      </c>
    </row>
    <row r="13" spans="1:6">
      <c r="A13" s="30" t="s">
        <v>67</v>
      </c>
      <c r="B13" s="9" t="s">
        <v>69</v>
      </c>
      <c r="C13" s="66" t="s">
        <v>240</v>
      </c>
      <c r="D13" s="1">
        <v>0.53329277910466721</v>
      </c>
      <c r="E13" s="5">
        <v>70</v>
      </c>
      <c r="F13" s="402">
        <f t="shared" si="0"/>
        <v>0.76184682729238173</v>
      </c>
    </row>
    <row r="14" spans="1:6">
      <c r="A14" s="30" t="s">
        <v>67</v>
      </c>
      <c r="B14" s="9" t="s">
        <v>70</v>
      </c>
      <c r="C14" s="57" t="s">
        <v>241</v>
      </c>
      <c r="D14" s="1">
        <v>0.17854373771380763</v>
      </c>
      <c r="E14" s="5">
        <v>75</v>
      </c>
      <c r="F14" s="402">
        <f t="shared" si="0"/>
        <v>0.23805831695174354</v>
      </c>
    </row>
    <row r="15" spans="1:6">
      <c r="A15" s="30" t="s">
        <v>67</v>
      </c>
      <c r="B15" s="9" t="s">
        <v>71</v>
      </c>
      <c r="C15" s="66" t="s">
        <v>242</v>
      </c>
      <c r="D15" s="1">
        <v>1.1928838951310861</v>
      </c>
      <c r="E15" s="5">
        <v>88</v>
      </c>
      <c r="F15" s="402">
        <f t="shared" si="0"/>
        <v>1.3555498808307798</v>
      </c>
    </row>
    <row r="16" spans="1:6">
      <c r="A16" s="30" t="s">
        <v>67</v>
      </c>
      <c r="B16" s="9" t="s">
        <v>72</v>
      </c>
      <c r="C16" s="57" t="s">
        <v>243</v>
      </c>
      <c r="D16" s="1">
        <v>0.27566666666666667</v>
      </c>
      <c r="E16" s="5">
        <v>87</v>
      </c>
      <c r="F16" s="402">
        <f t="shared" si="0"/>
        <v>0.31685823754789272</v>
      </c>
    </row>
    <row r="17" spans="1:6">
      <c r="A17" s="30" t="s">
        <v>67</v>
      </c>
      <c r="B17" s="9" t="s">
        <v>73</v>
      </c>
      <c r="C17" s="66" t="s">
        <v>244</v>
      </c>
      <c r="D17" s="1">
        <v>0.28423990316248532</v>
      </c>
      <c r="E17" s="5">
        <v>54</v>
      </c>
      <c r="F17" s="402">
        <f t="shared" si="0"/>
        <v>0.52637019104163951</v>
      </c>
    </row>
    <row r="18" spans="1:6">
      <c r="A18" s="30" t="s">
        <v>67</v>
      </c>
      <c r="B18" s="9" t="s">
        <v>635</v>
      </c>
      <c r="C18" s="57" t="s">
        <v>245</v>
      </c>
      <c r="D18" s="1">
        <v>0.4</v>
      </c>
      <c r="E18" s="14">
        <v>100</v>
      </c>
      <c r="F18" s="402">
        <f t="shared" si="0"/>
        <v>0.4</v>
      </c>
    </row>
    <row r="19" spans="1:6">
      <c r="A19" s="30" t="s">
        <v>67</v>
      </c>
      <c r="B19" s="9" t="s">
        <v>74</v>
      </c>
      <c r="C19" s="66" t="s">
        <v>246</v>
      </c>
      <c r="D19" s="1">
        <v>0.53266666666666673</v>
      </c>
      <c r="E19" s="5">
        <v>90</v>
      </c>
      <c r="F19" s="402">
        <f t="shared" si="0"/>
        <v>0.59185185185185196</v>
      </c>
    </row>
    <row r="20" spans="1:6">
      <c r="A20" s="30" t="s">
        <v>67</v>
      </c>
      <c r="B20" s="9" t="s">
        <v>75</v>
      </c>
      <c r="C20" s="57" t="s">
        <v>247</v>
      </c>
      <c r="D20" s="1">
        <v>0.61704941406799929</v>
      </c>
      <c r="E20" s="5">
        <v>97</v>
      </c>
      <c r="F20" s="402">
        <f t="shared" si="0"/>
        <v>0.63613341656494771</v>
      </c>
    </row>
    <row r="21" spans="1:6">
      <c r="A21" s="30" t="s">
        <v>67</v>
      </c>
      <c r="B21" s="9" t="s">
        <v>76</v>
      </c>
      <c r="C21" s="57" t="s">
        <v>249</v>
      </c>
      <c r="D21" s="1">
        <v>0.20859524487592118</v>
      </c>
      <c r="E21" s="10">
        <v>80</v>
      </c>
      <c r="F21" s="402">
        <f t="shared" si="0"/>
        <v>0.26074405609490148</v>
      </c>
    </row>
    <row r="22" spans="1:6">
      <c r="A22" s="30" t="s">
        <v>67</v>
      </c>
      <c r="B22" s="9" t="s">
        <v>78</v>
      </c>
      <c r="C22" s="66" t="s">
        <v>250</v>
      </c>
      <c r="D22" s="1">
        <v>0.22</v>
      </c>
      <c r="E22" s="14">
        <v>100</v>
      </c>
      <c r="F22" s="402">
        <f t="shared" si="0"/>
        <v>0.22</v>
      </c>
    </row>
    <row r="23" spans="1:6">
      <c r="A23" s="30" t="s">
        <v>67</v>
      </c>
      <c r="B23" s="9" t="s">
        <v>79</v>
      </c>
      <c r="C23" s="57" t="s">
        <v>251</v>
      </c>
      <c r="D23" s="1">
        <v>1.1289999999999998</v>
      </c>
      <c r="E23" s="5">
        <v>100</v>
      </c>
      <c r="F23" s="402">
        <f t="shared" si="0"/>
        <v>1.1289999999999998</v>
      </c>
    </row>
    <row r="24" spans="1:6">
      <c r="A24" s="30" t="s">
        <v>67</v>
      </c>
      <c r="B24" s="9" t="s">
        <v>80</v>
      </c>
      <c r="C24" s="66" t="s">
        <v>252</v>
      </c>
      <c r="D24" s="1">
        <v>0.25144444444444447</v>
      </c>
      <c r="E24" s="5">
        <v>85</v>
      </c>
      <c r="F24" s="402">
        <f t="shared" si="0"/>
        <v>0.29581699346405232</v>
      </c>
    </row>
    <row r="25" spans="1:6">
      <c r="A25" s="30" t="s">
        <v>67</v>
      </c>
      <c r="B25" s="9" t="s">
        <v>81</v>
      </c>
      <c r="C25" s="66" t="s">
        <v>256</v>
      </c>
      <c r="D25" s="1">
        <v>0.25</v>
      </c>
      <c r="E25">
        <v>100</v>
      </c>
      <c r="F25" s="402">
        <f t="shared" si="0"/>
        <v>0.25</v>
      </c>
    </row>
    <row r="26" spans="1:6">
      <c r="A26" s="30" t="s">
        <v>67</v>
      </c>
      <c r="B26" s="9" t="s">
        <v>85</v>
      </c>
      <c r="C26" s="57" t="s">
        <v>257</v>
      </c>
      <c r="D26" s="1">
        <v>0.36</v>
      </c>
      <c r="E26" s="5">
        <v>83</v>
      </c>
      <c r="F26" s="402">
        <f t="shared" si="0"/>
        <v>0.43373493975903615</v>
      </c>
    </row>
    <row r="27" spans="1:6">
      <c r="A27" s="30" t="s">
        <v>67</v>
      </c>
      <c r="B27" s="9" t="s">
        <v>86</v>
      </c>
      <c r="C27" s="66" t="s">
        <v>258</v>
      </c>
      <c r="D27" s="1">
        <v>0.32</v>
      </c>
      <c r="E27" s="5">
        <v>100</v>
      </c>
      <c r="F27" s="402">
        <f t="shared" si="0"/>
        <v>0.32</v>
      </c>
    </row>
    <row r="28" spans="1:6">
      <c r="A28" s="30" t="s">
        <v>67</v>
      </c>
      <c r="B28" s="9" t="s">
        <v>87</v>
      </c>
      <c r="C28" s="57" t="s">
        <v>637</v>
      </c>
      <c r="D28" s="1">
        <v>0.19</v>
      </c>
      <c r="E28" s="5">
        <v>60</v>
      </c>
      <c r="F28" s="402">
        <f t="shared" si="0"/>
        <v>0.31666666666666665</v>
      </c>
    </row>
    <row r="29" spans="1:6">
      <c r="A29" s="30" t="s">
        <v>67</v>
      </c>
      <c r="B29" s="9" t="s">
        <v>77</v>
      </c>
      <c r="C29" s="66" t="s">
        <v>638</v>
      </c>
      <c r="D29" s="1">
        <v>0.5</v>
      </c>
      <c r="E29" s="14">
        <v>87</v>
      </c>
      <c r="F29" s="402">
        <f t="shared" si="0"/>
        <v>0.57471264367816088</v>
      </c>
    </row>
    <row r="30" spans="1:6">
      <c r="A30" s="30" t="s">
        <v>67</v>
      </c>
      <c r="B30" s="9" t="s">
        <v>82</v>
      </c>
      <c r="C30" s="66" t="s">
        <v>639</v>
      </c>
      <c r="D30" s="1">
        <v>0.22514444444444445</v>
      </c>
      <c r="E30" s="14">
        <v>90</v>
      </c>
      <c r="F30" s="402">
        <f t="shared" si="0"/>
        <v>0.25016049382716055</v>
      </c>
    </row>
    <row r="31" spans="1:6">
      <c r="A31" s="30" t="s">
        <v>67</v>
      </c>
      <c r="B31" s="9" t="s">
        <v>83</v>
      </c>
      <c r="C31" s="57" t="s">
        <v>640</v>
      </c>
      <c r="D31" s="1">
        <v>0.23</v>
      </c>
      <c r="E31" s="14">
        <v>100</v>
      </c>
      <c r="F31" s="402">
        <f t="shared" si="0"/>
        <v>0.23</v>
      </c>
    </row>
    <row r="32" spans="1:6">
      <c r="A32" s="30" t="s">
        <v>67</v>
      </c>
      <c r="B32" s="9" t="s">
        <v>84</v>
      </c>
      <c r="C32" s="66" t="s">
        <v>641</v>
      </c>
      <c r="D32" s="1">
        <v>0.26165097142430493</v>
      </c>
      <c r="E32" s="14">
        <v>72</v>
      </c>
      <c r="F32" s="402">
        <f t="shared" si="0"/>
        <v>0.36340412697820129</v>
      </c>
    </row>
    <row r="33" spans="1:6" s="351" customFormat="1">
      <c r="A33" s="331" t="s">
        <v>88</v>
      </c>
      <c r="B33" s="4" t="s">
        <v>89</v>
      </c>
      <c r="C33" s="57" t="s">
        <v>264</v>
      </c>
      <c r="D33" s="366">
        <v>0.16</v>
      </c>
      <c r="E33" s="14">
        <v>100</v>
      </c>
      <c r="F33" s="402">
        <f t="shared" si="0"/>
        <v>0.16</v>
      </c>
    </row>
    <row r="34" spans="1:6">
      <c r="A34" s="30" t="s">
        <v>88</v>
      </c>
      <c r="B34" s="4" t="s">
        <v>90</v>
      </c>
      <c r="C34" s="57" t="s">
        <v>265</v>
      </c>
      <c r="D34" s="1">
        <v>0.16</v>
      </c>
      <c r="E34" s="5">
        <v>100</v>
      </c>
      <c r="F34" s="402">
        <f t="shared" si="0"/>
        <v>0.16</v>
      </c>
    </row>
    <row r="35" spans="1:6">
      <c r="A35" s="30" t="s">
        <v>88</v>
      </c>
      <c r="B35" s="4" t="s">
        <v>91</v>
      </c>
      <c r="C35" s="57" t="s">
        <v>266</v>
      </c>
      <c r="D35" s="1">
        <v>0.33</v>
      </c>
      <c r="E35" s="5">
        <v>100</v>
      </c>
      <c r="F35" s="402">
        <f t="shared" si="0"/>
        <v>0.33</v>
      </c>
    </row>
    <row r="36" spans="1:6">
      <c r="A36" s="30" t="s">
        <v>88</v>
      </c>
      <c r="B36" s="4" t="s">
        <v>92</v>
      </c>
      <c r="C36" s="57" t="s">
        <v>267</v>
      </c>
      <c r="D36" s="1">
        <v>0.8</v>
      </c>
      <c r="E36" s="5">
        <v>100</v>
      </c>
      <c r="F36" s="402">
        <f t="shared" si="0"/>
        <v>0.8</v>
      </c>
    </row>
    <row r="37" spans="1:6">
      <c r="A37" s="30" t="s">
        <v>88</v>
      </c>
      <c r="B37" s="4" t="s">
        <v>177</v>
      </c>
      <c r="C37" s="57" t="s">
        <v>268</v>
      </c>
      <c r="D37" s="1">
        <v>1.1399999999999999</v>
      </c>
      <c r="E37" s="5">
        <v>100</v>
      </c>
      <c r="F37" s="402">
        <f t="shared" si="0"/>
        <v>1.1399999999999999</v>
      </c>
    </row>
    <row r="38" spans="1:6">
      <c r="A38" s="421" t="s">
        <v>751</v>
      </c>
      <c r="B38" s="8" t="s">
        <v>93</v>
      </c>
      <c r="C38" s="57" t="s">
        <v>269</v>
      </c>
      <c r="D38" s="1">
        <v>1.26</v>
      </c>
      <c r="E38" s="5">
        <v>100</v>
      </c>
      <c r="F38" s="402">
        <f t="shared" si="0"/>
        <v>1.26</v>
      </c>
    </row>
    <row r="39" spans="1:6">
      <c r="A39" s="421" t="s">
        <v>751</v>
      </c>
      <c r="B39" s="4" t="s">
        <v>94</v>
      </c>
      <c r="C39" s="57" t="s">
        <v>270</v>
      </c>
      <c r="D39" s="1">
        <v>0.47</v>
      </c>
      <c r="E39" s="14">
        <v>100</v>
      </c>
      <c r="F39" s="402">
        <f t="shared" si="0"/>
        <v>0.47</v>
      </c>
    </row>
    <row r="40" spans="1:6">
      <c r="A40" s="421" t="s">
        <v>751</v>
      </c>
      <c r="B40" s="4" t="s">
        <v>354</v>
      </c>
      <c r="C40" s="57" t="s">
        <v>271</v>
      </c>
      <c r="D40" s="1">
        <v>1.23</v>
      </c>
      <c r="E40" s="5">
        <v>100</v>
      </c>
      <c r="F40" s="402">
        <f t="shared" si="0"/>
        <v>1.23</v>
      </c>
    </row>
    <row r="41" spans="1:6">
      <c r="A41" s="421" t="s">
        <v>751</v>
      </c>
      <c r="B41" s="4" t="s">
        <v>96</v>
      </c>
      <c r="C41" s="57" t="s">
        <v>272</v>
      </c>
      <c r="D41" s="1">
        <v>0.74</v>
      </c>
      <c r="E41" s="5">
        <v>100</v>
      </c>
      <c r="F41" s="402">
        <f t="shared" si="0"/>
        <v>0.74</v>
      </c>
    </row>
    <row r="42" spans="1:6">
      <c r="A42" s="421" t="s">
        <v>751</v>
      </c>
      <c r="B42" s="8" t="s">
        <v>355</v>
      </c>
      <c r="C42" s="57" t="s">
        <v>273</v>
      </c>
      <c r="D42" s="1">
        <v>0.86</v>
      </c>
      <c r="E42" s="5">
        <v>100</v>
      </c>
      <c r="F42" s="402">
        <f t="shared" si="0"/>
        <v>0.86</v>
      </c>
    </row>
    <row r="43" spans="1:6">
      <c r="A43" s="30" t="s">
        <v>88</v>
      </c>
      <c r="B43" s="8" t="s">
        <v>98</v>
      </c>
      <c r="C43" s="57" t="s">
        <v>274</v>
      </c>
      <c r="D43" s="1">
        <v>0.47</v>
      </c>
      <c r="E43" s="5">
        <v>100</v>
      </c>
      <c r="F43" s="402">
        <f t="shared" si="0"/>
        <v>0.47</v>
      </c>
    </row>
    <row r="44" spans="1:6">
      <c r="A44" s="30" t="s">
        <v>88</v>
      </c>
      <c r="B44" s="8" t="s">
        <v>356</v>
      </c>
      <c r="C44" s="57" t="s">
        <v>275</v>
      </c>
      <c r="D44" s="1">
        <v>0.56000000000000005</v>
      </c>
      <c r="E44" s="5">
        <v>100</v>
      </c>
      <c r="F44" s="402">
        <f t="shared" si="0"/>
        <v>0.56000000000000005</v>
      </c>
    </row>
    <row r="45" spans="1:6">
      <c r="A45" s="30" t="s">
        <v>88</v>
      </c>
      <c r="B45" s="8" t="s">
        <v>100</v>
      </c>
      <c r="C45" s="57" t="s">
        <v>276</v>
      </c>
      <c r="D45" s="1">
        <v>0.5</v>
      </c>
      <c r="E45" s="14">
        <v>100</v>
      </c>
      <c r="F45" s="402">
        <f t="shared" si="0"/>
        <v>0.5</v>
      </c>
    </row>
    <row r="46" spans="1:6">
      <c r="A46" s="30" t="s">
        <v>88</v>
      </c>
      <c r="B46" s="8" t="s">
        <v>101</v>
      </c>
      <c r="C46" s="57" t="s">
        <v>619</v>
      </c>
      <c r="D46" s="1">
        <v>0.27</v>
      </c>
      <c r="E46" s="5">
        <v>478</v>
      </c>
      <c r="F46" s="402">
        <f t="shared" si="0"/>
        <v>5.6485355648535567E-2</v>
      </c>
    </row>
    <row r="47" spans="1:6">
      <c r="A47" s="30" t="s">
        <v>88</v>
      </c>
      <c r="B47" s="8" t="s">
        <v>438</v>
      </c>
      <c r="C47" s="57" t="s">
        <v>620</v>
      </c>
      <c r="D47" s="1">
        <v>0.53</v>
      </c>
      <c r="E47" s="14">
        <v>100</v>
      </c>
      <c r="F47" s="402">
        <f t="shared" si="0"/>
        <v>0.53</v>
      </c>
    </row>
    <row r="48" spans="1:6">
      <c r="A48" s="30" t="s">
        <v>88</v>
      </c>
      <c r="B48" s="4" t="s">
        <v>358</v>
      </c>
      <c r="C48" s="57" t="s">
        <v>642</v>
      </c>
      <c r="D48" s="1">
        <v>0.17</v>
      </c>
      <c r="E48" s="5">
        <v>240</v>
      </c>
      <c r="F48" s="402">
        <f t="shared" si="0"/>
        <v>7.0833333333333331E-2</v>
      </c>
    </row>
    <row r="49" spans="1:6">
      <c r="A49" s="30" t="s">
        <v>88</v>
      </c>
      <c r="B49" s="4" t="s">
        <v>357</v>
      </c>
      <c r="C49" s="57" t="s">
        <v>643</v>
      </c>
      <c r="D49" s="1">
        <v>0.47</v>
      </c>
      <c r="E49" s="5">
        <v>240</v>
      </c>
      <c r="F49" s="402">
        <f t="shared" si="0"/>
        <v>0.19583333333333333</v>
      </c>
    </row>
    <row r="50" spans="1:6">
      <c r="A50" s="421" t="s">
        <v>751</v>
      </c>
      <c r="B50" s="8" t="s">
        <v>103</v>
      </c>
      <c r="C50" s="57" t="s">
        <v>644</v>
      </c>
      <c r="D50" s="1">
        <v>0.37</v>
      </c>
      <c r="E50" s="5">
        <v>450</v>
      </c>
      <c r="F50" s="402">
        <f t="shared" si="0"/>
        <v>8.2222222222222224E-2</v>
      </c>
    </row>
    <row r="51" spans="1:6">
      <c r="A51" s="30" t="s">
        <v>88</v>
      </c>
      <c r="B51" s="4" t="s">
        <v>105</v>
      </c>
      <c r="C51" s="57" t="s">
        <v>645</v>
      </c>
      <c r="D51" s="1">
        <v>0.21</v>
      </c>
      <c r="E51" s="5">
        <v>240</v>
      </c>
      <c r="F51" s="402">
        <f t="shared" si="0"/>
        <v>8.7499999999999994E-2</v>
      </c>
    </row>
    <row r="52" spans="1:6">
      <c r="A52" s="30" t="s">
        <v>88</v>
      </c>
      <c r="B52" s="4" t="s">
        <v>186</v>
      </c>
      <c r="C52" s="57" t="s">
        <v>646</v>
      </c>
      <c r="D52" s="1">
        <v>0.25</v>
      </c>
      <c r="E52" s="5">
        <v>240</v>
      </c>
      <c r="F52" s="402">
        <f t="shared" si="0"/>
        <v>0.10416666666666667</v>
      </c>
    </row>
    <row r="53" spans="1:6">
      <c r="A53" s="30" t="s">
        <v>88</v>
      </c>
      <c r="B53" s="4" t="s">
        <v>106</v>
      </c>
      <c r="C53" s="57" t="s">
        <v>647</v>
      </c>
      <c r="D53" s="1">
        <v>0.18</v>
      </c>
      <c r="E53" s="5">
        <v>100</v>
      </c>
      <c r="F53" s="402">
        <f t="shared" si="0"/>
        <v>0.18</v>
      </c>
    </row>
    <row r="54" spans="1:6" s="351" customFormat="1">
      <c r="A54" s="331" t="s">
        <v>107</v>
      </c>
      <c r="B54" s="333" t="s">
        <v>108</v>
      </c>
      <c r="C54" s="68" t="s">
        <v>621</v>
      </c>
      <c r="D54" s="366">
        <v>0.78600000000000003</v>
      </c>
      <c r="E54" s="5">
        <v>100</v>
      </c>
      <c r="F54" s="402">
        <f t="shared" si="0"/>
        <v>0.78600000000000003</v>
      </c>
    </row>
    <row r="55" spans="1:6">
      <c r="A55" s="30" t="s">
        <v>107</v>
      </c>
      <c r="B55" s="4" t="s">
        <v>109</v>
      </c>
      <c r="C55" s="57" t="s">
        <v>648</v>
      </c>
      <c r="D55" s="1">
        <v>0.78600000000000003</v>
      </c>
      <c r="E55" s="5">
        <v>100</v>
      </c>
      <c r="F55" s="402">
        <f t="shared" si="0"/>
        <v>0.78600000000000003</v>
      </c>
    </row>
    <row r="56" spans="1:6">
      <c r="A56" s="30" t="s">
        <v>107</v>
      </c>
      <c r="B56" s="4" t="s">
        <v>110</v>
      </c>
      <c r="C56" s="68" t="s">
        <v>649</v>
      </c>
      <c r="D56" s="1">
        <v>0.15316666666666667</v>
      </c>
      <c r="E56" s="5">
        <v>100</v>
      </c>
      <c r="F56" s="402">
        <f t="shared" si="0"/>
        <v>0.15316666666666667</v>
      </c>
    </row>
    <row r="57" spans="1:6">
      <c r="A57" s="30" t="s">
        <v>107</v>
      </c>
      <c r="B57" s="8" t="s">
        <v>111</v>
      </c>
      <c r="C57" s="57" t="s">
        <v>650</v>
      </c>
      <c r="D57" s="1">
        <v>0.15316666666666667</v>
      </c>
      <c r="E57" s="5">
        <v>100</v>
      </c>
      <c r="F57" s="402">
        <f t="shared" si="0"/>
        <v>0.15316666666666667</v>
      </c>
    </row>
    <row r="58" spans="1:6">
      <c r="A58" s="30" t="s">
        <v>107</v>
      </c>
      <c r="B58" s="4" t="s">
        <v>112</v>
      </c>
      <c r="C58" s="68" t="s">
        <v>651</v>
      </c>
      <c r="D58" s="1">
        <v>0.42633333333333329</v>
      </c>
      <c r="E58" s="5">
        <v>100</v>
      </c>
      <c r="F58" s="402">
        <f t="shared" si="0"/>
        <v>0.42633333333333323</v>
      </c>
    </row>
    <row r="59" spans="1:6">
      <c r="A59" s="30" t="s">
        <v>107</v>
      </c>
      <c r="B59" s="4" t="s">
        <v>113</v>
      </c>
      <c r="C59" s="57" t="s">
        <v>652</v>
      </c>
      <c r="D59" s="1">
        <v>0.46600000000000003</v>
      </c>
      <c r="E59" s="5">
        <v>100</v>
      </c>
      <c r="F59" s="402">
        <f t="shared" si="0"/>
        <v>0.46600000000000003</v>
      </c>
    </row>
    <row r="60" spans="1:6">
      <c r="A60" s="30" t="s">
        <v>107</v>
      </c>
      <c r="B60" s="4" t="s">
        <v>178</v>
      </c>
      <c r="C60" s="68" t="s">
        <v>653</v>
      </c>
      <c r="D60" s="1">
        <v>1.0639999999999998</v>
      </c>
      <c r="E60" s="5">
        <v>100</v>
      </c>
      <c r="F60" s="402">
        <f t="shared" si="0"/>
        <v>1.0639999999999998</v>
      </c>
    </row>
    <row r="61" spans="1:6" s="351" customFormat="1">
      <c r="A61" s="39" t="s">
        <v>228</v>
      </c>
      <c r="B61" s="332" t="s">
        <v>114</v>
      </c>
      <c r="C61" s="66" t="s">
        <v>292</v>
      </c>
      <c r="D61" s="366">
        <v>0.50656565656565655</v>
      </c>
      <c r="E61" s="334">
        <v>85</v>
      </c>
      <c r="F61" s="402">
        <f t="shared" si="0"/>
        <v>0.59595959595959591</v>
      </c>
    </row>
    <row r="62" spans="1:6">
      <c r="A62" s="38" t="s">
        <v>228</v>
      </c>
      <c r="B62" s="9" t="s">
        <v>115</v>
      </c>
      <c r="C62" s="66" t="s">
        <v>293</v>
      </c>
      <c r="D62" s="1">
        <v>1.0293333333333334</v>
      </c>
      <c r="E62" s="12">
        <v>61</v>
      </c>
      <c r="F62" s="402">
        <f t="shared" si="0"/>
        <v>1.687431693989071</v>
      </c>
    </row>
    <row r="63" spans="1:6">
      <c r="A63" s="38" t="s">
        <v>228</v>
      </c>
      <c r="B63" s="9" t="s">
        <v>116</v>
      </c>
      <c r="C63" s="66" t="s">
        <v>294</v>
      </c>
      <c r="D63" s="1">
        <v>1.7156666666666667</v>
      </c>
      <c r="E63" s="12">
        <v>71</v>
      </c>
      <c r="F63" s="402">
        <f t="shared" si="0"/>
        <v>2.4164319248826289</v>
      </c>
    </row>
    <row r="64" spans="1:6">
      <c r="A64" s="38" t="s">
        <v>228</v>
      </c>
      <c r="B64" s="9" t="s">
        <v>117</v>
      </c>
      <c r="C64" s="66" t="s">
        <v>295</v>
      </c>
      <c r="D64" s="1">
        <v>1.7989999999999997</v>
      </c>
      <c r="E64" s="12">
        <v>71</v>
      </c>
      <c r="F64" s="402">
        <f t="shared" si="0"/>
        <v>2.533802816901408</v>
      </c>
    </row>
    <row r="65" spans="1:6">
      <c r="A65" s="38" t="s">
        <v>228</v>
      </c>
      <c r="B65" s="9" t="s">
        <v>359</v>
      </c>
      <c r="C65" s="66" t="s">
        <v>296</v>
      </c>
      <c r="D65" s="1">
        <v>1.1493333333333335</v>
      </c>
      <c r="E65" s="12">
        <v>85</v>
      </c>
      <c r="F65" s="402">
        <f t="shared" si="0"/>
        <v>1.3521568627450982</v>
      </c>
    </row>
    <row r="66" spans="1:6">
      <c r="A66" s="38" t="s">
        <v>228</v>
      </c>
      <c r="B66" s="9" t="s">
        <v>119</v>
      </c>
      <c r="C66" s="66" t="s">
        <v>297</v>
      </c>
      <c r="D66" s="1">
        <v>1.27</v>
      </c>
      <c r="E66" s="12">
        <v>75</v>
      </c>
      <c r="F66" s="402">
        <f t="shared" si="0"/>
        <v>1.6933333333333334</v>
      </c>
    </row>
    <row r="67" spans="1:6">
      <c r="A67" s="38" t="s">
        <v>228</v>
      </c>
      <c r="B67" s="12" t="s">
        <v>120</v>
      </c>
      <c r="C67" s="66" t="s">
        <v>298</v>
      </c>
      <c r="D67" s="1">
        <v>1.1000000000000001</v>
      </c>
      <c r="E67" s="35">
        <v>60</v>
      </c>
      <c r="F67" s="402">
        <f t="shared" ref="F67:F115" si="1">D67*100/E67</f>
        <v>1.8333333333333335</v>
      </c>
    </row>
    <row r="68" spans="1:6">
      <c r="A68" s="38" t="s">
        <v>228</v>
      </c>
      <c r="B68" s="9" t="s">
        <v>121</v>
      </c>
      <c r="C68" s="66" t="s">
        <v>299</v>
      </c>
      <c r="D68" s="1">
        <v>1.41</v>
      </c>
      <c r="E68" s="35">
        <v>66</v>
      </c>
      <c r="F68" s="402">
        <f t="shared" si="1"/>
        <v>2.1363636363636362</v>
      </c>
    </row>
    <row r="69" spans="1:6">
      <c r="A69" s="38" t="s">
        <v>228</v>
      </c>
      <c r="B69" s="9" t="s">
        <v>122</v>
      </c>
      <c r="C69" s="66" t="s">
        <v>300</v>
      </c>
      <c r="D69" s="1">
        <v>0.88</v>
      </c>
      <c r="E69" s="35">
        <v>48</v>
      </c>
      <c r="F69" s="402">
        <f t="shared" si="1"/>
        <v>1.8333333333333333</v>
      </c>
    </row>
    <row r="70" spans="1:6">
      <c r="A70" s="38" t="s">
        <v>228</v>
      </c>
      <c r="B70" s="9" t="s">
        <v>123</v>
      </c>
      <c r="C70" s="66" t="s">
        <v>301</v>
      </c>
      <c r="D70" s="1">
        <v>1.48</v>
      </c>
      <c r="E70" s="35">
        <v>60</v>
      </c>
      <c r="F70" s="402">
        <f t="shared" si="1"/>
        <v>2.4666666666666668</v>
      </c>
    </row>
    <row r="71" spans="1:6">
      <c r="A71" s="38" t="s">
        <v>228</v>
      </c>
      <c r="B71" s="9" t="s">
        <v>124</v>
      </c>
      <c r="C71" s="66" t="s">
        <v>302</v>
      </c>
      <c r="D71" s="1">
        <v>1.1299999999999999</v>
      </c>
      <c r="E71" s="12">
        <v>66</v>
      </c>
      <c r="F71" s="402">
        <f t="shared" si="1"/>
        <v>1.7121212121212119</v>
      </c>
    </row>
    <row r="72" spans="1:6">
      <c r="A72" s="38" t="s">
        <v>228</v>
      </c>
      <c r="B72" s="9" t="s">
        <v>125</v>
      </c>
      <c r="C72" s="66" t="s">
        <v>303</v>
      </c>
      <c r="D72" s="1">
        <v>1.33</v>
      </c>
      <c r="E72" s="12">
        <v>77</v>
      </c>
      <c r="F72" s="402">
        <f t="shared" si="1"/>
        <v>1.7272727272727273</v>
      </c>
    </row>
    <row r="73" spans="1:6">
      <c r="A73" s="38" t="s">
        <v>228</v>
      </c>
      <c r="B73" s="9" t="s">
        <v>126</v>
      </c>
      <c r="C73" s="66" t="s">
        <v>304</v>
      </c>
      <c r="D73" s="1">
        <v>1.31</v>
      </c>
      <c r="E73" s="12">
        <v>100</v>
      </c>
      <c r="F73" s="402">
        <f t="shared" si="1"/>
        <v>1.31</v>
      </c>
    </row>
    <row r="74" spans="1:6">
      <c r="A74" s="38" t="s">
        <v>228</v>
      </c>
      <c r="B74" s="9" t="s">
        <v>127</v>
      </c>
      <c r="C74" s="66" t="s">
        <v>622</v>
      </c>
      <c r="D74" s="1">
        <v>0.77</v>
      </c>
      <c r="E74" s="12">
        <v>78</v>
      </c>
      <c r="F74" s="402">
        <f t="shared" si="1"/>
        <v>0.98717948717948723</v>
      </c>
    </row>
    <row r="75" spans="1:6">
      <c r="A75" s="38" t="s">
        <v>228</v>
      </c>
      <c r="B75" s="9" t="s">
        <v>633</v>
      </c>
      <c r="C75" s="66" t="s">
        <v>623</v>
      </c>
      <c r="D75" s="1">
        <v>0.64</v>
      </c>
      <c r="E75" s="334">
        <v>100</v>
      </c>
      <c r="F75" s="402">
        <f t="shared" si="1"/>
        <v>0.64</v>
      </c>
    </row>
    <row r="76" spans="1:6">
      <c r="A76" s="38" t="s">
        <v>228</v>
      </c>
      <c r="B76" s="9" t="s">
        <v>128</v>
      </c>
      <c r="C76" s="66" t="s">
        <v>624</v>
      </c>
      <c r="D76" s="1">
        <v>1.97</v>
      </c>
      <c r="E76" s="12">
        <v>85</v>
      </c>
      <c r="F76" s="402">
        <f t="shared" si="1"/>
        <v>2.3176470588235296</v>
      </c>
    </row>
    <row r="77" spans="1:6">
      <c r="A77" s="38" t="s">
        <v>228</v>
      </c>
      <c r="B77" s="9" t="s">
        <v>129</v>
      </c>
      <c r="C77" s="66" t="s">
        <v>625</v>
      </c>
      <c r="D77" s="1">
        <v>1.1200000000000001</v>
      </c>
      <c r="E77" s="12">
        <v>73</v>
      </c>
      <c r="F77" s="402">
        <f t="shared" si="1"/>
        <v>1.5342465753424659</v>
      </c>
    </row>
    <row r="78" spans="1:6">
      <c r="A78" s="38" t="s">
        <v>228</v>
      </c>
      <c r="B78" s="9" t="s">
        <v>707</v>
      </c>
      <c r="C78" s="66" t="s">
        <v>634</v>
      </c>
      <c r="D78" s="1">
        <v>1.47</v>
      </c>
      <c r="E78" s="12">
        <v>95</v>
      </c>
      <c r="F78" s="402">
        <f t="shared" si="1"/>
        <v>1.5473684210526315</v>
      </c>
    </row>
    <row r="79" spans="1:6">
      <c r="A79" s="38" t="s">
        <v>228</v>
      </c>
      <c r="B79" s="9" t="s">
        <v>131</v>
      </c>
      <c r="C79" s="66" t="s">
        <v>654</v>
      </c>
      <c r="D79" s="1">
        <v>0.25</v>
      </c>
      <c r="E79" s="12">
        <v>100</v>
      </c>
      <c r="F79" s="402">
        <f t="shared" si="1"/>
        <v>0.25</v>
      </c>
    </row>
    <row r="80" spans="1:6">
      <c r="A80" s="38" t="s">
        <v>228</v>
      </c>
      <c r="B80" s="9" t="s">
        <v>132</v>
      </c>
      <c r="C80" s="66" t="s">
        <v>655</v>
      </c>
      <c r="D80" s="1">
        <v>1.58</v>
      </c>
      <c r="E80" s="12">
        <v>100</v>
      </c>
      <c r="F80" s="402">
        <f t="shared" si="1"/>
        <v>1.58</v>
      </c>
    </row>
    <row r="81" spans="1:6">
      <c r="A81" s="38" t="s">
        <v>228</v>
      </c>
      <c r="B81" s="9" t="s">
        <v>133</v>
      </c>
      <c r="C81" s="66" t="s">
        <v>656</v>
      </c>
      <c r="D81" s="1">
        <v>0.31</v>
      </c>
      <c r="E81" s="12">
        <v>60</v>
      </c>
      <c r="F81" s="402">
        <f t="shared" si="1"/>
        <v>0.51666666666666672</v>
      </c>
    </row>
    <row r="82" spans="1:6">
      <c r="A82" s="38" t="s">
        <v>228</v>
      </c>
      <c r="B82" s="9" t="s">
        <v>135</v>
      </c>
      <c r="C82" s="66" t="s">
        <v>657</v>
      </c>
      <c r="D82" s="1">
        <v>1.1299999999999999</v>
      </c>
      <c r="E82" s="12">
        <v>100</v>
      </c>
      <c r="F82" s="402">
        <f t="shared" si="1"/>
        <v>1.1299999999999999</v>
      </c>
    </row>
    <row r="83" spans="1:6">
      <c r="A83" s="38" t="s">
        <v>228</v>
      </c>
      <c r="B83" s="9" t="s">
        <v>136</v>
      </c>
      <c r="C83" s="66" t="s">
        <v>658</v>
      </c>
      <c r="D83" s="1">
        <v>2.88</v>
      </c>
      <c r="E83" s="12">
        <v>100</v>
      </c>
      <c r="F83" s="402">
        <f t="shared" si="1"/>
        <v>2.88</v>
      </c>
    </row>
    <row r="84" spans="1:6">
      <c r="A84" s="38" t="s">
        <v>228</v>
      </c>
      <c r="B84" s="9" t="s">
        <v>363</v>
      </c>
      <c r="C84" s="66" t="s">
        <v>659</v>
      </c>
      <c r="D84" s="1">
        <v>0.82</v>
      </c>
      <c r="E84" s="334">
        <v>100</v>
      </c>
      <c r="F84" s="402">
        <f t="shared" si="1"/>
        <v>0.82</v>
      </c>
    </row>
    <row r="85" spans="1:6">
      <c r="A85" s="38" t="s">
        <v>228</v>
      </c>
      <c r="B85" s="398" t="s">
        <v>736</v>
      </c>
      <c r="C85" s="400" t="s">
        <v>738</v>
      </c>
      <c r="D85" s="1">
        <v>0.59047619047619049</v>
      </c>
      <c r="E85" s="334">
        <v>100</v>
      </c>
      <c r="F85" s="402">
        <f t="shared" si="1"/>
        <v>0.59047619047619049</v>
      </c>
    </row>
    <row r="86" spans="1:6">
      <c r="A86" s="38" t="s">
        <v>228</v>
      </c>
      <c r="B86" s="398" t="s">
        <v>737</v>
      </c>
      <c r="C86" s="400" t="s">
        <v>739</v>
      </c>
      <c r="D86" s="1">
        <v>1.68</v>
      </c>
      <c r="E86" s="12">
        <v>85</v>
      </c>
      <c r="F86" s="402">
        <f>D86*100/E86</f>
        <v>1.9764705882352942</v>
      </c>
    </row>
    <row r="87" spans="1:6" s="351" customFormat="1">
      <c r="A87" s="331" t="s">
        <v>137</v>
      </c>
      <c r="B87" s="4" t="s">
        <v>138</v>
      </c>
      <c r="C87" s="57" t="s">
        <v>660</v>
      </c>
      <c r="D87" s="366">
        <v>0.64533333333333331</v>
      </c>
      <c r="E87" s="334">
        <v>100</v>
      </c>
      <c r="F87" s="402">
        <f t="shared" si="1"/>
        <v>0.64533333333333331</v>
      </c>
    </row>
    <row r="88" spans="1:6" s="351" customFormat="1">
      <c r="A88" s="331" t="s">
        <v>137</v>
      </c>
      <c r="B88" s="4" t="s">
        <v>139</v>
      </c>
      <c r="C88" s="57" t="s">
        <v>661</v>
      </c>
      <c r="D88" s="366">
        <v>0.43866666666666659</v>
      </c>
      <c r="E88" s="334">
        <v>100</v>
      </c>
      <c r="F88" s="402">
        <f t="shared" si="1"/>
        <v>0.43866666666666659</v>
      </c>
    </row>
    <row r="89" spans="1:6" s="351" customFormat="1">
      <c r="A89" s="331" t="s">
        <v>137</v>
      </c>
      <c r="B89" s="4" t="s">
        <v>140</v>
      </c>
      <c r="C89" s="57" t="s">
        <v>662</v>
      </c>
      <c r="D89" s="366">
        <v>0.95933333333333337</v>
      </c>
      <c r="E89" s="334">
        <v>100</v>
      </c>
      <c r="F89" s="402">
        <f t="shared" si="1"/>
        <v>0.95933333333333337</v>
      </c>
    </row>
    <row r="90" spans="1:6" s="351" customFormat="1">
      <c r="A90" s="331" t="s">
        <v>137</v>
      </c>
      <c r="B90" s="4" t="s">
        <v>141</v>
      </c>
      <c r="C90" s="57" t="s">
        <v>663</v>
      </c>
      <c r="D90" s="366">
        <v>0.24466666666666667</v>
      </c>
      <c r="E90" s="334">
        <v>100</v>
      </c>
      <c r="F90" s="402">
        <f t="shared" si="1"/>
        <v>0.2446666666666667</v>
      </c>
    </row>
    <row r="91" spans="1:6" s="351" customFormat="1">
      <c r="A91" s="331" t="s">
        <v>142</v>
      </c>
      <c r="B91" s="4" t="s">
        <v>143</v>
      </c>
      <c r="C91" s="57" t="s">
        <v>664</v>
      </c>
      <c r="D91" s="366">
        <v>1.5149999999999999</v>
      </c>
      <c r="E91" s="334">
        <v>100</v>
      </c>
      <c r="F91" s="402">
        <f t="shared" si="1"/>
        <v>1.5149999999999999</v>
      </c>
    </row>
    <row r="92" spans="1:6" s="351" customFormat="1">
      <c r="A92" s="331" t="s">
        <v>142</v>
      </c>
      <c r="B92" s="4" t="s">
        <v>144</v>
      </c>
      <c r="C92" s="57" t="s">
        <v>665</v>
      </c>
      <c r="D92" s="366">
        <v>0.96396574440052696</v>
      </c>
      <c r="E92" s="334">
        <v>100</v>
      </c>
      <c r="F92" s="402">
        <f t="shared" si="1"/>
        <v>0.96396574440052685</v>
      </c>
    </row>
    <row r="93" spans="1:6" s="351" customFormat="1">
      <c r="A93" s="331" t="s">
        <v>142</v>
      </c>
      <c r="B93" s="4" t="s">
        <v>145</v>
      </c>
      <c r="C93" s="57" t="s">
        <v>666</v>
      </c>
      <c r="D93" s="366">
        <v>0.20466666666666666</v>
      </c>
      <c r="E93" s="334">
        <v>100</v>
      </c>
      <c r="F93" s="402">
        <f t="shared" si="1"/>
        <v>0.20466666666666666</v>
      </c>
    </row>
    <row r="94" spans="1:6" s="351" customFormat="1">
      <c r="A94" s="331" t="s">
        <v>142</v>
      </c>
      <c r="B94" s="4" t="s">
        <v>146</v>
      </c>
      <c r="C94" s="57" t="s">
        <v>667</v>
      </c>
      <c r="D94" s="366">
        <v>1.2450396825396826</v>
      </c>
      <c r="E94" s="334">
        <v>100</v>
      </c>
      <c r="F94" s="402">
        <f t="shared" si="1"/>
        <v>1.2450396825396826</v>
      </c>
    </row>
    <row r="95" spans="1:6" s="351" customFormat="1">
      <c r="A95" s="331" t="s">
        <v>142</v>
      </c>
      <c r="B95" s="4" t="s">
        <v>147</v>
      </c>
      <c r="C95" s="57" t="s">
        <v>668</v>
      </c>
      <c r="D95" s="366">
        <v>1.0377777777777777</v>
      </c>
      <c r="E95" s="334">
        <v>100</v>
      </c>
      <c r="F95" s="402">
        <f t="shared" si="1"/>
        <v>1.0377777777777777</v>
      </c>
    </row>
    <row r="96" spans="1:6" s="351" customFormat="1">
      <c r="A96" s="39" t="s">
        <v>148</v>
      </c>
      <c r="B96" s="4" t="s">
        <v>149</v>
      </c>
      <c r="C96" s="57" t="s">
        <v>669</v>
      </c>
      <c r="D96" s="366">
        <v>0.53</v>
      </c>
      <c r="E96" s="334">
        <v>100</v>
      </c>
      <c r="F96" s="402">
        <f t="shared" si="1"/>
        <v>0.53</v>
      </c>
    </row>
    <row r="97" spans="1:6" s="351" customFormat="1">
      <c r="A97" s="39" t="s">
        <v>148</v>
      </c>
      <c r="B97" s="4" t="s">
        <v>364</v>
      </c>
      <c r="C97" s="57" t="s">
        <v>670</v>
      </c>
      <c r="D97" s="366">
        <v>0.6</v>
      </c>
      <c r="E97" s="334">
        <v>100</v>
      </c>
      <c r="F97" s="402">
        <f t="shared" si="1"/>
        <v>0.6</v>
      </c>
    </row>
    <row r="98" spans="1:6" s="351" customFormat="1">
      <c r="A98" s="39" t="s">
        <v>148</v>
      </c>
      <c r="B98" s="4" t="s">
        <v>151</v>
      </c>
      <c r="C98" s="57" t="s">
        <v>671</v>
      </c>
      <c r="D98" s="366">
        <v>0.55000000000000004</v>
      </c>
      <c r="E98" s="334">
        <v>100</v>
      </c>
      <c r="F98" s="402">
        <f t="shared" si="1"/>
        <v>0.55000000000000004</v>
      </c>
    </row>
    <row r="99" spans="1:6" s="351" customFormat="1">
      <c r="A99" s="39" t="s">
        <v>148</v>
      </c>
      <c r="B99" s="4" t="s">
        <v>152</v>
      </c>
      <c r="C99" s="57" t="s">
        <v>672</v>
      </c>
      <c r="D99" s="366">
        <v>0.48</v>
      </c>
      <c r="E99" s="334">
        <v>100</v>
      </c>
      <c r="F99" s="402">
        <f t="shared" si="1"/>
        <v>0.48</v>
      </c>
    </row>
    <row r="100" spans="1:6" s="351" customFormat="1">
      <c r="A100" s="39" t="s">
        <v>148</v>
      </c>
      <c r="B100" s="4" t="s">
        <v>153</v>
      </c>
      <c r="C100" s="57" t="s">
        <v>673</v>
      </c>
      <c r="D100" s="366">
        <v>0.73</v>
      </c>
      <c r="E100" s="334">
        <v>100</v>
      </c>
      <c r="F100" s="402">
        <f t="shared" si="1"/>
        <v>0.73</v>
      </c>
    </row>
    <row r="101" spans="1:6" s="351" customFormat="1">
      <c r="A101" s="39" t="s">
        <v>148</v>
      </c>
      <c r="B101" s="4" t="s">
        <v>154</v>
      </c>
      <c r="C101" s="57" t="s">
        <v>674</v>
      </c>
      <c r="D101" s="366">
        <v>0.27</v>
      </c>
      <c r="E101" s="334">
        <v>100</v>
      </c>
      <c r="F101" s="402">
        <f t="shared" si="1"/>
        <v>0.27</v>
      </c>
    </row>
    <row r="102" spans="1:6" s="351" customFormat="1">
      <c r="A102" s="39" t="s">
        <v>148</v>
      </c>
      <c r="B102" s="4" t="s">
        <v>155</v>
      </c>
      <c r="C102" s="57" t="s">
        <v>675</v>
      </c>
      <c r="D102" s="366">
        <v>0.16</v>
      </c>
      <c r="E102" s="334">
        <v>100</v>
      </c>
      <c r="F102" s="402">
        <f t="shared" si="1"/>
        <v>0.16</v>
      </c>
    </row>
    <row r="103" spans="1:6" s="351" customFormat="1">
      <c r="A103" s="331" t="s">
        <v>156</v>
      </c>
      <c r="B103" s="333" t="s">
        <v>157</v>
      </c>
      <c r="C103" s="68" t="s">
        <v>676</v>
      </c>
      <c r="D103" s="366">
        <v>1.3</v>
      </c>
      <c r="E103" s="334">
        <v>100</v>
      </c>
      <c r="F103" s="402">
        <f t="shared" si="1"/>
        <v>1.3</v>
      </c>
    </row>
    <row r="104" spans="1:6" s="351" customFormat="1">
      <c r="A104" s="331" t="s">
        <v>156</v>
      </c>
      <c r="B104" s="4" t="s">
        <v>158</v>
      </c>
      <c r="C104" s="57" t="s">
        <v>677</v>
      </c>
      <c r="D104" s="366">
        <v>7.0000000000000007E-2</v>
      </c>
      <c r="E104" s="334">
        <v>100</v>
      </c>
      <c r="F104" s="402">
        <f t="shared" si="1"/>
        <v>7.0000000000000007E-2</v>
      </c>
    </row>
    <row r="105" spans="1:6" s="351" customFormat="1">
      <c r="A105" s="331" t="s">
        <v>156</v>
      </c>
      <c r="B105" s="4" t="s">
        <v>159</v>
      </c>
      <c r="C105" s="68" t="s">
        <v>678</v>
      </c>
      <c r="D105" s="366">
        <v>0.09</v>
      </c>
      <c r="E105" s="334">
        <v>100</v>
      </c>
      <c r="F105" s="402">
        <f t="shared" si="1"/>
        <v>0.09</v>
      </c>
    </row>
    <row r="106" spans="1:6" s="351" customFormat="1">
      <c r="A106" s="331" t="s">
        <v>156</v>
      </c>
      <c r="B106" s="4" t="s">
        <v>160</v>
      </c>
      <c r="C106" s="57" t="s">
        <v>679</v>
      </c>
      <c r="D106" s="366">
        <v>0.16</v>
      </c>
      <c r="E106" s="334">
        <v>100</v>
      </c>
      <c r="F106" s="402">
        <f t="shared" si="1"/>
        <v>0.16</v>
      </c>
    </row>
    <row r="107" spans="1:6" s="351" customFormat="1">
      <c r="A107" s="331" t="s">
        <v>156</v>
      </c>
      <c r="B107" s="4" t="s">
        <v>161</v>
      </c>
      <c r="C107" s="68" t="s">
        <v>680</v>
      </c>
      <c r="D107" s="366">
        <v>0.13</v>
      </c>
      <c r="E107" s="334">
        <v>100</v>
      </c>
      <c r="F107" s="402">
        <f t="shared" si="1"/>
        <v>0.13</v>
      </c>
    </row>
    <row r="108" spans="1:6" s="351" customFormat="1">
      <c r="A108" s="331" t="s">
        <v>156</v>
      </c>
      <c r="B108" s="4" t="s">
        <v>162</v>
      </c>
      <c r="C108" s="57" t="s">
        <v>681</v>
      </c>
      <c r="D108" s="366">
        <v>0.47</v>
      </c>
      <c r="E108" s="334">
        <v>100</v>
      </c>
      <c r="F108" s="402">
        <f t="shared" si="1"/>
        <v>0.47</v>
      </c>
    </row>
    <row r="109" spans="1:6" s="351" customFormat="1">
      <c r="A109" s="331" t="s">
        <v>163</v>
      </c>
      <c r="B109" s="4" t="s">
        <v>164</v>
      </c>
      <c r="C109" s="57" t="s">
        <v>682</v>
      </c>
      <c r="D109" s="366">
        <v>0.84</v>
      </c>
      <c r="E109" s="334">
        <v>100</v>
      </c>
      <c r="F109" s="402">
        <f t="shared" si="1"/>
        <v>0.84</v>
      </c>
    </row>
    <row r="110" spans="1:6" s="351" customFormat="1">
      <c r="A110" s="331" t="s">
        <v>163</v>
      </c>
      <c r="B110" s="4" t="s">
        <v>166</v>
      </c>
      <c r="C110" s="57" t="s">
        <v>683</v>
      </c>
      <c r="D110" s="366">
        <v>1.1000000000000001</v>
      </c>
      <c r="E110" s="334">
        <v>100</v>
      </c>
      <c r="F110" s="402">
        <f t="shared" si="1"/>
        <v>1.1000000000000001</v>
      </c>
    </row>
    <row r="111" spans="1:6" s="351" customFormat="1">
      <c r="A111" s="331" t="s">
        <v>163</v>
      </c>
      <c r="B111" s="4" t="s">
        <v>167</v>
      </c>
      <c r="C111" s="57" t="s">
        <v>684</v>
      </c>
      <c r="D111" s="366">
        <v>2.91</v>
      </c>
      <c r="E111" s="334">
        <v>100</v>
      </c>
      <c r="F111" s="402">
        <f t="shared" si="1"/>
        <v>2.91</v>
      </c>
    </row>
    <row r="112" spans="1:6" s="351" customFormat="1">
      <c r="A112" s="331" t="s">
        <v>163</v>
      </c>
      <c r="B112" s="4" t="s">
        <v>168</v>
      </c>
      <c r="C112" s="57" t="s">
        <v>685</v>
      </c>
      <c r="D112" s="366">
        <v>1.1299999999999999</v>
      </c>
      <c r="E112" s="334">
        <v>100</v>
      </c>
      <c r="F112" s="402">
        <f t="shared" si="1"/>
        <v>1.1299999999999999</v>
      </c>
    </row>
    <row r="113" spans="1:6" s="351" customFormat="1">
      <c r="A113" s="331" t="s">
        <v>163</v>
      </c>
      <c r="B113" s="4" t="s">
        <v>169</v>
      </c>
      <c r="C113" s="57" t="s">
        <v>686</v>
      </c>
      <c r="D113" s="366">
        <v>2.96</v>
      </c>
      <c r="E113" s="334">
        <v>100</v>
      </c>
      <c r="F113" s="402">
        <f t="shared" si="1"/>
        <v>2.96</v>
      </c>
    </row>
    <row r="114" spans="1:6" s="351" customFormat="1">
      <c r="A114" s="331" t="s">
        <v>170</v>
      </c>
      <c r="B114" s="332" t="s">
        <v>171</v>
      </c>
      <c r="C114" s="66" t="s">
        <v>690</v>
      </c>
      <c r="D114" s="366">
        <v>0.94</v>
      </c>
      <c r="E114" s="334">
        <v>100</v>
      </c>
      <c r="F114" s="402">
        <f t="shared" si="1"/>
        <v>0.94</v>
      </c>
    </row>
    <row r="115" spans="1:6" s="351" customFormat="1">
      <c r="A115" s="331" t="s">
        <v>170</v>
      </c>
      <c r="B115" s="332" t="s">
        <v>172</v>
      </c>
      <c r="C115" s="66" t="s">
        <v>687</v>
      </c>
      <c r="D115" s="366">
        <v>0.45</v>
      </c>
      <c r="E115" s="334">
        <v>100</v>
      </c>
      <c r="F115" s="402">
        <f t="shared" si="1"/>
        <v>0.45</v>
      </c>
    </row>
    <row r="116" spans="1:6" s="351" customFormat="1">
      <c r="A116" s="14"/>
      <c r="B116" s="14"/>
      <c r="C116" s="365"/>
      <c r="D116" s="366"/>
      <c r="F116" s="401"/>
    </row>
    <row r="117" spans="1:6" s="351" customFormat="1">
      <c r="A117" s="14"/>
      <c r="B117" s="14"/>
      <c r="C117" s="365"/>
      <c r="D117" s="366"/>
      <c r="F117" s="401"/>
    </row>
    <row r="118" spans="1:6" s="351" customFormat="1">
      <c r="A118" s="14"/>
      <c r="B118" s="14"/>
      <c r="C118" s="365"/>
      <c r="D118" s="366"/>
      <c r="F118" s="401"/>
    </row>
    <row r="119" spans="1:6" s="351" customFormat="1">
      <c r="A119" s="14"/>
      <c r="B119" s="14"/>
      <c r="C119" s="365"/>
      <c r="D119" s="366"/>
      <c r="F119" s="401"/>
    </row>
    <row r="120" spans="1:6" s="351" customFormat="1">
      <c r="A120" s="14"/>
      <c r="B120" s="14"/>
      <c r="C120" s="365"/>
      <c r="D120" s="366"/>
      <c r="F120" s="401"/>
    </row>
    <row r="121" spans="1:6" s="351" customFormat="1">
      <c r="A121" s="14"/>
      <c r="B121" s="14"/>
      <c r="C121" s="365"/>
      <c r="D121" s="366"/>
      <c r="F121" s="401"/>
    </row>
    <row r="122" spans="1:6" s="351" customFormat="1">
      <c r="A122" s="14"/>
      <c r="B122" s="14"/>
      <c r="C122" s="365"/>
      <c r="D122" s="366"/>
      <c r="F122" s="401"/>
    </row>
    <row r="123" spans="1:6" s="351" customFormat="1">
      <c r="A123" s="14"/>
      <c r="B123" s="14"/>
      <c r="C123" s="365"/>
      <c r="D123" s="366"/>
      <c r="F123" s="401"/>
    </row>
    <row r="124" spans="1:6" s="351" customFormat="1">
      <c r="A124" s="14"/>
      <c r="B124" s="14"/>
      <c r="C124" s="365"/>
      <c r="D124" s="366"/>
      <c r="F124" s="401"/>
    </row>
    <row r="125" spans="1:6" s="351" customFormat="1">
      <c r="A125" s="14"/>
      <c r="B125" s="14"/>
      <c r="C125" s="365"/>
      <c r="D125" s="366"/>
      <c r="F125" s="401"/>
    </row>
    <row r="126" spans="1:6" s="351" customFormat="1">
      <c r="A126" s="14"/>
      <c r="B126" s="14"/>
      <c r="C126" s="365"/>
      <c r="D126" s="366"/>
      <c r="F126" s="401"/>
    </row>
    <row r="127" spans="1:6" s="351" customFormat="1">
      <c r="A127" s="14"/>
      <c r="B127" s="14"/>
      <c r="C127" s="365"/>
      <c r="D127" s="366"/>
      <c r="F127" s="401"/>
    </row>
    <row r="128" spans="1:6" s="351" customFormat="1">
      <c r="A128" s="14"/>
      <c r="B128" s="14"/>
      <c r="C128" s="365"/>
      <c r="D128" s="366"/>
      <c r="F128" s="4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workbookViewId="0">
      <selection activeCell="B84" sqref="B84"/>
    </sheetView>
    <sheetView workbookViewId="1"/>
  </sheetViews>
  <sheetFormatPr baseColWidth="10" defaultColWidth="8.83203125" defaultRowHeight="15" x14ac:dyDescent="0"/>
  <cols>
    <col min="3" max="3" width="16.5" customWidth="1"/>
    <col min="5" max="5" width="30.6640625" style="36" customWidth="1"/>
    <col min="6" max="6" width="39.5" style="5" customWidth="1"/>
    <col min="10" max="10" width="15.83203125" customWidth="1"/>
    <col min="11" max="11" width="14" customWidth="1"/>
    <col min="13" max="13" width="14.6640625" customWidth="1"/>
    <col min="14" max="14" width="38.83203125" customWidth="1"/>
  </cols>
  <sheetData>
    <row r="1" spans="1:14" s="76" customFormat="1">
      <c r="A1" s="76" t="s">
        <v>331</v>
      </c>
      <c r="B1" s="76" t="s">
        <v>332</v>
      </c>
      <c r="C1" s="76" t="s">
        <v>333</v>
      </c>
      <c r="D1" s="76" t="s">
        <v>334</v>
      </c>
      <c r="E1" s="44" t="s">
        <v>227</v>
      </c>
      <c r="F1" s="43" t="s">
        <v>225</v>
      </c>
      <c r="G1" s="76" t="s">
        <v>330</v>
      </c>
      <c r="H1" s="76" t="s">
        <v>214</v>
      </c>
      <c r="I1" s="76" t="s">
        <v>335</v>
      </c>
      <c r="J1" s="76" t="s">
        <v>336</v>
      </c>
      <c r="K1" s="76" t="s">
        <v>337</v>
      </c>
      <c r="L1" s="76" t="s">
        <v>13</v>
      </c>
      <c r="M1" s="76" t="s">
        <v>338</v>
      </c>
      <c r="N1" s="76" t="s">
        <v>339</v>
      </c>
    </row>
    <row r="2" spans="1:14" s="77" customFormat="1" ht="14">
      <c r="E2" s="56" t="s">
        <v>229</v>
      </c>
      <c r="F2" s="49" t="s">
        <v>57</v>
      </c>
    </row>
    <row r="3" spans="1:14" ht="14">
      <c r="E3" s="57" t="s">
        <v>230</v>
      </c>
      <c r="F3" s="4" t="s">
        <v>58</v>
      </c>
    </row>
    <row r="4" spans="1:14" ht="14">
      <c r="E4" s="57" t="s">
        <v>230</v>
      </c>
      <c r="F4" s="4" t="s">
        <v>58</v>
      </c>
    </row>
    <row r="5" spans="1:14" ht="14">
      <c r="E5" s="57" t="s">
        <v>231</v>
      </c>
      <c r="F5" s="4" t="s">
        <v>59</v>
      </c>
      <c r="G5" s="78" t="s">
        <v>344</v>
      </c>
      <c r="H5" s="78"/>
      <c r="I5" s="78"/>
      <c r="J5" s="78"/>
      <c r="K5" s="78"/>
      <c r="L5" s="78"/>
      <c r="M5" s="78"/>
      <c r="N5" s="78"/>
    </row>
    <row r="6" spans="1:14" ht="14">
      <c r="E6" s="57" t="s">
        <v>232</v>
      </c>
      <c r="F6" s="4" t="s">
        <v>60</v>
      </c>
      <c r="G6" s="78" t="s">
        <v>345</v>
      </c>
      <c r="H6" s="78"/>
      <c r="I6" s="78"/>
      <c r="J6" s="78"/>
      <c r="K6" s="78"/>
      <c r="L6" s="78"/>
      <c r="M6" s="78"/>
      <c r="N6" s="78"/>
    </row>
    <row r="7" spans="1:14" ht="14">
      <c r="E7" s="57" t="s">
        <v>233</v>
      </c>
      <c r="F7" s="4" t="s">
        <v>61</v>
      </c>
    </row>
    <row r="8" spans="1:14" ht="14">
      <c r="E8" s="57" t="s">
        <v>234</v>
      </c>
      <c r="F8" s="4" t="s">
        <v>62</v>
      </c>
    </row>
    <row r="9" spans="1:14" ht="14">
      <c r="E9" s="57" t="s">
        <v>234</v>
      </c>
      <c r="F9" s="4" t="s">
        <v>62</v>
      </c>
    </row>
    <row r="10" spans="1:14" ht="14">
      <c r="E10" s="57" t="s">
        <v>235</v>
      </c>
      <c r="F10" s="4" t="s">
        <v>63</v>
      </c>
    </row>
    <row r="11" spans="1:14" ht="14">
      <c r="E11" s="57" t="s">
        <v>236</v>
      </c>
      <c r="F11" s="4" t="s">
        <v>64</v>
      </c>
    </row>
    <row r="12" spans="1:14" ht="14">
      <c r="E12" s="57" t="s">
        <v>237</v>
      </c>
      <c r="F12" s="4" t="s">
        <v>65</v>
      </c>
    </row>
    <row r="13" spans="1:14" ht="14">
      <c r="E13" s="57" t="s">
        <v>238</v>
      </c>
      <c r="F13" s="4" t="s">
        <v>66</v>
      </c>
    </row>
    <row r="14" spans="1:14" s="77" customFormat="1" ht="14">
      <c r="E14" s="56" t="s">
        <v>239</v>
      </c>
      <c r="F14" s="49" t="s">
        <v>68</v>
      </c>
    </row>
    <row r="15" spans="1:14" ht="14">
      <c r="E15" s="66" t="s">
        <v>240</v>
      </c>
      <c r="F15" s="9" t="s">
        <v>69</v>
      </c>
    </row>
    <row r="16" spans="1:14" ht="14">
      <c r="E16" s="57" t="s">
        <v>241</v>
      </c>
      <c r="F16" s="9" t="s">
        <v>70</v>
      </c>
    </row>
    <row r="17" spans="5:6" ht="14">
      <c r="E17" s="66" t="s">
        <v>242</v>
      </c>
      <c r="F17" s="9" t="s">
        <v>71</v>
      </c>
    </row>
    <row r="18" spans="5:6" ht="14">
      <c r="E18" s="57" t="s">
        <v>243</v>
      </c>
      <c r="F18" s="9" t="s">
        <v>72</v>
      </c>
    </row>
    <row r="19" spans="5:6" ht="14">
      <c r="E19" s="66" t="s">
        <v>244</v>
      </c>
      <c r="F19" s="9" t="s">
        <v>73</v>
      </c>
    </row>
    <row r="20" spans="5:6" ht="14">
      <c r="E20" s="57" t="s">
        <v>245</v>
      </c>
      <c r="F20" s="9" t="s">
        <v>74</v>
      </c>
    </row>
    <row r="21" spans="5:6" ht="14">
      <c r="E21" s="66" t="s">
        <v>246</v>
      </c>
      <c r="F21" s="9" t="s">
        <v>75</v>
      </c>
    </row>
    <row r="22" spans="5:6" ht="14">
      <c r="E22" s="57" t="s">
        <v>247</v>
      </c>
      <c r="F22" s="9" t="s">
        <v>76</v>
      </c>
    </row>
    <row r="23" spans="5:6" ht="14">
      <c r="E23" s="66" t="s">
        <v>248</v>
      </c>
      <c r="F23" s="9" t="s">
        <v>77</v>
      </c>
    </row>
    <row r="24" spans="5:6" ht="14">
      <c r="E24" s="57" t="s">
        <v>249</v>
      </c>
      <c r="F24" s="9" t="s">
        <v>78</v>
      </c>
    </row>
    <row r="25" spans="5:6" ht="14">
      <c r="E25" s="66" t="s">
        <v>250</v>
      </c>
      <c r="F25" s="9" t="s">
        <v>79</v>
      </c>
    </row>
    <row r="26" spans="5:6" ht="14">
      <c r="E26" s="57" t="s">
        <v>251</v>
      </c>
      <c r="F26" s="9" t="s">
        <v>80</v>
      </c>
    </row>
    <row r="27" spans="5:6" ht="14">
      <c r="E27" s="66" t="s">
        <v>252</v>
      </c>
      <c r="F27" s="9" t="s">
        <v>81</v>
      </c>
    </row>
    <row r="28" spans="5:6" ht="14">
      <c r="E28" s="57" t="s">
        <v>253</v>
      </c>
      <c r="F28" s="9" t="s">
        <v>82</v>
      </c>
    </row>
    <row r="29" spans="5:6" ht="14">
      <c r="E29" s="66" t="s">
        <v>254</v>
      </c>
      <c r="F29" s="9" t="s">
        <v>83</v>
      </c>
    </row>
    <row r="30" spans="5:6" ht="14">
      <c r="E30" s="57" t="s">
        <v>255</v>
      </c>
      <c r="F30" s="9" t="s">
        <v>84</v>
      </c>
    </row>
    <row r="31" spans="5:6" ht="14">
      <c r="E31" s="66" t="s">
        <v>256</v>
      </c>
      <c r="F31" s="9" t="s">
        <v>85</v>
      </c>
    </row>
    <row r="32" spans="5:6" ht="14">
      <c r="E32" s="57" t="s">
        <v>257</v>
      </c>
      <c r="F32" s="9" t="s">
        <v>86</v>
      </c>
    </row>
    <row r="33" spans="5:6" ht="14">
      <c r="E33" s="66" t="s">
        <v>258</v>
      </c>
      <c r="F33" s="9" t="s">
        <v>87</v>
      </c>
    </row>
    <row r="34" spans="5:6" s="77" customFormat="1" ht="14">
      <c r="E34" s="56" t="s">
        <v>259</v>
      </c>
      <c r="F34" s="49" t="s">
        <v>89</v>
      </c>
    </row>
    <row r="35" spans="5:6" ht="14">
      <c r="E35" s="57" t="s">
        <v>260</v>
      </c>
      <c r="F35" s="4" t="s">
        <v>90</v>
      </c>
    </row>
    <row r="36" spans="5:6" ht="14">
      <c r="E36" s="57" t="s">
        <v>260</v>
      </c>
      <c r="F36" s="4" t="s">
        <v>90</v>
      </c>
    </row>
    <row r="37" spans="5:6" ht="14">
      <c r="E37" s="57" t="s">
        <v>260</v>
      </c>
      <c r="F37" s="4" t="s">
        <v>90</v>
      </c>
    </row>
    <row r="38" spans="5:6" ht="14">
      <c r="E38" s="57" t="s">
        <v>261</v>
      </c>
      <c r="F38" s="4" t="s">
        <v>91</v>
      </c>
    </row>
    <row r="39" spans="5:6" ht="14">
      <c r="E39" s="57" t="s">
        <v>262</v>
      </c>
      <c r="F39" s="4" t="s">
        <v>92</v>
      </c>
    </row>
    <row r="40" spans="5:6" ht="14">
      <c r="E40" s="57" t="s">
        <v>263</v>
      </c>
      <c r="F40" s="8" t="s">
        <v>93</v>
      </c>
    </row>
    <row r="41" spans="5:6" ht="14">
      <c r="E41" s="57" t="s">
        <v>264</v>
      </c>
      <c r="F41" s="4" t="s">
        <v>94</v>
      </c>
    </row>
    <row r="42" spans="5:6" ht="14">
      <c r="E42" s="57" t="s">
        <v>265</v>
      </c>
      <c r="F42" s="4" t="s">
        <v>95</v>
      </c>
    </row>
    <row r="43" spans="5:6" ht="14">
      <c r="E43" s="57" t="s">
        <v>266</v>
      </c>
      <c r="F43" s="4" t="s">
        <v>96</v>
      </c>
    </row>
    <row r="44" spans="5:6" ht="14">
      <c r="E44" s="57" t="s">
        <v>267</v>
      </c>
      <c r="F44" s="8" t="s">
        <v>97</v>
      </c>
    </row>
    <row r="45" spans="5:6" ht="14">
      <c r="E45" s="57" t="s">
        <v>268</v>
      </c>
      <c r="F45" s="8" t="s">
        <v>98</v>
      </c>
    </row>
    <row r="46" spans="5:6" ht="14">
      <c r="E46" s="57" t="s">
        <v>269</v>
      </c>
      <c r="F46" s="8" t="s">
        <v>99</v>
      </c>
    </row>
    <row r="47" spans="5:6" ht="14">
      <c r="E47" s="57" t="s">
        <v>270</v>
      </c>
      <c r="F47" s="8" t="s">
        <v>100</v>
      </c>
    </row>
    <row r="48" spans="5:6" ht="14">
      <c r="E48" s="57" t="s">
        <v>271</v>
      </c>
      <c r="F48" s="8" t="s">
        <v>101</v>
      </c>
    </row>
    <row r="49" spans="5:6" ht="14">
      <c r="E49" s="57" t="s">
        <v>272</v>
      </c>
      <c r="F49" s="4" t="s">
        <v>102</v>
      </c>
    </row>
    <row r="50" spans="5:6" ht="14">
      <c r="E50" s="57" t="s">
        <v>273</v>
      </c>
      <c r="F50" s="8" t="s">
        <v>103</v>
      </c>
    </row>
    <row r="51" spans="5:6" ht="14">
      <c r="E51" s="57" t="s">
        <v>274</v>
      </c>
      <c r="F51" s="4" t="s">
        <v>104</v>
      </c>
    </row>
    <row r="52" spans="5:6" ht="14">
      <c r="E52" s="57" t="s">
        <v>275</v>
      </c>
      <c r="F52" s="4" t="s">
        <v>105</v>
      </c>
    </row>
    <row r="53" spans="5:6" ht="14">
      <c r="E53" s="57" t="s">
        <v>276</v>
      </c>
      <c r="F53" s="4" t="s">
        <v>106</v>
      </c>
    </row>
    <row r="54" spans="5:6" s="77" customFormat="1" ht="14">
      <c r="E54" s="67" t="s">
        <v>277</v>
      </c>
      <c r="F54" s="52" t="s">
        <v>108</v>
      </c>
    </row>
    <row r="55" spans="5:6" ht="14">
      <c r="E55" s="57" t="s">
        <v>278</v>
      </c>
      <c r="F55" s="4" t="s">
        <v>109</v>
      </c>
    </row>
    <row r="56" spans="5:6" ht="14">
      <c r="E56" s="68" t="s">
        <v>279</v>
      </c>
      <c r="F56" s="4" t="s">
        <v>110</v>
      </c>
    </row>
    <row r="57" spans="5:6" ht="14">
      <c r="E57" s="57" t="s">
        <v>280</v>
      </c>
      <c r="F57" s="8" t="s">
        <v>111</v>
      </c>
    </row>
    <row r="58" spans="5:6" ht="14">
      <c r="E58" s="68" t="s">
        <v>281</v>
      </c>
      <c r="F58" s="4" t="s">
        <v>112</v>
      </c>
    </row>
    <row r="59" spans="5:6" ht="14">
      <c r="E59" s="57" t="s">
        <v>282</v>
      </c>
      <c r="F59" s="4" t="s">
        <v>113</v>
      </c>
    </row>
    <row r="60" spans="5:6" s="77" customFormat="1" ht="14">
      <c r="E60" s="69" t="s">
        <v>283</v>
      </c>
      <c r="F60" s="54" t="s">
        <v>114</v>
      </c>
    </row>
    <row r="61" spans="5:6" ht="14">
      <c r="E61" s="66" t="s">
        <v>284</v>
      </c>
      <c r="F61" s="9" t="s">
        <v>115</v>
      </c>
    </row>
    <row r="62" spans="5:6" ht="14">
      <c r="E62" s="66" t="s">
        <v>285</v>
      </c>
      <c r="F62" s="9" t="s">
        <v>116</v>
      </c>
    </row>
    <row r="63" spans="5:6" ht="14">
      <c r="E63" s="66" t="s">
        <v>286</v>
      </c>
      <c r="F63" s="9" t="s">
        <v>117</v>
      </c>
    </row>
    <row r="64" spans="5:6" ht="14">
      <c r="E64" s="66" t="s">
        <v>287</v>
      </c>
      <c r="F64" s="9" t="s">
        <v>118</v>
      </c>
    </row>
    <row r="65" spans="5:6" ht="14">
      <c r="E65" s="66" t="s">
        <v>288</v>
      </c>
      <c r="F65" s="9" t="s">
        <v>119</v>
      </c>
    </row>
    <row r="66" spans="5:6">
      <c r="E66" s="66" t="s">
        <v>289</v>
      </c>
      <c r="F66" s="12" t="s">
        <v>120</v>
      </c>
    </row>
    <row r="67" spans="5:6" ht="14">
      <c r="E67" s="66" t="s">
        <v>290</v>
      </c>
      <c r="F67" s="9" t="s">
        <v>121</v>
      </c>
    </row>
    <row r="68" spans="5:6" ht="14">
      <c r="E68" s="66" t="s">
        <v>291</v>
      </c>
      <c r="F68" s="9" t="s">
        <v>122</v>
      </c>
    </row>
    <row r="69" spans="5:6" ht="14">
      <c r="E69" s="66" t="s">
        <v>292</v>
      </c>
      <c r="F69" s="9" t="s">
        <v>123</v>
      </c>
    </row>
    <row r="70" spans="5:6" ht="14">
      <c r="E70" s="66" t="s">
        <v>293</v>
      </c>
      <c r="F70" s="9" t="s">
        <v>124</v>
      </c>
    </row>
    <row r="71" spans="5:6" ht="14">
      <c r="E71" s="66" t="s">
        <v>294</v>
      </c>
      <c r="F71" s="9" t="s">
        <v>125</v>
      </c>
    </row>
    <row r="72" spans="5:6" ht="14">
      <c r="E72" s="66" t="s">
        <v>295</v>
      </c>
      <c r="F72" s="9" t="s">
        <v>126</v>
      </c>
    </row>
    <row r="73" spans="5:6" ht="14">
      <c r="E73" s="66" t="s">
        <v>296</v>
      </c>
      <c r="F73" s="9" t="s">
        <v>127</v>
      </c>
    </row>
    <row r="74" spans="5:6" ht="14">
      <c r="E74" s="66" t="s">
        <v>297</v>
      </c>
      <c r="F74" s="9" t="s">
        <v>128</v>
      </c>
    </row>
    <row r="75" spans="5:6" ht="14">
      <c r="E75" s="66" t="s">
        <v>298</v>
      </c>
      <c r="F75" s="9" t="s">
        <v>129</v>
      </c>
    </row>
    <row r="76" spans="5:6" ht="14">
      <c r="E76" s="66" t="s">
        <v>299</v>
      </c>
      <c r="F76" s="9" t="s">
        <v>130</v>
      </c>
    </row>
    <row r="77" spans="5:6" ht="14">
      <c r="E77" s="66" t="s">
        <v>300</v>
      </c>
      <c r="F77" s="9" t="s">
        <v>131</v>
      </c>
    </row>
    <row r="78" spans="5:6" ht="14">
      <c r="E78" s="66" t="s">
        <v>301</v>
      </c>
      <c r="F78" s="9" t="s">
        <v>132</v>
      </c>
    </row>
    <row r="79" spans="5:6" ht="14">
      <c r="E79" s="66" t="s">
        <v>302</v>
      </c>
      <c r="F79" s="9" t="s">
        <v>133</v>
      </c>
    </row>
    <row r="80" spans="5:6" ht="14">
      <c r="E80" s="66" t="s">
        <v>303</v>
      </c>
      <c r="F80" s="9" t="s">
        <v>135</v>
      </c>
    </row>
    <row r="81" spans="1:7" ht="14">
      <c r="E81" s="66" t="s">
        <v>304</v>
      </c>
      <c r="F81" s="9" t="s">
        <v>136</v>
      </c>
    </row>
    <row r="82" spans="1:7">
      <c r="A82" s="19"/>
      <c r="B82" s="72"/>
      <c r="E82" s="66" t="s">
        <v>622</v>
      </c>
      <c r="F82" s="389" t="s">
        <v>736</v>
      </c>
      <c r="G82" s="72"/>
    </row>
    <row r="83" spans="1:7">
      <c r="A83" s="19"/>
      <c r="B83" s="72"/>
      <c r="E83" s="66" t="s">
        <v>623</v>
      </c>
      <c r="F83" s="389" t="s">
        <v>737</v>
      </c>
      <c r="G83" s="72"/>
    </row>
    <row r="84" spans="1:7" s="77" customFormat="1" ht="14">
      <c r="E84" s="56" t="s">
        <v>305</v>
      </c>
      <c r="F84" s="49" t="s">
        <v>138</v>
      </c>
    </row>
    <row r="85" spans="1:7" ht="14">
      <c r="E85" s="57" t="s">
        <v>306</v>
      </c>
      <c r="F85" s="4" t="s">
        <v>139</v>
      </c>
    </row>
    <row r="86" spans="1:7" ht="14">
      <c r="E86" s="57" t="s">
        <v>307</v>
      </c>
      <c r="F86" s="4" t="s">
        <v>140</v>
      </c>
    </row>
    <row r="87" spans="1:7" ht="14">
      <c r="E87" s="57" t="s">
        <v>308</v>
      </c>
      <c r="F87" s="4" t="s">
        <v>141</v>
      </c>
    </row>
    <row r="88" spans="1:7" s="77" customFormat="1" ht="14">
      <c r="E88" s="56" t="s">
        <v>309</v>
      </c>
      <c r="F88" s="49" t="s">
        <v>143</v>
      </c>
    </row>
    <row r="89" spans="1:7" ht="14">
      <c r="E89" s="57" t="s">
        <v>310</v>
      </c>
      <c r="F89" s="4" t="s">
        <v>144</v>
      </c>
    </row>
    <row r="90" spans="1:7" ht="14">
      <c r="E90" s="57" t="s">
        <v>311</v>
      </c>
      <c r="F90" s="8" t="s">
        <v>145</v>
      </c>
    </row>
    <row r="91" spans="1:7" ht="14">
      <c r="E91" s="57" t="s">
        <v>312</v>
      </c>
      <c r="F91" s="4" t="s">
        <v>146</v>
      </c>
    </row>
    <row r="92" spans="1:7" ht="14">
      <c r="E92" s="57" t="s">
        <v>313</v>
      </c>
      <c r="F92" s="4" t="s">
        <v>147</v>
      </c>
    </row>
    <row r="93" spans="1:7" s="77" customFormat="1" ht="14">
      <c r="E93" s="56" t="s">
        <v>314</v>
      </c>
      <c r="F93" s="49" t="s">
        <v>149</v>
      </c>
    </row>
    <row r="94" spans="1:7" ht="14">
      <c r="E94" s="57" t="s">
        <v>315</v>
      </c>
      <c r="F94" s="4" t="s">
        <v>150</v>
      </c>
    </row>
    <row r="95" spans="1:7" ht="14">
      <c r="E95" s="57" t="s">
        <v>316</v>
      </c>
      <c r="F95" s="4" t="s">
        <v>151</v>
      </c>
    </row>
    <row r="96" spans="1:7" ht="14">
      <c r="E96" s="57" t="s">
        <v>317</v>
      </c>
      <c r="F96" s="4" t="s">
        <v>152</v>
      </c>
    </row>
    <row r="97" spans="5:6" ht="14">
      <c r="E97" s="57" t="s">
        <v>318</v>
      </c>
      <c r="F97" s="4" t="s">
        <v>153</v>
      </c>
    </row>
    <row r="98" spans="5:6" ht="14">
      <c r="E98" s="57" t="s">
        <v>319</v>
      </c>
      <c r="F98" s="4" t="s">
        <v>154</v>
      </c>
    </row>
    <row r="99" spans="5:6" ht="14">
      <c r="E99" s="57" t="s">
        <v>320</v>
      </c>
      <c r="F99" s="4" t="s">
        <v>155</v>
      </c>
    </row>
    <row r="100" spans="5:6" s="77" customFormat="1" ht="14">
      <c r="E100" s="67" t="s">
        <v>321</v>
      </c>
      <c r="F100" s="52" t="s">
        <v>157</v>
      </c>
    </row>
    <row r="101" spans="5:6" ht="14">
      <c r="E101" s="57" t="s">
        <v>322</v>
      </c>
      <c r="F101" s="4" t="s">
        <v>158</v>
      </c>
    </row>
    <row r="102" spans="5:6" ht="14">
      <c r="E102" s="68" t="s">
        <v>323</v>
      </c>
      <c r="F102" s="4" t="s">
        <v>159</v>
      </c>
    </row>
    <row r="103" spans="5:6" ht="14">
      <c r="E103" s="57" t="s">
        <v>324</v>
      </c>
      <c r="F103" s="4" t="s">
        <v>160</v>
      </c>
    </row>
    <row r="104" spans="5:6" ht="14">
      <c r="E104" s="68" t="s">
        <v>325</v>
      </c>
      <c r="F104" s="4" t="s">
        <v>161</v>
      </c>
    </row>
    <row r="105" spans="5:6" ht="14">
      <c r="E105" s="57" t="s">
        <v>326</v>
      </c>
      <c r="F105" s="4" t="s">
        <v>162</v>
      </c>
    </row>
    <row r="106" spans="5:6" s="77" customFormat="1" ht="14">
      <c r="E106" s="69" t="s">
        <v>327</v>
      </c>
      <c r="F106" s="54" t="s">
        <v>171</v>
      </c>
    </row>
    <row r="107" spans="5:6" ht="14">
      <c r="E107" s="65" t="s">
        <v>328</v>
      </c>
      <c r="F107" s="9" t="s">
        <v>172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180"/>
  <sheetViews>
    <sheetView workbookViewId="0">
      <pane ySplit="560" topLeftCell="A58" activePane="bottomLeft"/>
      <selection activeCell="M1" sqref="M1:N1048576"/>
      <selection pane="bottomLeft" activeCell="B117" sqref="B117"/>
    </sheetView>
    <sheetView topLeftCell="A93" workbookViewId="1"/>
  </sheetViews>
  <sheetFormatPr baseColWidth="10" defaultColWidth="10.83203125" defaultRowHeight="15" x14ac:dyDescent="0"/>
  <cols>
    <col min="1" max="1" width="16.6640625" style="5" customWidth="1"/>
    <col min="2" max="2" width="40.33203125" style="5" customWidth="1"/>
    <col min="3" max="3" width="33.33203125" style="5" hidden="1" customWidth="1"/>
    <col min="4" max="4" width="0" style="5" hidden="1" customWidth="1"/>
    <col min="5" max="5" width="13.6640625" style="16" customWidth="1"/>
    <col min="6" max="6" width="10.83203125" style="16"/>
    <col min="7" max="7" width="11.83203125" style="16" customWidth="1"/>
    <col min="8" max="8" width="10.83203125" style="16"/>
    <col min="9" max="9" width="13.33203125" style="16" customWidth="1"/>
    <col min="10" max="10" width="10.83203125" style="16"/>
    <col min="11" max="11" width="12.6640625" style="16" customWidth="1"/>
    <col min="12" max="12" width="15" style="16" customWidth="1"/>
    <col min="13" max="13" width="14" style="15" customWidth="1"/>
    <col min="14" max="14" width="25.1640625" style="5" customWidth="1"/>
    <col min="15" max="16384" width="10.83203125" style="5"/>
  </cols>
  <sheetData>
    <row r="1" spans="1:14" s="2" customFormat="1">
      <c r="A1" s="43" t="s">
        <v>224</v>
      </c>
      <c r="B1" s="43" t="s">
        <v>225</v>
      </c>
      <c r="C1" s="43" t="s">
        <v>227</v>
      </c>
      <c r="D1" s="34" t="s">
        <v>216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87" t="s">
        <v>331</v>
      </c>
      <c r="N1" s="2" t="s">
        <v>55</v>
      </c>
    </row>
    <row r="2" spans="1:14">
      <c r="A2" s="30" t="s">
        <v>56</v>
      </c>
      <c r="B2" s="4" t="s">
        <v>57</v>
      </c>
      <c r="C2" s="57" t="s">
        <v>229</v>
      </c>
      <c r="E2" s="7">
        <v>216.74</v>
      </c>
      <c r="F2" s="7">
        <v>0.3</v>
      </c>
      <c r="G2" s="7">
        <v>2.8000000000000001E-2</v>
      </c>
      <c r="H2" s="7">
        <v>11.64</v>
      </c>
      <c r="I2" s="7">
        <v>10.8</v>
      </c>
      <c r="J2" s="7">
        <v>2.1</v>
      </c>
      <c r="K2" s="7">
        <v>0.46</v>
      </c>
      <c r="L2" s="7">
        <v>1</v>
      </c>
      <c r="M2" s="6"/>
      <c r="N2" s="5" t="s">
        <v>165</v>
      </c>
    </row>
    <row r="3" spans="1:14">
      <c r="A3" s="30" t="s">
        <v>56</v>
      </c>
      <c r="B3" s="4" t="s">
        <v>58</v>
      </c>
      <c r="C3" s="57" t="s">
        <v>230</v>
      </c>
      <c r="D3" s="79"/>
      <c r="E3" s="7">
        <v>382.13</v>
      </c>
      <c r="F3" s="7">
        <v>0.3</v>
      </c>
      <c r="G3" s="7">
        <v>9.6000000000000002E-2</v>
      </c>
      <c r="H3" s="7">
        <v>20.8</v>
      </c>
      <c r="I3" s="7">
        <v>15.2</v>
      </c>
      <c r="J3" s="7">
        <v>1.8</v>
      </c>
      <c r="K3" s="7">
        <v>1.03</v>
      </c>
      <c r="L3" s="7">
        <v>0</v>
      </c>
      <c r="M3" s="6"/>
      <c r="N3" s="5" t="s">
        <v>165</v>
      </c>
    </row>
    <row r="4" spans="1:14">
      <c r="A4" s="30" t="s">
        <v>56</v>
      </c>
      <c r="B4" s="4" t="s">
        <v>59</v>
      </c>
      <c r="C4" s="57" t="s">
        <v>231</v>
      </c>
      <c r="D4" s="79"/>
      <c r="E4" s="7">
        <v>281.83</v>
      </c>
      <c r="F4" s="7">
        <v>0.16</v>
      </c>
      <c r="G4" s="7">
        <v>5.2999999999999999E-2</v>
      </c>
      <c r="H4" s="7">
        <v>15.48</v>
      </c>
      <c r="I4" s="7">
        <v>15.48</v>
      </c>
      <c r="J4" s="7">
        <v>0.9</v>
      </c>
      <c r="K4" s="7">
        <v>0.75</v>
      </c>
      <c r="L4" s="7">
        <v>2</v>
      </c>
      <c r="M4" s="6"/>
      <c r="N4" s="5" t="s">
        <v>165</v>
      </c>
    </row>
    <row r="5" spans="1:14">
      <c r="A5" s="30" t="s">
        <v>56</v>
      </c>
      <c r="B5" s="4" t="s">
        <v>60</v>
      </c>
      <c r="C5" s="57" t="s">
        <v>232</v>
      </c>
      <c r="E5" s="7">
        <v>221.71</v>
      </c>
      <c r="F5" s="7">
        <v>0.71</v>
      </c>
      <c r="G5" s="7">
        <v>0.189</v>
      </c>
      <c r="H5" s="7">
        <v>10.55</v>
      </c>
      <c r="I5" s="7">
        <v>10.220000000000001</v>
      </c>
      <c r="J5" s="7">
        <v>2.21</v>
      </c>
      <c r="K5" s="7">
        <v>0.94</v>
      </c>
      <c r="L5" s="7">
        <v>1.81</v>
      </c>
      <c r="M5" s="6"/>
      <c r="N5" s="5" t="s">
        <v>165</v>
      </c>
    </row>
    <row r="6" spans="1:14">
      <c r="A6" s="30" t="s">
        <v>56</v>
      </c>
      <c r="B6" s="4" t="s">
        <v>61</v>
      </c>
      <c r="C6" s="57" t="s">
        <v>233</v>
      </c>
      <c r="E6" s="7">
        <v>203.18</v>
      </c>
      <c r="F6" s="7">
        <v>0.42</v>
      </c>
      <c r="G6" s="7">
        <v>0</v>
      </c>
      <c r="H6" s="7">
        <v>9.85</v>
      </c>
      <c r="I6" s="7">
        <v>9.85</v>
      </c>
      <c r="J6" s="7">
        <v>2</v>
      </c>
      <c r="K6" s="7">
        <v>1.19</v>
      </c>
      <c r="L6" s="7">
        <v>2.7</v>
      </c>
      <c r="M6" s="6"/>
      <c r="N6" s="5" t="s">
        <v>165</v>
      </c>
    </row>
    <row r="7" spans="1:14">
      <c r="A7" s="30" t="s">
        <v>56</v>
      </c>
      <c r="B7" s="4" t="s">
        <v>62</v>
      </c>
      <c r="C7" s="57" t="s">
        <v>234</v>
      </c>
      <c r="E7" s="7">
        <v>167.21</v>
      </c>
      <c r="F7" s="7">
        <v>0.4</v>
      </c>
      <c r="G7" s="7">
        <v>3.5999999999999997E-2</v>
      </c>
      <c r="H7" s="7">
        <v>7.84</v>
      </c>
      <c r="I7" s="7">
        <v>7.8</v>
      </c>
      <c r="J7" s="7">
        <v>1.62</v>
      </c>
      <c r="K7" s="7">
        <v>1.1299999999999999</v>
      </c>
      <c r="L7" s="7">
        <v>2.04</v>
      </c>
      <c r="M7" s="6"/>
      <c r="N7" s="5" t="s">
        <v>165</v>
      </c>
    </row>
    <row r="8" spans="1:14">
      <c r="A8" s="30" t="s">
        <v>56</v>
      </c>
      <c r="B8" s="4" t="s">
        <v>63</v>
      </c>
      <c r="C8" s="57" t="s">
        <v>235</v>
      </c>
      <c r="E8" s="7">
        <v>171.84</v>
      </c>
      <c r="F8" s="7">
        <v>0.3</v>
      </c>
      <c r="G8" s="7">
        <v>5.6000000000000001E-2</v>
      </c>
      <c r="H8" s="7">
        <v>8.58</v>
      </c>
      <c r="I8" s="7">
        <v>8.4499999999999993</v>
      </c>
      <c r="J8" s="7">
        <v>2</v>
      </c>
      <c r="K8" s="7">
        <v>0.88</v>
      </c>
      <c r="L8" s="7">
        <v>2.7</v>
      </c>
      <c r="M8" s="6"/>
      <c r="N8" s="5" t="s">
        <v>165</v>
      </c>
    </row>
    <row r="9" spans="1:14">
      <c r="A9" s="30" t="s">
        <v>56</v>
      </c>
      <c r="B9" s="4" t="s">
        <v>64</v>
      </c>
      <c r="C9" s="57" t="s">
        <v>236</v>
      </c>
      <c r="E9" s="7">
        <v>171.25</v>
      </c>
      <c r="F9" s="7">
        <v>0.03</v>
      </c>
      <c r="G9" s="7">
        <v>0</v>
      </c>
      <c r="H9" s="7">
        <v>9.3699999999999992</v>
      </c>
      <c r="I9" s="7">
        <v>9.3699999999999992</v>
      </c>
      <c r="J9" s="7">
        <v>1</v>
      </c>
      <c r="K9" s="7">
        <v>0.64</v>
      </c>
      <c r="L9" s="7">
        <v>4</v>
      </c>
      <c r="M9" s="6"/>
      <c r="N9" s="5" t="s">
        <v>165</v>
      </c>
    </row>
    <row r="10" spans="1:14">
      <c r="A10" s="30" t="s">
        <v>56</v>
      </c>
      <c r="B10" s="4" t="s">
        <v>65</v>
      </c>
      <c r="C10" s="57" t="s">
        <v>237</v>
      </c>
      <c r="E10" s="7">
        <v>187.59</v>
      </c>
      <c r="F10" s="7">
        <v>0.3</v>
      </c>
      <c r="G10" s="7">
        <v>6.0000000000000001E-3</v>
      </c>
      <c r="H10" s="7">
        <v>10.01</v>
      </c>
      <c r="I10" s="7">
        <v>9.9499999999999993</v>
      </c>
      <c r="J10" s="7">
        <v>3.2</v>
      </c>
      <c r="K10" s="7">
        <v>0.37</v>
      </c>
      <c r="L10" s="7">
        <v>0.5</v>
      </c>
      <c r="M10" s="6"/>
      <c r="N10" s="5" t="s">
        <v>165</v>
      </c>
    </row>
    <row r="11" spans="1:14">
      <c r="A11" s="30" t="s">
        <v>56</v>
      </c>
      <c r="B11" s="4" t="s">
        <v>66</v>
      </c>
      <c r="C11" s="57" t="s">
        <v>238</v>
      </c>
      <c r="E11" s="7">
        <v>1336.55</v>
      </c>
      <c r="F11" s="7">
        <v>0.4</v>
      </c>
      <c r="G11" s="7">
        <v>0.159</v>
      </c>
      <c r="H11" s="7">
        <v>75</v>
      </c>
      <c r="I11" s="7">
        <v>73.2</v>
      </c>
      <c r="J11" s="7">
        <v>4.4000000000000004</v>
      </c>
      <c r="K11" s="7">
        <v>2.75</v>
      </c>
      <c r="L11" s="7">
        <v>36</v>
      </c>
      <c r="M11" s="6"/>
      <c r="N11" s="5" t="s">
        <v>165</v>
      </c>
    </row>
    <row r="12" spans="1:14">
      <c r="A12" s="30" t="s">
        <v>67</v>
      </c>
      <c r="B12" s="4" t="s">
        <v>68</v>
      </c>
      <c r="C12" s="57" t="s">
        <v>239</v>
      </c>
      <c r="E12" s="7">
        <v>1028.9100000000001</v>
      </c>
      <c r="F12" s="7">
        <v>26.6</v>
      </c>
      <c r="G12" s="7">
        <v>3.6869999999999998</v>
      </c>
      <c r="H12" s="7">
        <v>0.63</v>
      </c>
      <c r="I12" s="7">
        <v>0.54</v>
      </c>
      <c r="J12" s="7">
        <v>4.8</v>
      </c>
      <c r="K12" s="7">
        <v>2</v>
      </c>
      <c r="L12" s="7">
        <v>17</v>
      </c>
      <c r="M12" s="6"/>
      <c r="N12" s="5" t="s">
        <v>165</v>
      </c>
    </row>
    <row r="13" spans="1:14">
      <c r="A13" s="30" t="s">
        <v>67</v>
      </c>
      <c r="B13" s="9" t="s">
        <v>69</v>
      </c>
      <c r="C13" s="66" t="s">
        <v>240</v>
      </c>
      <c r="E13" s="7">
        <v>121.48</v>
      </c>
      <c r="F13" s="7">
        <v>0.5</v>
      </c>
      <c r="G13" s="7">
        <v>9.6000000000000002E-2</v>
      </c>
      <c r="H13" s="7">
        <v>1.75</v>
      </c>
      <c r="I13" s="7">
        <v>1.75</v>
      </c>
      <c r="J13" s="7">
        <v>3.4</v>
      </c>
      <c r="K13" s="7">
        <v>4.3099999999999996</v>
      </c>
      <c r="L13" s="7">
        <v>6.9</v>
      </c>
      <c r="M13" s="6"/>
      <c r="N13" s="5" t="s">
        <v>165</v>
      </c>
    </row>
    <row r="14" spans="1:14">
      <c r="A14" s="30" t="s">
        <v>67</v>
      </c>
      <c r="B14" s="9" t="s">
        <v>70</v>
      </c>
      <c r="C14" s="57" t="s">
        <v>241</v>
      </c>
      <c r="E14" s="7">
        <v>93.89</v>
      </c>
      <c r="F14" s="7">
        <v>0.2</v>
      </c>
      <c r="G14" s="7">
        <v>4.1000000000000002E-2</v>
      </c>
      <c r="H14" s="7">
        <v>3.9</v>
      </c>
      <c r="I14" s="7">
        <v>3.9</v>
      </c>
      <c r="J14" s="7">
        <v>1.8</v>
      </c>
      <c r="K14" s="7">
        <v>1.19</v>
      </c>
      <c r="L14" s="7">
        <v>7.3</v>
      </c>
      <c r="M14" s="6"/>
      <c r="N14" s="5" t="s">
        <v>165</v>
      </c>
    </row>
    <row r="15" spans="1:14">
      <c r="A15" s="30" t="s">
        <v>67</v>
      </c>
      <c r="B15" s="9" t="s">
        <v>71</v>
      </c>
      <c r="C15" s="66" t="s">
        <v>242</v>
      </c>
      <c r="E15" s="7">
        <v>72.64</v>
      </c>
      <c r="F15" s="7">
        <v>0.2</v>
      </c>
      <c r="G15" s="7">
        <v>4.2000000000000003E-2</v>
      </c>
      <c r="H15" s="7">
        <v>2.9</v>
      </c>
      <c r="I15" s="7">
        <v>2.8</v>
      </c>
      <c r="J15" s="7">
        <v>1.5</v>
      </c>
      <c r="K15" s="7">
        <v>0.94</v>
      </c>
      <c r="L15" s="7">
        <v>0</v>
      </c>
      <c r="M15" s="6"/>
      <c r="N15" s="5" t="s">
        <v>165</v>
      </c>
    </row>
    <row r="16" spans="1:14">
      <c r="A16" s="30" t="s">
        <v>67</v>
      </c>
      <c r="B16" s="9" t="s">
        <v>72</v>
      </c>
      <c r="C16" s="57" t="s">
        <v>243</v>
      </c>
      <c r="E16" s="7">
        <v>133.63</v>
      </c>
      <c r="F16" s="7">
        <v>0.2</v>
      </c>
      <c r="G16" s="7">
        <v>2.5999999999999999E-2</v>
      </c>
      <c r="H16" s="7">
        <v>6.8</v>
      </c>
      <c r="I16" s="7">
        <v>6.6</v>
      </c>
      <c r="J16" s="7">
        <v>2.8</v>
      </c>
      <c r="K16" s="7">
        <v>0.63</v>
      </c>
      <c r="L16" s="7">
        <v>41</v>
      </c>
      <c r="M16" s="6"/>
      <c r="N16" s="5" t="s">
        <v>165</v>
      </c>
    </row>
    <row r="17" spans="1:14">
      <c r="A17" s="30" t="s">
        <v>67</v>
      </c>
      <c r="B17" s="9" t="s">
        <v>73</v>
      </c>
      <c r="C17" s="66" t="s">
        <v>244</v>
      </c>
      <c r="E17" s="7">
        <v>84.33</v>
      </c>
      <c r="F17" s="7">
        <v>0.2</v>
      </c>
      <c r="G17" s="7">
        <v>3.5000000000000003E-2</v>
      </c>
      <c r="H17" s="7">
        <v>2.65</v>
      </c>
      <c r="I17" s="7">
        <v>2.6</v>
      </c>
      <c r="J17" s="7">
        <v>1.8</v>
      </c>
      <c r="K17" s="7">
        <v>1.88</v>
      </c>
      <c r="L17" s="7">
        <v>7</v>
      </c>
      <c r="M17" s="6"/>
      <c r="N17" s="5" t="s">
        <v>165</v>
      </c>
    </row>
    <row r="18" spans="1:14">
      <c r="A18" s="30" t="s">
        <v>67</v>
      </c>
      <c r="B18" s="9" t="s">
        <v>635</v>
      </c>
      <c r="C18" s="57" t="s">
        <v>245</v>
      </c>
      <c r="E18" s="390">
        <v>120.15</v>
      </c>
      <c r="F18" s="390">
        <v>2.2999999999999998</v>
      </c>
      <c r="G18" s="390">
        <v>0.32</v>
      </c>
      <c r="H18" s="390">
        <v>20.8</v>
      </c>
      <c r="I18" s="390">
        <v>1.6</v>
      </c>
      <c r="J18" s="390">
        <v>3.1</v>
      </c>
      <c r="K18" s="390">
        <v>4.0599999999999996</v>
      </c>
      <c r="L18" s="390">
        <v>1</v>
      </c>
      <c r="N18" s="305" t="s">
        <v>165</v>
      </c>
    </row>
    <row r="19" spans="1:14">
      <c r="A19" s="30" t="s">
        <v>67</v>
      </c>
      <c r="B19" s="9" t="s">
        <v>74</v>
      </c>
      <c r="C19" s="66" t="s">
        <v>246</v>
      </c>
      <c r="E19" s="7">
        <v>47.35</v>
      </c>
      <c r="F19" s="7">
        <v>0.2</v>
      </c>
      <c r="G19" s="7">
        <v>4.5999999999999999E-2</v>
      </c>
      <c r="H19" s="7">
        <v>0.6</v>
      </c>
      <c r="I19" s="7">
        <v>0.6</v>
      </c>
      <c r="J19" s="7">
        <v>1.1000000000000001</v>
      </c>
      <c r="K19" s="7">
        <v>1.75</v>
      </c>
      <c r="L19" s="7">
        <v>0</v>
      </c>
      <c r="M19" s="6"/>
      <c r="N19" s="5" t="s">
        <v>165</v>
      </c>
    </row>
    <row r="20" spans="1:14">
      <c r="A20" s="30" t="s">
        <v>67</v>
      </c>
      <c r="B20" s="9" t="s">
        <v>75</v>
      </c>
      <c r="C20" s="57" t="s">
        <v>247</v>
      </c>
      <c r="E20" s="7">
        <v>45.05</v>
      </c>
      <c r="F20" s="7">
        <v>0</v>
      </c>
      <c r="G20" s="7">
        <v>0</v>
      </c>
      <c r="H20" s="7">
        <v>1.9</v>
      </c>
      <c r="I20" s="7">
        <v>1.8</v>
      </c>
      <c r="J20" s="7">
        <v>0.8</v>
      </c>
      <c r="K20" s="7">
        <v>0.75</v>
      </c>
      <c r="L20" s="7">
        <v>1.9</v>
      </c>
      <c r="M20" s="6"/>
      <c r="N20" s="5" t="s">
        <v>165</v>
      </c>
    </row>
    <row r="21" spans="1:14">
      <c r="A21" s="30" t="s">
        <v>67</v>
      </c>
      <c r="B21" s="9" t="s">
        <v>76</v>
      </c>
      <c r="C21" s="57" t="s">
        <v>249</v>
      </c>
      <c r="E21" s="7">
        <v>62.36</v>
      </c>
      <c r="F21" s="7">
        <v>0.3</v>
      </c>
      <c r="G21" s="7">
        <v>0.1</v>
      </c>
      <c r="H21" s="7">
        <v>1.89</v>
      </c>
      <c r="I21" s="7">
        <v>1.1000000000000001</v>
      </c>
      <c r="J21" s="7">
        <v>1.56</v>
      </c>
      <c r="K21" s="7">
        <v>1.1299999999999999</v>
      </c>
      <c r="L21" s="7">
        <v>2.2000000000000002</v>
      </c>
      <c r="M21" s="6"/>
      <c r="N21" s="5" t="s">
        <v>165</v>
      </c>
    </row>
    <row r="22" spans="1:14">
      <c r="A22" s="30" t="s">
        <v>67</v>
      </c>
      <c r="B22" s="9" t="s">
        <v>78</v>
      </c>
      <c r="C22" s="66" t="s">
        <v>250</v>
      </c>
      <c r="E22" s="7">
        <v>247.13</v>
      </c>
      <c r="F22" s="7">
        <v>0.45</v>
      </c>
      <c r="G22" s="7">
        <v>0.112</v>
      </c>
      <c r="H22" s="7">
        <v>10.37</v>
      </c>
      <c r="I22" s="7">
        <v>4.5</v>
      </c>
      <c r="J22" s="7">
        <v>4.55</v>
      </c>
      <c r="K22" s="7">
        <v>3.19</v>
      </c>
      <c r="L22" s="7">
        <v>20.2</v>
      </c>
      <c r="M22" s="6"/>
      <c r="N22" s="5" t="s">
        <v>165</v>
      </c>
    </row>
    <row r="23" spans="1:14">
      <c r="A23" s="30" t="s">
        <v>67</v>
      </c>
      <c r="B23" s="9" t="s">
        <v>79</v>
      </c>
      <c r="C23" s="57" t="s">
        <v>251</v>
      </c>
      <c r="E23" s="7">
        <v>50.28</v>
      </c>
      <c r="F23" s="7">
        <v>0.2</v>
      </c>
      <c r="G23" s="7">
        <v>4.8000000000000001E-2</v>
      </c>
      <c r="H23" s="7">
        <v>0.21</v>
      </c>
      <c r="I23" s="7">
        <v>0.2</v>
      </c>
      <c r="J23" s="7">
        <v>2.5</v>
      </c>
      <c r="K23" s="7">
        <v>2.31</v>
      </c>
      <c r="L23" s="7">
        <v>6.08</v>
      </c>
      <c r="M23" s="6"/>
      <c r="N23" s="5" t="s">
        <v>165</v>
      </c>
    </row>
    <row r="24" spans="1:14">
      <c r="A24" s="30" t="s">
        <v>67</v>
      </c>
      <c r="B24" s="9" t="s">
        <v>80</v>
      </c>
      <c r="C24" s="66" t="s">
        <v>252</v>
      </c>
      <c r="E24" s="7">
        <v>56.94</v>
      </c>
      <c r="F24" s="7">
        <v>0.04</v>
      </c>
      <c r="G24" s="7">
        <v>8.0000000000000002E-3</v>
      </c>
      <c r="H24" s="7">
        <v>2.7</v>
      </c>
      <c r="I24" s="7">
        <v>2.7</v>
      </c>
      <c r="J24" s="7">
        <v>1.4</v>
      </c>
      <c r="K24" s="7">
        <v>0.56000000000000005</v>
      </c>
      <c r="L24" s="7">
        <v>7</v>
      </c>
      <c r="M24" s="6"/>
      <c r="N24" s="5" t="s">
        <v>165</v>
      </c>
    </row>
    <row r="25" spans="1:14">
      <c r="A25" s="30" t="s">
        <v>67</v>
      </c>
      <c r="B25" s="9" t="s">
        <v>81</v>
      </c>
      <c r="C25" s="66" t="s">
        <v>256</v>
      </c>
      <c r="E25" s="7">
        <v>175.24</v>
      </c>
      <c r="F25" s="7">
        <v>0.4</v>
      </c>
      <c r="G25" s="7">
        <v>0.14899999999999999</v>
      </c>
      <c r="H25" s="7">
        <v>4</v>
      </c>
      <c r="I25" s="7">
        <v>1</v>
      </c>
      <c r="J25" s="7">
        <v>5.8</v>
      </c>
      <c r="K25" s="7">
        <v>5.44</v>
      </c>
      <c r="L25" s="7">
        <v>2</v>
      </c>
      <c r="M25" s="6"/>
      <c r="N25" s="5" t="s">
        <v>134</v>
      </c>
    </row>
    <row r="26" spans="1:14">
      <c r="A26" s="30" t="s">
        <v>67</v>
      </c>
      <c r="B26" s="9" t="s">
        <v>85</v>
      </c>
      <c r="C26" s="57" t="s">
        <v>257</v>
      </c>
      <c r="E26" s="7">
        <v>72.349999999999994</v>
      </c>
      <c r="F26" s="7">
        <v>0.2</v>
      </c>
      <c r="G26" s="7">
        <v>0.03</v>
      </c>
      <c r="H26" s="7">
        <v>1.5</v>
      </c>
      <c r="I26" s="7">
        <v>1.5</v>
      </c>
      <c r="J26" s="7">
        <v>2.91</v>
      </c>
      <c r="K26" s="7">
        <v>2.3199999999999998</v>
      </c>
      <c r="L26" s="7">
        <v>112.21</v>
      </c>
      <c r="M26" s="6"/>
      <c r="N26" s="5" t="s">
        <v>165</v>
      </c>
    </row>
    <row r="27" spans="1:14">
      <c r="A27" s="30" t="s">
        <v>67</v>
      </c>
      <c r="B27" s="9" t="s">
        <v>86</v>
      </c>
      <c r="C27" s="66" t="s">
        <v>258</v>
      </c>
      <c r="E27" s="7">
        <v>73.28</v>
      </c>
      <c r="F27" s="7">
        <v>0.4</v>
      </c>
      <c r="G27" s="7">
        <v>2.8000000000000001E-2</v>
      </c>
      <c r="H27" s="7">
        <v>2.69</v>
      </c>
      <c r="I27" s="7">
        <v>2.65</v>
      </c>
      <c r="J27" s="7">
        <v>1.2</v>
      </c>
      <c r="K27" s="7">
        <v>0.75</v>
      </c>
      <c r="L27" s="7">
        <v>1</v>
      </c>
      <c r="M27" s="6"/>
      <c r="N27" s="5" t="s">
        <v>165</v>
      </c>
    </row>
    <row r="28" spans="1:14">
      <c r="A28" s="30" t="s">
        <v>67</v>
      </c>
      <c r="B28" s="9" t="s">
        <v>87</v>
      </c>
      <c r="C28" s="57" t="s">
        <v>637</v>
      </c>
      <c r="E28" s="7">
        <v>107.36</v>
      </c>
      <c r="F28" s="7">
        <v>0.2</v>
      </c>
      <c r="G28" s="7">
        <v>3.3000000000000002E-2</v>
      </c>
      <c r="H28" s="7">
        <v>4.63</v>
      </c>
      <c r="I28" s="7">
        <v>4.5999999999999996</v>
      </c>
      <c r="J28" s="7">
        <v>1.7</v>
      </c>
      <c r="K28" s="7">
        <v>1.25</v>
      </c>
      <c r="L28" s="7">
        <v>138</v>
      </c>
      <c r="M28" s="6"/>
      <c r="N28" s="5" t="s">
        <v>134</v>
      </c>
    </row>
    <row r="29" spans="1:14">
      <c r="A29" s="30" t="s">
        <v>67</v>
      </c>
      <c r="B29" s="9" t="s">
        <v>77</v>
      </c>
      <c r="C29" s="66" t="s">
        <v>638</v>
      </c>
      <c r="E29" s="7">
        <v>348.84</v>
      </c>
      <c r="F29" s="7">
        <v>0.21</v>
      </c>
      <c r="G29" s="7">
        <v>5.7000000000000002E-2</v>
      </c>
      <c r="H29" s="7">
        <v>18.809999999999999</v>
      </c>
      <c r="I29" s="7">
        <v>5.2</v>
      </c>
      <c r="J29" s="7">
        <v>1.8</v>
      </c>
      <c r="K29" s="7">
        <v>1.25</v>
      </c>
      <c r="L29" s="7">
        <v>26.62</v>
      </c>
      <c r="M29" s="6"/>
      <c r="N29" s="5" t="s">
        <v>165</v>
      </c>
    </row>
    <row r="30" spans="1:14">
      <c r="A30" s="30" t="s">
        <v>67</v>
      </c>
      <c r="B30" s="9" t="s">
        <v>82</v>
      </c>
      <c r="C30" s="66" t="s">
        <v>639</v>
      </c>
      <c r="E30" s="7">
        <v>350.97</v>
      </c>
      <c r="F30" s="7">
        <v>0.17</v>
      </c>
      <c r="G30" s="7">
        <v>4.1000000000000002E-2</v>
      </c>
      <c r="H30" s="7">
        <v>18.149999999999999</v>
      </c>
      <c r="I30" s="7">
        <v>0.21</v>
      </c>
      <c r="J30" s="7">
        <v>1.9</v>
      </c>
      <c r="K30" s="7">
        <v>2.13</v>
      </c>
      <c r="L30" s="7">
        <v>4</v>
      </c>
      <c r="M30" s="6"/>
      <c r="N30" s="5" t="s">
        <v>165</v>
      </c>
    </row>
    <row r="31" spans="1:14">
      <c r="A31" s="30" t="s">
        <v>67</v>
      </c>
      <c r="B31" s="9" t="s">
        <v>83</v>
      </c>
      <c r="C31" s="57" t="s">
        <v>640</v>
      </c>
      <c r="E31" s="7">
        <v>709.86</v>
      </c>
      <c r="F31" s="7">
        <v>5.52</v>
      </c>
      <c r="G31" s="7">
        <v>0.93899999999999995</v>
      </c>
      <c r="H31" s="7">
        <v>26.18</v>
      </c>
      <c r="I31" s="7">
        <v>0</v>
      </c>
      <c r="J31" s="7">
        <v>2</v>
      </c>
      <c r="K31" s="7">
        <v>3.56</v>
      </c>
      <c r="L31" s="7">
        <v>67</v>
      </c>
      <c r="M31" s="6"/>
      <c r="N31" s="5" t="s">
        <v>134</v>
      </c>
    </row>
    <row r="32" spans="1:14">
      <c r="A32" s="30" t="s">
        <v>67</v>
      </c>
      <c r="B32" s="9" t="s">
        <v>84</v>
      </c>
      <c r="C32" s="66" t="s">
        <v>641</v>
      </c>
      <c r="E32" s="7">
        <v>163.96</v>
      </c>
      <c r="F32" s="7">
        <v>0.45</v>
      </c>
      <c r="G32" s="7">
        <v>7.4999999999999997E-2</v>
      </c>
      <c r="H32" s="7">
        <v>7.49</v>
      </c>
      <c r="I32" s="7">
        <v>6.48</v>
      </c>
      <c r="J32" s="7">
        <v>3.24</v>
      </c>
      <c r="K32" s="7">
        <v>1.19</v>
      </c>
      <c r="L32" s="7">
        <v>0</v>
      </c>
      <c r="M32" s="6"/>
      <c r="N32" s="5" t="s">
        <v>165</v>
      </c>
    </row>
    <row r="33" spans="1:14">
      <c r="A33" s="30" t="s">
        <v>88</v>
      </c>
      <c r="B33" s="4" t="s">
        <v>89</v>
      </c>
      <c r="C33" s="57" t="s">
        <v>264</v>
      </c>
      <c r="E33" s="7">
        <v>976.54</v>
      </c>
      <c r="F33" s="7">
        <v>2.4</v>
      </c>
      <c r="G33" s="7">
        <v>0.312</v>
      </c>
      <c r="H33" s="7">
        <v>43.1</v>
      </c>
      <c r="I33" s="7">
        <v>4.3</v>
      </c>
      <c r="J33" s="7">
        <v>3.6</v>
      </c>
      <c r="K33" s="7">
        <v>9.1199999999999992</v>
      </c>
      <c r="L33" s="7">
        <v>460</v>
      </c>
      <c r="M33" s="6"/>
      <c r="N33" s="5" t="s">
        <v>134</v>
      </c>
    </row>
    <row r="34" spans="1:14">
      <c r="A34" s="30" t="s">
        <v>88</v>
      </c>
      <c r="B34" s="4" t="s">
        <v>90</v>
      </c>
      <c r="C34" s="57" t="s">
        <v>265</v>
      </c>
      <c r="E34" s="7">
        <v>907.9</v>
      </c>
      <c r="F34" s="7">
        <v>2.9</v>
      </c>
      <c r="G34" s="7">
        <v>0.38800000000000001</v>
      </c>
      <c r="H34" s="7">
        <v>36.6</v>
      </c>
      <c r="I34" s="7">
        <v>3.8</v>
      </c>
      <c r="J34" s="7">
        <v>6.5</v>
      </c>
      <c r="K34" s="7">
        <v>10.49</v>
      </c>
      <c r="L34" s="7">
        <v>430</v>
      </c>
      <c r="M34" s="6"/>
      <c r="N34" s="5" t="s">
        <v>134</v>
      </c>
    </row>
    <row r="35" spans="1:14">
      <c r="A35" s="30" t="s">
        <v>88</v>
      </c>
      <c r="B35" s="4" t="s">
        <v>91</v>
      </c>
      <c r="C35" s="57" t="s">
        <v>266</v>
      </c>
      <c r="E35" s="7">
        <v>963.99</v>
      </c>
      <c r="F35" s="7">
        <v>2.8</v>
      </c>
      <c r="G35" s="7">
        <v>0.41599999999999998</v>
      </c>
      <c r="H35" s="7">
        <v>40.700000000000003</v>
      </c>
      <c r="I35" s="7">
        <v>4.0999999999999996</v>
      </c>
      <c r="J35" s="7">
        <v>5.0999999999999996</v>
      </c>
      <c r="K35" s="7">
        <v>9.91</v>
      </c>
      <c r="L35" s="7">
        <v>450</v>
      </c>
      <c r="M35" s="6"/>
      <c r="N35" s="5" t="s">
        <v>134</v>
      </c>
    </row>
    <row r="36" spans="1:14">
      <c r="A36" s="30" t="s">
        <v>88</v>
      </c>
      <c r="B36" s="4" t="s">
        <v>92</v>
      </c>
      <c r="C36" s="57" t="s">
        <v>267</v>
      </c>
      <c r="E36" s="7">
        <v>1046.72</v>
      </c>
      <c r="F36" s="7">
        <v>0.89</v>
      </c>
      <c r="G36" s="7">
        <v>0.12</v>
      </c>
      <c r="H36" s="7">
        <v>49.2</v>
      </c>
      <c r="I36" s="7">
        <v>2.2999999999999998</v>
      </c>
      <c r="J36" s="7">
        <v>3</v>
      </c>
      <c r="K36" s="7">
        <v>10.43</v>
      </c>
      <c r="L36" s="7">
        <v>344</v>
      </c>
      <c r="M36" s="6"/>
      <c r="N36" s="5" t="s">
        <v>134</v>
      </c>
    </row>
    <row r="37" spans="1:14">
      <c r="A37" s="30" t="s">
        <v>88</v>
      </c>
      <c r="B37" s="4" t="s">
        <v>177</v>
      </c>
      <c r="C37" s="57" t="s">
        <v>268</v>
      </c>
      <c r="E37" s="93">
        <v>1630</v>
      </c>
      <c r="F37" s="93">
        <v>7.2</v>
      </c>
      <c r="G37" s="93">
        <v>1</v>
      </c>
      <c r="H37" s="93">
        <v>64.099999999999994</v>
      </c>
      <c r="I37" s="93">
        <v>1.9</v>
      </c>
      <c r="J37" s="93">
        <v>11.1</v>
      </c>
      <c r="K37" s="93">
        <v>11.7</v>
      </c>
      <c r="L37" s="93">
        <v>490</v>
      </c>
      <c r="N37" t="s">
        <v>134</v>
      </c>
    </row>
    <row r="38" spans="1:14">
      <c r="A38" s="30" t="s">
        <v>88</v>
      </c>
      <c r="B38" s="8" t="s">
        <v>93</v>
      </c>
      <c r="C38" s="57" t="s">
        <v>269</v>
      </c>
      <c r="E38" s="7">
        <v>1509.19</v>
      </c>
      <c r="F38" s="7">
        <v>12.9</v>
      </c>
      <c r="G38" s="7">
        <v>5.7720000000000002</v>
      </c>
      <c r="H38" s="7">
        <v>55.6</v>
      </c>
      <c r="I38" s="7">
        <v>42.1</v>
      </c>
      <c r="J38" s="7">
        <v>3.4</v>
      </c>
      <c r="K38" s="7">
        <v>5.0999999999999996</v>
      </c>
      <c r="L38" s="7">
        <v>250</v>
      </c>
      <c r="M38" s="6"/>
      <c r="N38" s="5" t="s">
        <v>134</v>
      </c>
    </row>
    <row r="39" spans="1:14">
      <c r="A39" s="30" t="s">
        <v>88</v>
      </c>
      <c r="B39" s="4" t="s">
        <v>94</v>
      </c>
      <c r="C39" s="57" t="s">
        <v>270</v>
      </c>
      <c r="E39" s="7">
        <v>1737.63</v>
      </c>
      <c r="F39" s="7">
        <v>8.98</v>
      </c>
      <c r="G39" s="7">
        <v>4.26</v>
      </c>
      <c r="H39" s="7">
        <v>77.709999999999994</v>
      </c>
      <c r="I39" s="7">
        <v>37.450000000000003</v>
      </c>
      <c r="J39" s="7">
        <v>1.9</v>
      </c>
      <c r="K39" s="7">
        <v>4.96</v>
      </c>
      <c r="L39" s="7">
        <v>190</v>
      </c>
      <c r="M39" s="6"/>
      <c r="N39" s="5" t="s">
        <v>134</v>
      </c>
    </row>
    <row r="40" spans="1:14" s="14" customFormat="1">
      <c r="A40" s="30" t="s">
        <v>88</v>
      </c>
      <c r="B40" s="4" t="s">
        <v>354</v>
      </c>
      <c r="C40" s="57" t="s">
        <v>271</v>
      </c>
      <c r="E40" s="18">
        <v>2170</v>
      </c>
      <c r="F40" s="18">
        <v>26.9</v>
      </c>
      <c r="G40" s="18">
        <v>14.6</v>
      </c>
      <c r="H40" s="18">
        <v>63.7</v>
      </c>
      <c r="I40" s="18">
        <v>46.4</v>
      </c>
      <c r="J40" s="18">
        <v>3.9</v>
      </c>
      <c r="K40" s="18">
        <v>5.5</v>
      </c>
      <c r="L40" s="18">
        <v>140</v>
      </c>
      <c r="M40" s="17"/>
      <c r="N40" s="356" t="s">
        <v>165</v>
      </c>
    </row>
    <row r="41" spans="1:14">
      <c r="A41" s="30" t="s">
        <v>88</v>
      </c>
      <c r="B41" s="4" t="s">
        <v>96</v>
      </c>
      <c r="C41" s="57" t="s">
        <v>272</v>
      </c>
      <c r="E41" s="7">
        <v>1956.21</v>
      </c>
      <c r="F41" s="7">
        <v>24.5</v>
      </c>
      <c r="G41" s="7">
        <v>10.664999999999999</v>
      </c>
      <c r="H41" s="7">
        <v>54.56</v>
      </c>
      <c r="I41" s="7">
        <v>2.33</v>
      </c>
      <c r="J41" s="7">
        <v>3.4</v>
      </c>
      <c r="K41" s="7">
        <v>7.19</v>
      </c>
      <c r="L41" s="7">
        <v>750</v>
      </c>
      <c r="M41" s="6"/>
      <c r="N41" s="5" t="s">
        <v>134</v>
      </c>
    </row>
    <row r="42" spans="1:14">
      <c r="A42" s="30" t="s">
        <v>88</v>
      </c>
      <c r="B42" s="8" t="s">
        <v>429</v>
      </c>
      <c r="C42" s="57" t="s">
        <v>273</v>
      </c>
      <c r="E42" s="422">
        <v>1516.87</v>
      </c>
      <c r="F42" s="7">
        <v>18</v>
      </c>
      <c r="G42" s="7">
        <v>3.234</v>
      </c>
      <c r="H42" s="7">
        <v>45.84</v>
      </c>
      <c r="I42" s="7">
        <v>27.3</v>
      </c>
      <c r="J42" s="7">
        <v>2.2999999999999998</v>
      </c>
      <c r="K42" s="7">
        <v>4.16</v>
      </c>
      <c r="L42" s="7">
        <v>240</v>
      </c>
      <c r="M42" s="6"/>
      <c r="N42" s="5" t="s">
        <v>165</v>
      </c>
    </row>
    <row r="43" spans="1:14">
      <c r="A43" s="30" t="s">
        <v>88</v>
      </c>
      <c r="B43" s="8" t="s">
        <v>98</v>
      </c>
      <c r="C43" s="57" t="s">
        <v>274</v>
      </c>
      <c r="E43" s="7">
        <v>1471</v>
      </c>
      <c r="F43" s="7">
        <v>1.3</v>
      </c>
      <c r="G43" s="7">
        <v>0.1</v>
      </c>
      <c r="H43" s="7">
        <v>76.2</v>
      </c>
      <c r="I43" s="7">
        <v>7.3</v>
      </c>
      <c r="J43" s="7">
        <v>3.3</v>
      </c>
      <c r="K43" s="7">
        <v>7.5</v>
      </c>
      <c r="L43" s="7">
        <v>610</v>
      </c>
      <c r="M43" s="6"/>
      <c r="N43" s="19" t="s">
        <v>134</v>
      </c>
    </row>
    <row r="44" spans="1:14">
      <c r="A44" s="30" t="s">
        <v>88</v>
      </c>
      <c r="B44" s="8" t="s">
        <v>99</v>
      </c>
      <c r="C44" s="57" t="s">
        <v>275</v>
      </c>
      <c r="E44" s="7">
        <v>1702.56</v>
      </c>
      <c r="F44" s="7">
        <v>14.4</v>
      </c>
      <c r="G44" s="7">
        <v>2.4740000000000002</v>
      </c>
      <c r="H44" s="7">
        <v>60</v>
      </c>
      <c r="I44" s="7">
        <v>21</v>
      </c>
      <c r="J44" s="7">
        <v>10</v>
      </c>
      <c r="K44" s="7">
        <v>8.81</v>
      </c>
      <c r="L44" s="7">
        <v>270</v>
      </c>
      <c r="M44" s="6"/>
      <c r="N44" s="19" t="s">
        <v>134</v>
      </c>
    </row>
    <row r="45" spans="1:14">
      <c r="A45" s="30" t="s">
        <v>88</v>
      </c>
      <c r="B45" s="8" t="s">
        <v>100</v>
      </c>
      <c r="C45" s="57" t="s">
        <v>276</v>
      </c>
      <c r="E45" s="7">
        <v>1290.99</v>
      </c>
      <c r="F45" s="7">
        <v>2.2999999999999998</v>
      </c>
      <c r="G45" s="7">
        <v>3.5000000000000003E-2</v>
      </c>
      <c r="H45" s="7">
        <v>58.4</v>
      </c>
      <c r="I45" s="7">
        <v>1.7</v>
      </c>
      <c r="J45" s="7">
        <v>10.7</v>
      </c>
      <c r="K45" s="7">
        <v>12.53</v>
      </c>
      <c r="L45" s="7">
        <v>280</v>
      </c>
      <c r="M45" s="6"/>
      <c r="N45" s="19" t="s">
        <v>134</v>
      </c>
    </row>
    <row r="46" spans="1:14">
      <c r="A46" s="30" t="s">
        <v>88</v>
      </c>
      <c r="B46" s="8" t="s">
        <v>752</v>
      </c>
      <c r="C46" s="57" t="s">
        <v>619</v>
      </c>
      <c r="E46" s="7">
        <v>205.87</v>
      </c>
      <c r="F46" s="7">
        <v>1.1000000000000001</v>
      </c>
      <c r="G46" s="7">
        <v>0.17</v>
      </c>
      <c r="H46" s="7">
        <v>8.1999999999999993</v>
      </c>
      <c r="I46" s="7">
        <v>0</v>
      </c>
      <c r="J46" s="7">
        <v>1.7</v>
      </c>
      <c r="K46" s="7">
        <v>1.52</v>
      </c>
      <c r="L46" s="7">
        <v>10</v>
      </c>
      <c r="M46" s="6"/>
      <c r="N46" s="19" t="s">
        <v>134</v>
      </c>
    </row>
    <row r="47" spans="1:14">
      <c r="A47" s="30" t="s">
        <v>88</v>
      </c>
      <c r="B47" s="8" t="s">
        <v>438</v>
      </c>
      <c r="C47" s="57" t="s">
        <v>620</v>
      </c>
      <c r="E47" s="390">
        <v>364.94</v>
      </c>
      <c r="F47" s="390">
        <v>1.1000000000000001</v>
      </c>
      <c r="G47" s="390">
        <v>0.23</v>
      </c>
      <c r="H47" s="390">
        <v>82.09</v>
      </c>
      <c r="I47" s="390">
        <v>10.18</v>
      </c>
      <c r="J47" s="390">
        <v>2.2000000000000002</v>
      </c>
      <c r="K47" s="390">
        <v>6.67</v>
      </c>
      <c r="L47" s="390">
        <v>1030</v>
      </c>
      <c r="N47" s="305" t="s">
        <v>165</v>
      </c>
    </row>
    <row r="48" spans="1:14">
      <c r="A48" s="30" t="s">
        <v>88</v>
      </c>
      <c r="B48" s="85" t="s">
        <v>358</v>
      </c>
      <c r="C48" s="57" t="s">
        <v>642</v>
      </c>
      <c r="E48" s="7">
        <v>354.49</v>
      </c>
      <c r="F48" s="7">
        <v>0.5</v>
      </c>
      <c r="G48" s="7">
        <v>7.0999999999999994E-2</v>
      </c>
      <c r="H48" s="7">
        <v>16.8</v>
      </c>
      <c r="I48" s="7">
        <v>0.3</v>
      </c>
      <c r="J48" s="7">
        <v>1</v>
      </c>
      <c r="K48" s="7">
        <v>2.96</v>
      </c>
      <c r="L48" s="7">
        <v>1</v>
      </c>
      <c r="M48" s="6"/>
      <c r="N48" s="5" t="s">
        <v>165</v>
      </c>
    </row>
    <row r="49" spans="1:14">
      <c r="A49" s="19" t="s">
        <v>88</v>
      </c>
      <c r="B49" s="35" t="s">
        <v>357</v>
      </c>
      <c r="C49" s="57" t="s">
        <v>643</v>
      </c>
      <c r="E49" s="93">
        <v>339</v>
      </c>
      <c r="F49" s="93">
        <v>0.5</v>
      </c>
      <c r="G49" s="93">
        <v>0.1</v>
      </c>
      <c r="H49" s="93">
        <v>13.8</v>
      </c>
      <c r="I49" s="93">
        <v>0.5</v>
      </c>
      <c r="J49" s="93">
        <v>1.7</v>
      </c>
      <c r="K49" s="93">
        <v>5.0999999999999996</v>
      </c>
      <c r="L49" s="93">
        <v>4.9000000000000004</v>
      </c>
      <c r="N49" t="s">
        <v>165</v>
      </c>
    </row>
    <row r="50" spans="1:14">
      <c r="A50" s="30" t="s">
        <v>88</v>
      </c>
      <c r="B50" s="8" t="s">
        <v>103</v>
      </c>
      <c r="C50" s="57" t="s">
        <v>644</v>
      </c>
      <c r="E50" s="7">
        <v>278.31</v>
      </c>
      <c r="F50" s="7">
        <v>0.56999999999999995</v>
      </c>
      <c r="G50" s="7">
        <v>0.21299999999999999</v>
      </c>
      <c r="H50" s="7">
        <v>12.72</v>
      </c>
      <c r="I50" s="7">
        <v>0.63</v>
      </c>
      <c r="J50" s="7">
        <v>0.24</v>
      </c>
      <c r="K50" s="7">
        <v>2.41</v>
      </c>
      <c r="L50" s="7">
        <v>242.32</v>
      </c>
      <c r="M50" s="6"/>
      <c r="N50" s="19" t="s">
        <v>134</v>
      </c>
    </row>
    <row r="51" spans="1:14">
      <c r="A51" s="30" t="s">
        <v>88</v>
      </c>
      <c r="B51" s="4" t="s">
        <v>105</v>
      </c>
      <c r="C51" s="57" t="s">
        <v>645</v>
      </c>
      <c r="D51" s="19"/>
      <c r="E51" s="7">
        <v>501</v>
      </c>
      <c r="F51" s="7">
        <v>0.44</v>
      </c>
      <c r="G51" s="7">
        <v>0.11799999999999999</v>
      </c>
      <c r="H51" s="7">
        <v>25.3</v>
      </c>
      <c r="I51" s="7">
        <v>0</v>
      </c>
      <c r="J51" s="7">
        <v>0.7</v>
      </c>
      <c r="K51" s="7">
        <v>3.21</v>
      </c>
      <c r="L51" s="7">
        <v>0.85</v>
      </c>
      <c r="M51" s="6"/>
      <c r="N51" s="19" t="s">
        <v>134</v>
      </c>
    </row>
    <row r="52" spans="1:14">
      <c r="A52" s="30" t="s">
        <v>88</v>
      </c>
      <c r="B52" s="389" t="s">
        <v>186</v>
      </c>
      <c r="C52" s="57" t="s">
        <v>646</v>
      </c>
      <c r="E52" s="7">
        <v>580.59</v>
      </c>
      <c r="F52" s="7">
        <v>1.1000000000000001</v>
      </c>
      <c r="G52" s="7">
        <v>0.21299999999999999</v>
      </c>
      <c r="H52" s="7">
        <v>29.2</v>
      </c>
      <c r="I52" s="7">
        <v>0.5</v>
      </c>
      <c r="J52" s="7">
        <v>1.8</v>
      </c>
      <c r="K52" s="7">
        <v>2.56</v>
      </c>
      <c r="L52" s="7">
        <v>1</v>
      </c>
      <c r="M52" s="6"/>
      <c r="N52" s="19" t="s">
        <v>134</v>
      </c>
    </row>
    <row r="53" spans="1:14">
      <c r="A53" s="30" t="s">
        <v>88</v>
      </c>
      <c r="B53" s="4" t="s">
        <v>106</v>
      </c>
      <c r="C53" s="57" t="s">
        <v>647</v>
      </c>
      <c r="E53" s="7">
        <v>272.86</v>
      </c>
      <c r="F53" s="7">
        <v>0.4</v>
      </c>
      <c r="G53" s="7">
        <v>0.106</v>
      </c>
      <c r="H53" s="7">
        <v>12.75</v>
      </c>
      <c r="I53" s="7">
        <v>5.05</v>
      </c>
      <c r="J53" s="7">
        <v>1.1000000000000001</v>
      </c>
      <c r="K53" s="7">
        <v>2.4300000000000002</v>
      </c>
      <c r="L53" s="7">
        <v>310</v>
      </c>
      <c r="M53" s="6"/>
      <c r="N53" s="19" t="s">
        <v>134</v>
      </c>
    </row>
    <row r="54" spans="1:14">
      <c r="A54" s="30" t="s">
        <v>107</v>
      </c>
      <c r="B54" s="11" t="s">
        <v>108</v>
      </c>
      <c r="C54" s="68" t="s">
        <v>621</v>
      </c>
      <c r="E54" s="7">
        <v>1664.11</v>
      </c>
      <c r="F54" s="7">
        <v>33.979999999999997</v>
      </c>
      <c r="G54" s="7">
        <v>22.062000000000001</v>
      </c>
      <c r="H54" s="7">
        <v>0</v>
      </c>
      <c r="I54" s="7">
        <v>0</v>
      </c>
      <c r="J54" s="7">
        <v>0</v>
      </c>
      <c r="K54" s="7">
        <v>23.93</v>
      </c>
      <c r="L54" s="7">
        <v>676.67</v>
      </c>
      <c r="M54" s="6"/>
      <c r="N54" s="19" t="s">
        <v>134</v>
      </c>
    </row>
    <row r="55" spans="1:14">
      <c r="A55" s="30" t="s">
        <v>107</v>
      </c>
      <c r="B55" s="4" t="s">
        <v>109</v>
      </c>
      <c r="C55" s="57" t="s">
        <v>648</v>
      </c>
      <c r="E55" s="7">
        <v>1470.67</v>
      </c>
      <c r="F55" s="7">
        <v>26.85</v>
      </c>
      <c r="G55" s="7">
        <v>16.850000000000001</v>
      </c>
      <c r="H55" s="7">
        <v>0</v>
      </c>
      <c r="I55" s="7">
        <v>0</v>
      </c>
      <c r="J55" s="7">
        <v>0</v>
      </c>
      <c r="K55" s="7">
        <v>28.07</v>
      </c>
      <c r="L55" s="7">
        <v>767.5</v>
      </c>
      <c r="M55" s="6"/>
      <c r="N55" s="19" t="s">
        <v>134</v>
      </c>
    </row>
    <row r="56" spans="1:14">
      <c r="A56" s="30" t="s">
        <v>107</v>
      </c>
      <c r="B56" s="4" t="s">
        <v>110</v>
      </c>
      <c r="C56" s="68" t="s">
        <v>649</v>
      </c>
      <c r="E56" s="7">
        <v>160.68</v>
      </c>
      <c r="F56" s="7">
        <v>0.26</v>
      </c>
      <c r="G56" s="7">
        <v>0.14499999999999999</v>
      </c>
      <c r="H56" s="7">
        <v>4.95</v>
      </c>
      <c r="I56" s="7">
        <v>4.95</v>
      </c>
      <c r="J56" s="7">
        <v>0</v>
      </c>
      <c r="K56" s="7">
        <v>3.93</v>
      </c>
      <c r="L56" s="7">
        <v>38.67</v>
      </c>
      <c r="M56" s="6"/>
      <c r="N56" s="19" t="s">
        <v>134</v>
      </c>
    </row>
    <row r="57" spans="1:14">
      <c r="A57" s="30" t="s">
        <v>107</v>
      </c>
      <c r="B57" s="8" t="s">
        <v>111</v>
      </c>
      <c r="C57" s="57" t="s">
        <v>650</v>
      </c>
      <c r="E57" s="7">
        <v>247.74</v>
      </c>
      <c r="F57" s="7">
        <v>3.09</v>
      </c>
      <c r="G57" s="7">
        <v>1.9379999999999999</v>
      </c>
      <c r="H57" s="7">
        <v>4.53</v>
      </c>
      <c r="I57" s="7">
        <v>4.53</v>
      </c>
      <c r="J57" s="7">
        <v>0</v>
      </c>
      <c r="K57" s="7">
        <v>3.31</v>
      </c>
      <c r="L57" s="7">
        <v>37.67</v>
      </c>
      <c r="M57" s="6"/>
      <c r="N57" s="19" t="s">
        <v>134</v>
      </c>
    </row>
    <row r="58" spans="1:14">
      <c r="A58" s="30" t="s">
        <v>107</v>
      </c>
      <c r="B58" s="4" t="s">
        <v>112</v>
      </c>
      <c r="C58" s="68" t="s">
        <v>651</v>
      </c>
      <c r="E58" s="7">
        <v>348.9</v>
      </c>
      <c r="F58" s="7">
        <v>2.7</v>
      </c>
      <c r="G58" s="7">
        <v>1.758</v>
      </c>
      <c r="H58" s="7">
        <v>10.5</v>
      </c>
      <c r="I58" s="7">
        <v>10.3</v>
      </c>
      <c r="J58" s="7">
        <v>0.2</v>
      </c>
      <c r="K58" s="7">
        <v>4.1500000000000004</v>
      </c>
      <c r="L58" s="7">
        <v>33</v>
      </c>
      <c r="M58" s="6"/>
      <c r="N58" s="19" t="s">
        <v>134</v>
      </c>
    </row>
    <row r="59" spans="1:14">
      <c r="A59" s="30" t="s">
        <v>107</v>
      </c>
      <c r="B59" s="4" t="s">
        <v>113</v>
      </c>
      <c r="C59" s="57" t="s">
        <v>652</v>
      </c>
      <c r="E59" s="7">
        <v>168.42</v>
      </c>
      <c r="F59" s="7">
        <v>0.35</v>
      </c>
      <c r="G59" s="7">
        <v>0.20899999999999999</v>
      </c>
      <c r="H59" s="7">
        <v>4.3600000000000003</v>
      </c>
      <c r="I59" s="7">
        <v>4.3</v>
      </c>
      <c r="J59" s="7">
        <v>0.3</v>
      </c>
      <c r="K59" s="7">
        <v>4.79</v>
      </c>
      <c r="L59" s="7">
        <v>48</v>
      </c>
      <c r="M59" s="6"/>
      <c r="N59" s="19" t="s">
        <v>134</v>
      </c>
    </row>
    <row r="60" spans="1:14">
      <c r="A60" s="30" t="s">
        <v>107</v>
      </c>
      <c r="B60" s="4" t="s">
        <v>178</v>
      </c>
      <c r="C60" s="68" t="s">
        <v>653</v>
      </c>
      <c r="E60" s="7">
        <v>396</v>
      </c>
      <c r="F60" s="7">
        <v>3.5</v>
      </c>
      <c r="G60" s="7">
        <v>2.2000000000000002</v>
      </c>
      <c r="H60" s="7">
        <v>2</v>
      </c>
      <c r="I60" s="7">
        <v>2</v>
      </c>
      <c r="J60" s="7">
        <v>0</v>
      </c>
      <c r="K60" s="7">
        <v>13.7</v>
      </c>
      <c r="L60" s="7">
        <v>390</v>
      </c>
      <c r="M60" s="6"/>
      <c r="N60" s="19" t="s">
        <v>165</v>
      </c>
    </row>
    <row r="61" spans="1:14">
      <c r="A61" s="30" t="s">
        <v>208</v>
      </c>
      <c r="B61" s="9" t="s">
        <v>114</v>
      </c>
      <c r="C61" s="66" t="s">
        <v>292</v>
      </c>
      <c r="E61" s="7">
        <v>568.04</v>
      </c>
      <c r="F61" s="7">
        <v>9.5</v>
      </c>
      <c r="G61" s="7">
        <v>2.5859999999999999</v>
      </c>
      <c r="H61" s="7">
        <v>0.55000000000000004</v>
      </c>
      <c r="I61" s="7">
        <v>0.55000000000000004</v>
      </c>
      <c r="J61" s="7">
        <v>0</v>
      </c>
      <c r="K61" s="7">
        <v>12.19</v>
      </c>
      <c r="L61" s="7">
        <v>140</v>
      </c>
      <c r="M61" s="6"/>
      <c r="N61" s="5" t="s">
        <v>165</v>
      </c>
    </row>
    <row r="62" spans="1:14">
      <c r="A62" s="30" t="s">
        <v>208</v>
      </c>
      <c r="B62" s="9" t="s">
        <v>115</v>
      </c>
      <c r="C62" s="66" t="s">
        <v>293</v>
      </c>
      <c r="E62" s="7">
        <v>946.07</v>
      </c>
      <c r="F62" s="7">
        <v>10.3</v>
      </c>
      <c r="G62" s="7">
        <v>3.173</v>
      </c>
      <c r="H62" s="7">
        <v>0</v>
      </c>
      <c r="I62" s="7">
        <v>0</v>
      </c>
      <c r="J62" s="7">
        <v>0</v>
      </c>
      <c r="K62" s="7">
        <v>33.22</v>
      </c>
      <c r="L62" s="7">
        <v>30</v>
      </c>
      <c r="M62" s="6"/>
      <c r="N62" s="5" t="s">
        <v>165</v>
      </c>
    </row>
    <row r="63" spans="1:14">
      <c r="A63" s="30" t="s">
        <v>208</v>
      </c>
      <c r="B63" s="9" t="s">
        <v>116</v>
      </c>
      <c r="C63" s="66" t="s">
        <v>294</v>
      </c>
      <c r="E63" s="7">
        <v>820.71</v>
      </c>
      <c r="F63" s="7">
        <v>8.4600000000000009</v>
      </c>
      <c r="G63" s="7">
        <v>2.952</v>
      </c>
      <c r="H63" s="7">
        <v>0</v>
      </c>
      <c r="I63" s="7">
        <v>0</v>
      </c>
      <c r="J63" s="7">
        <v>0</v>
      </c>
      <c r="K63" s="7">
        <v>29.87</v>
      </c>
      <c r="L63" s="7">
        <v>24.93</v>
      </c>
      <c r="M63" s="6"/>
      <c r="N63" s="5" t="s">
        <v>165</v>
      </c>
    </row>
    <row r="64" spans="1:14">
      <c r="A64" s="30" t="s">
        <v>208</v>
      </c>
      <c r="B64" s="9" t="s">
        <v>117</v>
      </c>
      <c r="C64" s="66" t="s">
        <v>295</v>
      </c>
      <c r="E64" s="7">
        <v>799.74</v>
      </c>
      <c r="F64" s="7">
        <v>7.82</v>
      </c>
      <c r="G64" s="7">
        <v>2.8010000000000002</v>
      </c>
      <c r="H64" s="7">
        <v>0</v>
      </c>
      <c r="I64" s="7">
        <v>0</v>
      </c>
      <c r="J64" s="7">
        <v>0</v>
      </c>
      <c r="K64" s="7">
        <v>30.01</v>
      </c>
      <c r="L64" s="7">
        <v>54.55</v>
      </c>
      <c r="M64" s="6"/>
      <c r="N64" s="5" t="s">
        <v>165</v>
      </c>
    </row>
    <row r="65" spans="1:14">
      <c r="A65" s="30" t="s">
        <v>208</v>
      </c>
      <c r="B65" s="389" t="s">
        <v>359</v>
      </c>
      <c r="C65" s="66" t="s">
        <v>296</v>
      </c>
      <c r="E65" s="7">
        <v>790</v>
      </c>
      <c r="F65" s="7">
        <v>19.5</v>
      </c>
      <c r="G65" s="7">
        <v>4.8</v>
      </c>
      <c r="H65" s="7">
        <v>0</v>
      </c>
      <c r="I65" s="7">
        <v>0</v>
      </c>
      <c r="J65" s="7">
        <v>0</v>
      </c>
      <c r="K65" s="7">
        <v>23</v>
      </c>
      <c r="L65" s="7">
        <v>35</v>
      </c>
      <c r="M65" s="6"/>
      <c r="N65" s="5" t="s">
        <v>165</v>
      </c>
    </row>
    <row r="66" spans="1:14">
      <c r="A66" s="30" t="s">
        <v>208</v>
      </c>
      <c r="B66" s="9" t="s">
        <v>119</v>
      </c>
      <c r="C66" s="66" t="s">
        <v>297</v>
      </c>
      <c r="E66" s="7">
        <v>700.39</v>
      </c>
      <c r="F66" s="7">
        <v>4.5999999999999996</v>
      </c>
      <c r="G66" s="7">
        <v>1.482</v>
      </c>
      <c r="H66" s="7">
        <v>0</v>
      </c>
      <c r="I66" s="7">
        <v>0</v>
      </c>
      <c r="J66" s="7">
        <v>0</v>
      </c>
      <c r="K66" s="7">
        <v>31.19</v>
      </c>
      <c r="L66" s="7">
        <v>65</v>
      </c>
      <c r="M66" s="6"/>
      <c r="N66" s="5" t="s">
        <v>165</v>
      </c>
    </row>
    <row r="67" spans="1:14">
      <c r="A67" s="30" t="s">
        <v>208</v>
      </c>
      <c r="B67" s="12" t="s">
        <v>120</v>
      </c>
      <c r="C67" s="66" t="s">
        <v>298</v>
      </c>
      <c r="E67" s="7">
        <v>700.39</v>
      </c>
      <c r="F67" s="7">
        <v>4.5999999999999996</v>
      </c>
      <c r="G67" s="7">
        <v>1.482</v>
      </c>
      <c r="H67" s="7">
        <v>0</v>
      </c>
      <c r="I67" s="7">
        <v>0</v>
      </c>
      <c r="J67" s="7">
        <v>0</v>
      </c>
      <c r="K67" s="7">
        <v>31.19</v>
      </c>
      <c r="L67" s="7">
        <v>65</v>
      </c>
      <c r="M67" s="6"/>
      <c r="N67" s="5" t="s">
        <v>165</v>
      </c>
    </row>
    <row r="68" spans="1:14">
      <c r="A68" s="30" t="s">
        <v>208</v>
      </c>
      <c r="B68" s="9" t="s">
        <v>121</v>
      </c>
      <c r="C68" s="66" t="s">
        <v>299</v>
      </c>
      <c r="E68" s="7">
        <v>566</v>
      </c>
      <c r="F68" s="7">
        <v>2.1</v>
      </c>
      <c r="G68" s="7">
        <v>2.1</v>
      </c>
      <c r="H68" s="7">
        <v>0</v>
      </c>
      <c r="I68" s="7">
        <v>0</v>
      </c>
      <c r="J68" s="7">
        <v>0</v>
      </c>
      <c r="K68" s="7">
        <v>29</v>
      </c>
      <c r="L68" s="7">
        <v>330</v>
      </c>
      <c r="M68" s="6"/>
      <c r="N68" s="5" t="s">
        <v>165</v>
      </c>
    </row>
    <row r="69" spans="1:14">
      <c r="A69" s="30" t="s">
        <v>208</v>
      </c>
      <c r="B69" s="9" t="s">
        <v>122</v>
      </c>
      <c r="C69" s="66" t="s">
        <v>300</v>
      </c>
      <c r="E69" s="7">
        <v>700</v>
      </c>
      <c r="F69" s="7">
        <v>6.8</v>
      </c>
      <c r="G69" s="7">
        <v>2.2000000000000002</v>
      </c>
      <c r="H69" s="7">
        <v>0</v>
      </c>
      <c r="I69" s="18">
        <v>0</v>
      </c>
      <c r="J69" s="18">
        <v>0</v>
      </c>
      <c r="K69" s="7">
        <v>26.4</v>
      </c>
      <c r="L69" s="7">
        <v>110</v>
      </c>
      <c r="M69" s="6"/>
      <c r="N69" s="5" t="s">
        <v>165</v>
      </c>
    </row>
    <row r="70" spans="1:14">
      <c r="A70" s="30" t="s">
        <v>208</v>
      </c>
      <c r="B70" s="9" t="s">
        <v>123</v>
      </c>
      <c r="C70" s="66" t="s">
        <v>301</v>
      </c>
      <c r="E70" s="7">
        <v>1070</v>
      </c>
      <c r="F70" s="7">
        <v>14.6</v>
      </c>
      <c r="G70" s="7">
        <v>5.6</v>
      </c>
      <c r="H70" s="7">
        <v>0</v>
      </c>
      <c r="I70" s="7">
        <v>0</v>
      </c>
      <c r="J70" s="7">
        <v>0</v>
      </c>
      <c r="K70" s="7">
        <v>31</v>
      </c>
      <c r="L70" s="7">
        <v>56</v>
      </c>
      <c r="M70" s="6"/>
      <c r="N70" s="5" t="s">
        <v>165</v>
      </c>
    </row>
    <row r="71" spans="1:14">
      <c r="A71" s="30" t="s">
        <v>208</v>
      </c>
      <c r="B71" s="9" t="s">
        <v>124</v>
      </c>
      <c r="C71" s="66" t="s">
        <v>302</v>
      </c>
      <c r="E71" s="7">
        <v>803.95</v>
      </c>
      <c r="F71" s="7">
        <v>7.6</v>
      </c>
      <c r="G71" s="7">
        <v>3.254</v>
      </c>
      <c r="H71" s="7">
        <v>0</v>
      </c>
      <c r="I71" s="7">
        <v>0</v>
      </c>
      <c r="J71" s="7">
        <v>0</v>
      </c>
      <c r="K71" s="7">
        <v>30.75</v>
      </c>
      <c r="L71" s="7">
        <v>84</v>
      </c>
      <c r="M71" s="6"/>
      <c r="N71" s="5" t="s">
        <v>165</v>
      </c>
    </row>
    <row r="72" spans="1:14">
      <c r="A72" s="30" t="s">
        <v>208</v>
      </c>
      <c r="B72" s="9" t="s">
        <v>125</v>
      </c>
      <c r="C72" s="66" t="s">
        <v>303</v>
      </c>
      <c r="E72" s="7">
        <v>906.18</v>
      </c>
      <c r="F72" s="7">
        <v>10.65</v>
      </c>
      <c r="G72" s="7">
        <v>4.3499999999999996</v>
      </c>
      <c r="H72" s="7">
        <v>0</v>
      </c>
      <c r="I72" s="7">
        <v>0</v>
      </c>
      <c r="J72" s="7">
        <v>0</v>
      </c>
      <c r="K72" s="7">
        <v>30.13</v>
      </c>
      <c r="L72" s="7">
        <v>2430</v>
      </c>
      <c r="M72" s="6"/>
      <c r="N72" s="5" t="s">
        <v>134</v>
      </c>
    </row>
    <row r="73" spans="1:14">
      <c r="A73" s="30" t="s">
        <v>208</v>
      </c>
      <c r="B73" s="9" t="s">
        <v>126</v>
      </c>
      <c r="C73" s="66" t="s">
        <v>304</v>
      </c>
      <c r="E73" s="7">
        <v>439.79</v>
      </c>
      <c r="F73" s="7">
        <v>5.0999999999999996</v>
      </c>
      <c r="G73" s="7">
        <v>1.879</v>
      </c>
      <c r="H73" s="7">
        <v>1.77</v>
      </c>
      <c r="I73" s="7">
        <v>0</v>
      </c>
      <c r="J73" s="7">
        <v>0</v>
      </c>
      <c r="K73" s="7">
        <v>13</v>
      </c>
      <c r="L73" s="7">
        <v>1500</v>
      </c>
      <c r="M73" s="6"/>
      <c r="N73" s="5" t="s">
        <v>134</v>
      </c>
    </row>
    <row r="74" spans="1:14">
      <c r="A74" s="30" t="s">
        <v>208</v>
      </c>
      <c r="B74" s="9" t="s">
        <v>127</v>
      </c>
      <c r="C74" s="66" t="s">
        <v>622</v>
      </c>
      <c r="E74" s="7">
        <v>1121.21</v>
      </c>
      <c r="F74" s="7">
        <v>22.22</v>
      </c>
      <c r="G74" s="7">
        <v>9.6720000000000006</v>
      </c>
      <c r="H74" s="7">
        <v>2.76</v>
      </c>
      <c r="I74" s="7">
        <v>0</v>
      </c>
      <c r="J74" s="7">
        <v>1.96</v>
      </c>
      <c r="K74" s="7">
        <v>14.82</v>
      </c>
      <c r="L74" s="7">
        <v>543.53</v>
      </c>
      <c r="M74" s="6"/>
      <c r="N74" s="5" t="s">
        <v>134</v>
      </c>
    </row>
    <row r="75" spans="1:14">
      <c r="A75" s="30" t="s">
        <v>208</v>
      </c>
      <c r="B75" s="9" t="s">
        <v>633</v>
      </c>
      <c r="C75" s="66" t="s">
        <v>623</v>
      </c>
      <c r="E75" s="422">
        <v>755.32</v>
      </c>
      <c r="F75" s="422">
        <v>11.4</v>
      </c>
      <c r="G75" s="422">
        <v>4.1829999999999998</v>
      </c>
      <c r="H75" s="422">
        <v>7.3</v>
      </c>
      <c r="I75" s="422">
        <v>1.1000000000000001</v>
      </c>
      <c r="J75" s="422">
        <v>2</v>
      </c>
      <c r="K75" s="422">
        <v>12.32</v>
      </c>
      <c r="L75" s="422">
        <v>1030</v>
      </c>
      <c r="M75" s="5"/>
      <c r="N75" s="305" t="s">
        <v>165</v>
      </c>
    </row>
    <row r="76" spans="1:14">
      <c r="A76" s="30" t="s">
        <v>208</v>
      </c>
      <c r="B76" s="9" t="s">
        <v>128</v>
      </c>
      <c r="C76" s="66" t="s">
        <v>624</v>
      </c>
      <c r="E76" s="7">
        <v>467.75</v>
      </c>
      <c r="F76" s="7">
        <v>1.3</v>
      </c>
      <c r="G76" s="7">
        <v>0.248</v>
      </c>
      <c r="H76" s="7">
        <v>0.31</v>
      </c>
      <c r="I76" s="7">
        <v>0.31</v>
      </c>
      <c r="J76" s="7">
        <v>0</v>
      </c>
      <c r="K76" s="7">
        <v>24.38</v>
      </c>
      <c r="L76" s="7">
        <v>97</v>
      </c>
      <c r="M76" s="6"/>
      <c r="N76" s="5" t="s">
        <v>165</v>
      </c>
    </row>
    <row r="77" spans="1:14">
      <c r="A77" s="30" t="s">
        <v>208</v>
      </c>
      <c r="B77" s="9" t="s">
        <v>129</v>
      </c>
      <c r="C77" s="66" t="s">
        <v>625</v>
      </c>
      <c r="E77" s="7">
        <v>489.63</v>
      </c>
      <c r="F77" s="7">
        <v>1</v>
      </c>
      <c r="G77" s="7">
        <v>0.247</v>
      </c>
      <c r="H77" s="7">
        <v>0</v>
      </c>
      <c r="I77" s="7">
        <v>0</v>
      </c>
      <c r="J77" s="7">
        <v>0</v>
      </c>
      <c r="K77" s="7">
        <v>26.63</v>
      </c>
      <c r="L77" s="7">
        <v>310</v>
      </c>
      <c r="M77" s="6"/>
      <c r="N77" s="5" t="s">
        <v>134</v>
      </c>
    </row>
    <row r="78" spans="1:14">
      <c r="A78" s="30" t="s">
        <v>208</v>
      </c>
      <c r="B78" s="9" t="s">
        <v>130</v>
      </c>
      <c r="C78" s="66" t="s">
        <v>634</v>
      </c>
      <c r="E78" s="7">
        <v>828.13</v>
      </c>
      <c r="F78" s="7">
        <v>11.96</v>
      </c>
      <c r="G78" s="7">
        <v>1.425</v>
      </c>
      <c r="H78" s="7">
        <v>11.68</v>
      </c>
      <c r="I78" s="7">
        <v>0</v>
      </c>
      <c r="J78" s="7">
        <v>0.6</v>
      </c>
      <c r="K78" s="7">
        <v>11</v>
      </c>
      <c r="L78" s="7">
        <v>275</v>
      </c>
      <c r="M78" s="6"/>
      <c r="N78" s="5" t="s">
        <v>165</v>
      </c>
    </row>
    <row r="79" spans="1:14">
      <c r="A79" s="30" t="s">
        <v>208</v>
      </c>
      <c r="B79" s="9" t="s">
        <v>131</v>
      </c>
      <c r="C79" s="66" t="s">
        <v>654</v>
      </c>
      <c r="E79" s="7">
        <v>320.55</v>
      </c>
      <c r="F79" s="7">
        <v>0.6</v>
      </c>
      <c r="G79" s="7">
        <v>0.1</v>
      </c>
      <c r="H79" s="7">
        <v>12.55</v>
      </c>
      <c r="I79" s="7">
        <v>3.95</v>
      </c>
      <c r="J79" s="7">
        <v>5.2</v>
      </c>
      <c r="K79" s="7">
        <v>5</v>
      </c>
      <c r="L79" s="7">
        <v>470</v>
      </c>
      <c r="M79" s="6"/>
      <c r="N79" s="5" t="s">
        <v>134</v>
      </c>
    </row>
    <row r="80" spans="1:14">
      <c r="A80" s="30" t="s">
        <v>208</v>
      </c>
      <c r="B80" s="9" t="s">
        <v>132</v>
      </c>
      <c r="C80" s="66" t="s">
        <v>655</v>
      </c>
      <c r="E80" s="7">
        <v>540.17999999999995</v>
      </c>
      <c r="F80" s="7">
        <v>6.22</v>
      </c>
      <c r="G80" s="7">
        <v>0.82799999999999996</v>
      </c>
      <c r="H80" s="7">
        <v>11.3</v>
      </c>
      <c r="I80" s="7">
        <v>0</v>
      </c>
      <c r="J80" s="7">
        <v>6</v>
      </c>
      <c r="K80" s="7">
        <v>6.94</v>
      </c>
      <c r="L80" s="7">
        <v>300</v>
      </c>
      <c r="M80" s="6"/>
      <c r="N80" s="5" t="s">
        <v>134</v>
      </c>
    </row>
    <row r="81" spans="1:14">
      <c r="A81" s="30" t="s">
        <v>208</v>
      </c>
      <c r="B81" s="9" t="s">
        <v>133</v>
      </c>
      <c r="C81" s="66" t="s">
        <v>656</v>
      </c>
      <c r="E81" s="7">
        <v>240</v>
      </c>
      <c r="F81" s="7">
        <v>0.2</v>
      </c>
      <c r="G81" s="7">
        <v>0</v>
      </c>
      <c r="H81" s="7">
        <v>8</v>
      </c>
      <c r="I81" s="7">
        <v>0.8</v>
      </c>
      <c r="J81" s="7">
        <v>1.8</v>
      </c>
      <c r="K81" s="7">
        <v>4.8</v>
      </c>
      <c r="L81" s="7">
        <v>115</v>
      </c>
      <c r="M81" s="6"/>
      <c r="N81" s="5" t="s">
        <v>134</v>
      </c>
    </row>
    <row r="82" spans="1:14">
      <c r="A82" s="30" t="s">
        <v>208</v>
      </c>
      <c r="B82" s="9" t="s">
        <v>135</v>
      </c>
      <c r="C82" s="66" t="s">
        <v>657</v>
      </c>
      <c r="E82" s="7">
        <v>2362.87</v>
      </c>
      <c r="F82" s="7">
        <v>49</v>
      </c>
      <c r="G82" s="7">
        <v>9.18</v>
      </c>
      <c r="H82" s="7">
        <v>8</v>
      </c>
      <c r="I82" s="7">
        <v>3</v>
      </c>
      <c r="J82" s="7">
        <v>8.1999999999999993</v>
      </c>
      <c r="K82" s="7">
        <v>24.35</v>
      </c>
      <c r="L82" s="7">
        <v>6</v>
      </c>
      <c r="M82" s="6"/>
      <c r="N82" s="5" t="s">
        <v>134</v>
      </c>
    </row>
    <row r="83" spans="1:14">
      <c r="A83" s="30" t="s">
        <v>208</v>
      </c>
      <c r="B83" s="9" t="s">
        <v>136</v>
      </c>
      <c r="C83" s="66" t="s">
        <v>658</v>
      </c>
      <c r="E83" s="7">
        <v>2268.16</v>
      </c>
      <c r="F83" s="7">
        <v>49.42</v>
      </c>
      <c r="G83" s="7">
        <v>3.73</v>
      </c>
      <c r="H83" s="7">
        <v>4.6399999999999997</v>
      </c>
      <c r="I83" s="7">
        <v>3.9</v>
      </c>
      <c r="J83" s="7">
        <v>12.2</v>
      </c>
      <c r="K83" s="7">
        <v>21.22</v>
      </c>
      <c r="L83" s="7">
        <v>1</v>
      </c>
      <c r="M83" s="6"/>
      <c r="N83" s="5" t="s">
        <v>134</v>
      </c>
    </row>
    <row r="84" spans="1:14">
      <c r="A84" s="30" t="s">
        <v>208</v>
      </c>
      <c r="B84" s="35" t="s">
        <v>174</v>
      </c>
      <c r="C84" s="66" t="s">
        <v>659</v>
      </c>
      <c r="E84" s="391">
        <v>2530</v>
      </c>
      <c r="F84" s="391">
        <v>50</v>
      </c>
      <c r="G84" s="93">
        <v>10</v>
      </c>
      <c r="H84" s="93">
        <v>12.2</v>
      </c>
      <c r="I84" s="93">
        <v>3.3</v>
      </c>
      <c r="J84" s="93">
        <v>6</v>
      </c>
      <c r="K84" s="93">
        <v>25</v>
      </c>
      <c r="L84" s="392">
        <v>35</v>
      </c>
      <c r="N84" t="s">
        <v>134</v>
      </c>
    </row>
    <row r="85" spans="1:14">
      <c r="A85" s="30" t="s">
        <v>208</v>
      </c>
      <c r="B85" s="398" t="s">
        <v>736</v>
      </c>
      <c r="C85" s="66" t="s">
        <v>738</v>
      </c>
      <c r="E85" s="391">
        <v>340</v>
      </c>
      <c r="F85" s="391">
        <v>0.5</v>
      </c>
      <c r="G85" s="423">
        <v>0.1</v>
      </c>
      <c r="H85" s="424">
        <v>12.6</v>
      </c>
      <c r="I85" s="423">
        <v>4.5999999999999996</v>
      </c>
      <c r="J85" s="393">
        <v>4.7</v>
      </c>
      <c r="K85" s="424">
        <v>4.2</v>
      </c>
      <c r="L85" s="425">
        <v>285</v>
      </c>
      <c r="N85" t="s">
        <v>134</v>
      </c>
    </row>
    <row r="86" spans="1:14">
      <c r="A86" s="30" t="s">
        <v>208</v>
      </c>
      <c r="B86" s="398" t="s">
        <v>737</v>
      </c>
      <c r="C86" s="66" t="s">
        <v>739</v>
      </c>
      <c r="E86" s="426">
        <v>613</v>
      </c>
      <c r="F86" s="426">
        <v>5.8</v>
      </c>
      <c r="G86" s="426">
        <v>2.6</v>
      </c>
      <c r="H86" s="424">
        <v>0</v>
      </c>
      <c r="I86" s="426">
        <v>0</v>
      </c>
      <c r="J86" s="426">
        <v>0</v>
      </c>
      <c r="K86" s="424">
        <v>23.9</v>
      </c>
      <c r="L86" s="426">
        <v>37</v>
      </c>
      <c r="N86" s="14" t="s">
        <v>165</v>
      </c>
    </row>
    <row r="87" spans="1:14">
      <c r="A87" s="30" t="s">
        <v>137</v>
      </c>
      <c r="B87" s="4" t="s">
        <v>138</v>
      </c>
      <c r="C87" s="57" t="s">
        <v>660</v>
      </c>
      <c r="E87" s="7">
        <v>3052.77</v>
      </c>
      <c r="F87" s="7">
        <v>82.1</v>
      </c>
      <c r="G87" s="7">
        <v>53.066000000000003</v>
      </c>
      <c r="H87" s="7">
        <v>0.44</v>
      </c>
      <c r="I87" s="7">
        <v>0.44</v>
      </c>
      <c r="J87" s="7">
        <v>0</v>
      </c>
      <c r="K87" s="7">
        <v>0.45</v>
      </c>
      <c r="L87" s="7">
        <v>546.66999999999996</v>
      </c>
      <c r="M87" s="6"/>
      <c r="N87" s="5" t="s">
        <v>134</v>
      </c>
    </row>
    <row r="88" spans="1:14">
      <c r="A88" s="30" t="s">
        <v>137</v>
      </c>
      <c r="B88" s="4" t="s">
        <v>139</v>
      </c>
      <c r="C88" s="57" t="s">
        <v>661</v>
      </c>
      <c r="E88" s="7">
        <v>2595.31</v>
      </c>
      <c r="F88" s="7">
        <v>70</v>
      </c>
      <c r="G88" s="7">
        <v>16.128</v>
      </c>
      <c r="H88" s="7">
        <v>0</v>
      </c>
      <c r="I88" s="7">
        <v>0</v>
      </c>
      <c r="J88" s="7">
        <v>0</v>
      </c>
      <c r="K88" s="7">
        <v>0.31</v>
      </c>
      <c r="L88" s="7">
        <v>390</v>
      </c>
      <c r="M88" s="6"/>
      <c r="N88" s="5" t="s">
        <v>134</v>
      </c>
    </row>
    <row r="89" spans="1:14">
      <c r="A89" s="30" t="s">
        <v>137</v>
      </c>
      <c r="B89" s="4" t="s">
        <v>140</v>
      </c>
      <c r="C89" s="57" t="s">
        <v>662</v>
      </c>
      <c r="E89" s="7">
        <v>3688.6</v>
      </c>
      <c r="F89" s="7">
        <v>99.6</v>
      </c>
      <c r="G89" s="7">
        <v>16.587</v>
      </c>
      <c r="H89" s="7">
        <v>0.2</v>
      </c>
      <c r="I89" s="7">
        <v>0.2</v>
      </c>
      <c r="J89" s="7">
        <v>0</v>
      </c>
      <c r="K89" s="7">
        <v>0</v>
      </c>
      <c r="L89" s="7">
        <v>0.04</v>
      </c>
      <c r="M89" s="6"/>
      <c r="N89" s="5" t="s">
        <v>134</v>
      </c>
    </row>
    <row r="90" spans="1:14">
      <c r="A90" s="30" t="s">
        <v>137</v>
      </c>
      <c r="B90" s="4" t="s">
        <v>141</v>
      </c>
      <c r="C90" s="57" t="s">
        <v>663</v>
      </c>
      <c r="E90" s="7">
        <v>3697.78</v>
      </c>
      <c r="F90" s="7">
        <v>99.94</v>
      </c>
      <c r="G90" s="7">
        <v>7.1660000000000004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6"/>
      <c r="N90" s="5" t="s">
        <v>134</v>
      </c>
    </row>
    <row r="91" spans="1:14">
      <c r="A91" s="30" t="s">
        <v>142</v>
      </c>
      <c r="B91" s="8" t="s">
        <v>143</v>
      </c>
      <c r="C91" s="57" t="s">
        <v>664</v>
      </c>
      <c r="E91" s="427">
        <v>2230</v>
      </c>
      <c r="F91" s="427">
        <v>30.3</v>
      </c>
      <c r="G91" s="427">
        <v>2.6</v>
      </c>
      <c r="H91" s="427">
        <v>56.5</v>
      </c>
      <c r="I91" s="428">
        <v>53.9</v>
      </c>
      <c r="J91" s="427">
        <v>0.8</v>
      </c>
      <c r="K91" s="427">
        <v>8.4</v>
      </c>
      <c r="L91" s="429">
        <v>120</v>
      </c>
      <c r="M91" s="6"/>
      <c r="N91" s="5" t="s">
        <v>134</v>
      </c>
    </row>
    <row r="92" spans="1:14">
      <c r="A92" s="30" t="s">
        <v>142</v>
      </c>
      <c r="B92" s="4" t="s">
        <v>144</v>
      </c>
      <c r="C92" s="57" t="s">
        <v>665</v>
      </c>
      <c r="E92" s="7">
        <v>1572.75</v>
      </c>
      <c r="F92" s="7">
        <v>7.0000000000000007E-2</v>
      </c>
      <c r="G92" s="7">
        <v>0</v>
      </c>
      <c r="H92" s="7">
        <v>91.8</v>
      </c>
      <c r="I92" s="7">
        <v>71.5</v>
      </c>
      <c r="J92" s="7">
        <v>0</v>
      </c>
      <c r="K92" s="7">
        <v>0.56000000000000005</v>
      </c>
      <c r="L92" s="7">
        <v>26.3</v>
      </c>
      <c r="M92" s="6"/>
      <c r="N92" s="5" t="s">
        <v>134</v>
      </c>
    </row>
    <row r="93" spans="1:14">
      <c r="A93" s="30" t="s">
        <v>142</v>
      </c>
      <c r="B93" s="8" t="s">
        <v>145</v>
      </c>
      <c r="C93" s="57" t="s">
        <v>666</v>
      </c>
      <c r="E93" s="7">
        <v>796.12</v>
      </c>
      <c r="F93" s="7">
        <v>10.84</v>
      </c>
      <c r="G93" s="7">
        <v>7.0990000000000002</v>
      </c>
      <c r="H93" s="7">
        <v>19.920000000000002</v>
      </c>
      <c r="I93" s="7">
        <v>19.899999999999999</v>
      </c>
      <c r="J93" s="7">
        <v>0</v>
      </c>
      <c r="K93" s="7">
        <v>3.32</v>
      </c>
      <c r="L93" s="7">
        <v>45</v>
      </c>
      <c r="M93" s="6"/>
      <c r="N93" s="5" t="s">
        <v>134</v>
      </c>
    </row>
    <row r="94" spans="1:14">
      <c r="A94" s="30" t="s">
        <v>142</v>
      </c>
      <c r="B94" s="4" t="s">
        <v>146</v>
      </c>
      <c r="C94" s="57" t="s">
        <v>667</v>
      </c>
      <c r="E94" s="7">
        <v>1947.78</v>
      </c>
      <c r="F94" s="7">
        <v>28.9</v>
      </c>
      <c r="G94" s="7">
        <v>6.327</v>
      </c>
      <c r="H94" s="7">
        <v>37.299999999999997</v>
      </c>
      <c r="I94" s="7">
        <v>32.4</v>
      </c>
      <c r="J94" s="7">
        <v>6.2</v>
      </c>
      <c r="K94" s="7">
        <v>14.38</v>
      </c>
      <c r="L94" s="7">
        <v>26</v>
      </c>
      <c r="M94" s="6"/>
      <c r="N94" s="5" t="s">
        <v>134</v>
      </c>
    </row>
    <row r="95" spans="1:14">
      <c r="A95" s="30" t="s">
        <v>142</v>
      </c>
      <c r="B95" s="4" t="s">
        <v>147</v>
      </c>
      <c r="C95" s="57" t="s">
        <v>668</v>
      </c>
      <c r="E95" s="7">
        <v>2170.39</v>
      </c>
      <c r="F95" s="7">
        <v>36.799999999999997</v>
      </c>
      <c r="G95" s="7">
        <v>16.398</v>
      </c>
      <c r="H95" s="7">
        <v>41.95</v>
      </c>
      <c r="I95" s="7">
        <v>1.2</v>
      </c>
      <c r="J95" s="7">
        <v>3.84</v>
      </c>
      <c r="K95" s="7">
        <v>5.63</v>
      </c>
      <c r="L95" s="7">
        <v>670</v>
      </c>
      <c r="M95" s="6"/>
      <c r="N95" s="5" t="s">
        <v>134</v>
      </c>
    </row>
    <row r="96" spans="1:14">
      <c r="A96" s="30" t="s">
        <v>209</v>
      </c>
      <c r="B96" s="4" t="s">
        <v>149</v>
      </c>
      <c r="C96" s="57" t="s">
        <v>669</v>
      </c>
      <c r="E96" s="7">
        <v>1206.79</v>
      </c>
      <c r="F96" s="7">
        <v>0.41</v>
      </c>
      <c r="G96" s="7">
        <v>0</v>
      </c>
      <c r="H96" s="7">
        <v>69.72</v>
      </c>
      <c r="I96" s="7">
        <v>67.75</v>
      </c>
      <c r="J96" s="7">
        <v>1.1000000000000001</v>
      </c>
      <c r="K96" s="7">
        <v>0.38</v>
      </c>
      <c r="L96" s="7">
        <v>13</v>
      </c>
      <c r="M96" s="6"/>
      <c r="N96" s="5" t="s">
        <v>134</v>
      </c>
    </row>
    <row r="97" spans="1:14">
      <c r="A97" s="30" t="s">
        <v>209</v>
      </c>
      <c r="B97" s="4" t="s">
        <v>150</v>
      </c>
      <c r="C97" s="57" t="s">
        <v>670</v>
      </c>
      <c r="E97" s="394">
        <v>2530</v>
      </c>
      <c r="F97" s="394">
        <v>50</v>
      </c>
      <c r="G97" s="16">
        <v>10</v>
      </c>
      <c r="H97" s="7">
        <v>6.44</v>
      </c>
      <c r="I97" s="16">
        <v>3.3</v>
      </c>
      <c r="J97" s="16">
        <v>6</v>
      </c>
      <c r="K97" s="7">
        <v>28.81</v>
      </c>
      <c r="L97" s="395">
        <v>535</v>
      </c>
      <c r="M97" s="12"/>
      <c r="N97" s="5" t="s">
        <v>134</v>
      </c>
    </row>
    <row r="98" spans="1:14">
      <c r="A98" s="30" t="s">
        <v>209</v>
      </c>
      <c r="B98" s="4" t="s">
        <v>151</v>
      </c>
      <c r="C98" s="57" t="s">
        <v>671</v>
      </c>
      <c r="E98" s="7">
        <v>156.80000000000001</v>
      </c>
      <c r="F98" s="7">
        <v>0.7</v>
      </c>
      <c r="G98" s="7">
        <v>0.104</v>
      </c>
      <c r="H98" s="7">
        <v>6.2</v>
      </c>
      <c r="I98" s="7">
        <v>2.4</v>
      </c>
      <c r="J98" s="7">
        <v>1.8</v>
      </c>
      <c r="K98" s="7">
        <v>1.5</v>
      </c>
      <c r="L98" s="7">
        <v>500</v>
      </c>
      <c r="M98" s="6"/>
      <c r="N98" s="5" t="s">
        <v>134</v>
      </c>
    </row>
    <row r="99" spans="1:14">
      <c r="A99" s="30" t="s">
        <v>209</v>
      </c>
      <c r="B99" s="4" t="s">
        <v>152</v>
      </c>
      <c r="C99" s="57" t="s">
        <v>672</v>
      </c>
      <c r="E99" s="7">
        <v>209.41</v>
      </c>
      <c r="F99" s="7">
        <v>0.41</v>
      </c>
      <c r="G99" s="7">
        <v>0.04</v>
      </c>
      <c r="H99" s="7">
        <v>9.57</v>
      </c>
      <c r="I99" s="7">
        <v>7.8</v>
      </c>
      <c r="J99" s="7">
        <v>1.7</v>
      </c>
      <c r="K99" s="7">
        <v>1.86</v>
      </c>
      <c r="L99" s="7">
        <v>488</v>
      </c>
      <c r="M99" s="6"/>
      <c r="N99" s="5" t="s">
        <v>134</v>
      </c>
    </row>
    <row r="100" spans="1:14">
      <c r="A100" s="30" t="s">
        <v>209</v>
      </c>
      <c r="B100" s="4" t="s">
        <v>153</v>
      </c>
      <c r="C100" s="57" t="s">
        <v>673</v>
      </c>
      <c r="E100" s="7">
        <v>1348.03</v>
      </c>
      <c r="F100" s="7">
        <v>27.6</v>
      </c>
      <c r="G100" s="7">
        <v>3.069</v>
      </c>
      <c r="H100" s="7">
        <v>18.600000000000001</v>
      </c>
      <c r="I100" s="7">
        <v>14.79</v>
      </c>
      <c r="J100" s="7">
        <v>0.8</v>
      </c>
      <c r="K100" s="7">
        <v>0.63</v>
      </c>
      <c r="L100" s="7">
        <v>607</v>
      </c>
      <c r="M100" s="6"/>
      <c r="N100" s="5" t="s">
        <v>134</v>
      </c>
    </row>
    <row r="101" spans="1:14">
      <c r="A101" s="30" t="s">
        <v>209</v>
      </c>
      <c r="B101" s="4" t="s">
        <v>154</v>
      </c>
      <c r="C101" s="57" t="s">
        <v>674</v>
      </c>
      <c r="E101" s="7">
        <v>446.68</v>
      </c>
      <c r="F101" s="7">
        <v>0.1</v>
      </c>
      <c r="G101" s="7">
        <v>0</v>
      </c>
      <c r="H101" s="7">
        <v>24.87</v>
      </c>
      <c r="I101" s="7">
        <v>24.4</v>
      </c>
      <c r="J101" s="7">
        <v>1.4</v>
      </c>
      <c r="K101" s="7">
        <v>1.19</v>
      </c>
      <c r="L101" s="7">
        <v>615</v>
      </c>
      <c r="M101" s="6"/>
      <c r="N101" s="5" t="s">
        <v>134</v>
      </c>
    </row>
    <row r="102" spans="1:14">
      <c r="A102" s="30" t="s">
        <v>209</v>
      </c>
      <c r="B102" s="4" t="s">
        <v>155</v>
      </c>
      <c r="C102" s="57" t="s">
        <v>675</v>
      </c>
      <c r="E102" s="7">
        <v>1700</v>
      </c>
      <c r="F102" s="7">
        <v>0</v>
      </c>
      <c r="G102" s="7">
        <v>0</v>
      </c>
      <c r="H102" s="7">
        <v>100</v>
      </c>
      <c r="I102" s="18">
        <v>100</v>
      </c>
      <c r="J102" s="18">
        <v>0</v>
      </c>
      <c r="K102" s="7">
        <v>0</v>
      </c>
      <c r="L102" s="7">
        <v>0</v>
      </c>
      <c r="M102" s="6"/>
      <c r="N102" s="5" t="s">
        <v>134</v>
      </c>
    </row>
    <row r="103" spans="1:14">
      <c r="A103" s="30" t="s">
        <v>156</v>
      </c>
      <c r="B103" s="11" t="s">
        <v>157</v>
      </c>
      <c r="C103" s="68" t="s">
        <v>676</v>
      </c>
      <c r="E103" s="7">
        <v>1489.29</v>
      </c>
      <c r="F103" s="7">
        <v>9.6999999999999993</v>
      </c>
      <c r="G103" s="7">
        <v>4.5350000000000001</v>
      </c>
      <c r="H103" s="7">
        <v>87.7</v>
      </c>
      <c r="I103" s="7">
        <v>52.1</v>
      </c>
      <c r="J103" s="7">
        <v>5.7</v>
      </c>
      <c r="K103" s="7">
        <v>11.79</v>
      </c>
      <c r="L103" s="7">
        <v>109</v>
      </c>
      <c r="M103" s="6"/>
      <c r="N103" s="5" t="s">
        <v>134</v>
      </c>
    </row>
    <row r="104" spans="1:14">
      <c r="A104" s="30" t="s">
        <v>156</v>
      </c>
      <c r="B104" s="4" t="s">
        <v>158</v>
      </c>
      <c r="C104" s="57" t="s">
        <v>677</v>
      </c>
      <c r="E104" s="7">
        <v>185.3</v>
      </c>
      <c r="F104" s="7">
        <v>0</v>
      </c>
      <c r="G104" s="7">
        <v>0</v>
      </c>
      <c r="H104" s="7">
        <v>10.9</v>
      </c>
      <c r="I104" s="7">
        <v>10.9</v>
      </c>
      <c r="J104" s="7">
        <v>0</v>
      </c>
      <c r="K104" s="7">
        <v>0</v>
      </c>
      <c r="L104" s="7">
        <v>12</v>
      </c>
      <c r="M104" s="6"/>
      <c r="N104" s="5" t="s">
        <v>134</v>
      </c>
    </row>
    <row r="105" spans="1:14">
      <c r="A105" s="30" t="s">
        <v>156</v>
      </c>
      <c r="B105" s="4" t="s">
        <v>159</v>
      </c>
      <c r="C105" s="68" t="s">
        <v>678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6</v>
      </c>
      <c r="M105" s="6"/>
      <c r="N105" s="5" t="s">
        <v>134</v>
      </c>
    </row>
    <row r="106" spans="1:14">
      <c r="A106" s="30" t="s">
        <v>156</v>
      </c>
      <c r="B106" s="4" t="s">
        <v>160</v>
      </c>
      <c r="C106" s="57" t="s">
        <v>679</v>
      </c>
      <c r="E106" s="430">
        <v>206.6</v>
      </c>
      <c r="F106" s="422">
        <v>0.3</v>
      </c>
      <c r="G106" s="422">
        <v>0</v>
      </c>
      <c r="H106" s="430">
        <v>11.5</v>
      </c>
      <c r="I106" s="430">
        <v>11.5</v>
      </c>
      <c r="J106" s="431">
        <v>0</v>
      </c>
      <c r="K106" s="432">
        <v>0.17</v>
      </c>
      <c r="L106" s="430">
        <v>16</v>
      </c>
      <c r="M106" s="6"/>
      <c r="N106" s="5" t="s">
        <v>134</v>
      </c>
    </row>
    <row r="107" spans="1:14">
      <c r="A107" s="30" t="s">
        <v>156</v>
      </c>
      <c r="B107" s="4" t="s">
        <v>161</v>
      </c>
      <c r="C107" s="68" t="s">
        <v>680</v>
      </c>
      <c r="E107" s="7">
        <v>183.22</v>
      </c>
      <c r="F107" s="7">
        <v>0.03</v>
      </c>
      <c r="G107" s="7">
        <v>7.0000000000000001E-3</v>
      </c>
      <c r="H107" s="7">
        <v>10.4</v>
      </c>
      <c r="I107" s="7">
        <v>10.4</v>
      </c>
      <c r="J107" s="7">
        <v>0.3</v>
      </c>
      <c r="K107" s="7">
        <v>0.31</v>
      </c>
      <c r="L107" s="7">
        <v>3</v>
      </c>
      <c r="M107" s="6"/>
      <c r="N107" s="5" t="s">
        <v>134</v>
      </c>
    </row>
    <row r="108" spans="1:14">
      <c r="A108" s="30" t="s">
        <v>156</v>
      </c>
      <c r="B108" s="4" t="s">
        <v>162</v>
      </c>
      <c r="C108" s="57" t="s">
        <v>681</v>
      </c>
      <c r="E108" s="7">
        <v>1600.75</v>
      </c>
      <c r="F108" s="7">
        <v>0.62</v>
      </c>
      <c r="G108" s="7">
        <v>9.1999999999999998E-2</v>
      </c>
      <c r="H108" s="7">
        <v>92.75</v>
      </c>
      <c r="I108" s="7">
        <v>92.75</v>
      </c>
      <c r="J108" s="7">
        <v>0.3</v>
      </c>
      <c r="K108" s="7">
        <v>0.06</v>
      </c>
      <c r="L108" s="7">
        <v>187</v>
      </c>
      <c r="M108" s="6"/>
      <c r="N108" s="5" t="s">
        <v>134</v>
      </c>
    </row>
    <row r="109" spans="1:14">
      <c r="A109" s="30" t="s">
        <v>163</v>
      </c>
      <c r="B109" s="4" t="s">
        <v>164</v>
      </c>
      <c r="C109" s="57" t="s">
        <v>682</v>
      </c>
      <c r="E109" s="7">
        <v>1085.3399999999999</v>
      </c>
      <c r="F109" s="7">
        <v>12.66</v>
      </c>
      <c r="G109" s="7">
        <v>6.6029999999999998</v>
      </c>
      <c r="H109" s="7">
        <v>26.88</v>
      </c>
      <c r="I109" s="7">
        <v>0.65</v>
      </c>
      <c r="J109" s="7">
        <v>0.9</v>
      </c>
      <c r="K109" s="7">
        <v>9.41</v>
      </c>
      <c r="L109" s="7">
        <v>455</v>
      </c>
      <c r="M109" s="6"/>
      <c r="N109" s="5" t="s">
        <v>165</v>
      </c>
    </row>
    <row r="110" spans="1:14">
      <c r="A110" s="30" t="s">
        <v>163</v>
      </c>
      <c r="B110" s="4" t="s">
        <v>166</v>
      </c>
      <c r="C110" s="57" t="s">
        <v>683</v>
      </c>
      <c r="E110" s="7">
        <v>916.58</v>
      </c>
      <c r="F110" s="7">
        <v>10.69</v>
      </c>
      <c r="G110" s="7">
        <v>5.1680000000000001</v>
      </c>
      <c r="H110" s="7">
        <v>26.65</v>
      </c>
      <c r="I110" s="7">
        <v>0.25</v>
      </c>
      <c r="J110" s="7">
        <v>4.2</v>
      </c>
      <c r="K110" s="13">
        <v>4</v>
      </c>
      <c r="L110" s="7">
        <v>190.26</v>
      </c>
      <c r="M110" s="6"/>
      <c r="N110" s="5" t="s">
        <v>165</v>
      </c>
    </row>
    <row r="111" spans="1:14">
      <c r="A111" s="30" t="s">
        <v>163</v>
      </c>
      <c r="B111" s="4" t="s">
        <v>167</v>
      </c>
      <c r="C111" s="57" t="s">
        <v>684</v>
      </c>
      <c r="E111" s="7">
        <v>1255.6400000000001</v>
      </c>
      <c r="F111" s="7">
        <v>20.25</v>
      </c>
      <c r="G111" s="7">
        <v>9.9459999999999997</v>
      </c>
      <c r="H111" s="7">
        <v>14.6</v>
      </c>
      <c r="I111" s="7">
        <v>0</v>
      </c>
      <c r="J111" s="7">
        <v>0.11</v>
      </c>
      <c r="K111" s="7">
        <v>15.19</v>
      </c>
      <c r="L111" s="7">
        <v>314</v>
      </c>
      <c r="M111" s="6"/>
      <c r="N111" s="5" t="s">
        <v>165</v>
      </c>
    </row>
    <row r="112" spans="1:14">
      <c r="A112" s="30" t="s">
        <v>163</v>
      </c>
      <c r="B112" s="4" t="s">
        <v>168</v>
      </c>
      <c r="C112" s="57" t="s">
        <v>685</v>
      </c>
      <c r="E112" s="7">
        <v>992.73</v>
      </c>
      <c r="F112" s="7">
        <v>7.2</v>
      </c>
      <c r="G112" s="7">
        <v>3.181</v>
      </c>
      <c r="H112" s="7">
        <v>27.6</v>
      </c>
      <c r="I112" s="7">
        <v>1</v>
      </c>
      <c r="J112" s="7">
        <v>1.7</v>
      </c>
      <c r="K112" s="7">
        <v>12.38</v>
      </c>
      <c r="L112" s="7">
        <v>540</v>
      </c>
      <c r="M112" s="6"/>
      <c r="N112" s="5" t="s">
        <v>165</v>
      </c>
    </row>
    <row r="113" spans="1:14">
      <c r="A113" s="30" t="s">
        <v>163</v>
      </c>
      <c r="B113" s="4" t="s">
        <v>169</v>
      </c>
      <c r="C113" s="57" t="s">
        <v>686</v>
      </c>
      <c r="E113" s="7">
        <v>1087.53</v>
      </c>
      <c r="F113" s="7">
        <v>13.3</v>
      </c>
      <c r="G113" s="7">
        <v>5.6379999999999999</v>
      </c>
      <c r="H113" s="7">
        <v>21.4</v>
      </c>
      <c r="I113" s="7">
        <v>4.0999999999999996</v>
      </c>
      <c r="J113" s="7">
        <v>1.2</v>
      </c>
      <c r="K113" s="7">
        <v>13.63</v>
      </c>
      <c r="L113" s="7">
        <v>760</v>
      </c>
      <c r="M113" s="6"/>
      <c r="N113" s="5" t="s">
        <v>165</v>
      </c>
    </row>
    <row r="114" spans="1:14">
      <c r="A114" s="30" t="s">
        <v>170</v>
      </c>
      <c r="B114" s="9" t="s">
        <v>171</v>
      </c>
      <c r="C114" s="66" t="s">
        <v>690</v>
      </c>
      <c r="E114" s="7">
        <v>341.69</v>
      </c>
      <c r="F114" s="7">
        <v>0.02</v>
      </c>
      <c r="G114" s="7">
        <v>0</v>
      </c>
      <c r="H114" s="7">
        <v>2.2999999999999998</v>
      </c>
      <c r="I114" s="7">
        <v>2.2999999999999998</v>
      </c>
      <c r="J114" s="7">
        <v>0</v>
      </c>
      <c r="K114" s="7">
        <v>0.19</v>
      </c>
      <c r="L114" s="7">
        <v>6.4</v>
      </c>
      <c r="M114" s="6"/>
      <c r="N114" s="5" t="s">
        <v>165</v>
      </c>
    </row>
    <row r="115" spans="1:14">
      <c r="A115" s="30" t="s">
        <v>170</v>
      </c>
      <c r="B115" s="9" t="s">
        <v>172</v>
      </c>
      <c r="C115" s="66" t="s">
        <v>687</v>
      </c>
      <c r="E115" s="7">
        <v>144.65</v>
      </c>
      <c r="F115" s="7">
        <v>0</v>
      </c>
      <c r="G115" s="7">
        <v>0</v>
      </c>
      <c r="H115" s="7">
        <v>0.65</v>
      </c>
      <c r="I115" s="7">
        <v>0.65</v>
      </c>
      <c r="J115" s="7">
        <v>0</v>
      </c>
      <c r="K115" s="7">
        <v>0.35</v>
      </c>
      <c r="L115" s="7">
        <v>2</v>
      </c>
      <c r="M115" s="6"/>
      <c r="N115" s="5" t="s">
        <v>165</v>
      </c>
    </row>
    <row r="116" spans="1:14">
      <c r="C116" s="14"/>
    </row>
    <row r="117" spans="1:14">
      <c r="C117" s="14"/>
    </row>
    <row r="118" spans="1:14">
      <c r="C118" s="14"/>
    </row>
    <row r="119" spans="1:14">
      <c r="C119" s="14"/>
    </row>
    <row r="120" spans="1:14">
      <c r="C120" s="14"/>
    </row>
    <row r="121" spans="1:14">
      <c r="C121" s="14"/>
    </row>
    <row r="122" spans="1:14">
      <c r="C122" s="14"/>
    </row>
    <row r="123" spans="1:14">
      <c r="C123" s="14"/>
    </row>
    <row r="124" spans="1:14">
      <c r="C124" s="14"/>
    </row>
    <row r="125" spans="1:14">
      <c r="C125" s="14"/>
    </row>
    <row r="126" spans="1:14">
      <c r="C126" s="14"/>
    </row>
    <row r="127" spans="1:14">
      <c r="C127" s="14"/>
    </row>
    <row r="128" spans="1:14">
      <c r="C128" s="14"/>
    </row>
    <row r="129" spans="3:3">
      <c r="C129" s="14"/>
    </row>
    <row r="130" spans="3:3">
      <c r="C130" s="14"/>
    </row>
    <row r="131" spans="3:3">
      <c r="C131" s="14"/>
    </row>
    <row r="132" spans="3:3">
      <c r="C132" s="14"/>
    </row>
    <row r="133" spans="3:3">
      <c r="C133" s="14"/>
    </row>
    <row r="134" spans="3:3">
      <c r="C134" s="14"/>
    </row>
    <row r="135" spans="3:3">
      <c r="C135" s="14"/>
    </row>
    <row r="136" spans="3:3">
      <c r="C136" s="14"/>
    </row>
    <row r="137" spans="3:3">
      <c r="C137" s="14"/>
    </row>
    <row r="138" spans="3:3">
      <c r="C138" s="14"/>
    </row>
    <row r="139" spans="3:3">
      <c r="C139" s="14"/>
    </row>
    <row r="140" spans="3:3">
      <c r="C140" s="14"/>
    </row>
    <row r="141" spans="3:3">
      <c r="C141" s="14"/>
    </row>
    <row r="142" spans="3:3">
      <c r="C142" s="14"/>
    </row>
    <row r="143" spans="3:3">
      <c r="C143" s="14"/>
    </row>
    <row r="144" spans="3:3">
      <c r="C144" s="14"/>
    </row>
    <row r="145" spans="3:3">
      <c r="C145" s="14"/>
    </row>
    <row r="146" spans="3:3">
      <c r="C146" s="14"/>
    </row>
    <row r="147" spans="3:3">
      <c r="C147" s="14"/>
    </row>
    <row r="148" spans="3:3">
      <c r="C148" s="14"/>
    </row>
    <row r="149" spans="3:3">
      <c r="C149" s="14"/>
    </row>
    <row r="150" spans="3:3">
      <c r="C150" s="14"/>
    </row>
    <row r="151" spans="3:3">
      <c r="C151" s="14"/>
    </row>
    <row r="152" spans="3:3">
      <c r="C152" s="14"/>
    </row>
    <row r="153" spans="3:3">
      <c r="C153" s="14"/>
    </row>
    <row r="154" spans="3:3">
      <c r="C154" s="14"/>
    </row>
    <row r="155" spans="3:3">
      <c r="C155" s="14"/>
    </row>
    <row r="156" spans="3:3">
      <c r="C156" s="14"/>
    </row>
    <row r="157" spans="3:3">
      <c r="C157" s="14"/>
    </row>
    <row r="158" spans="3:3">
      <c r="C158" s="14"/>
    </row>
    <row r="159" spans="3:3">
      <c r="C159" s="14"/>
    </row>
    <row r="160" spans="3:3">
      <c r="C160" s="14"/>
    </row>
    <row r="161" spans="3:3">
      <c r="C161" s="14"/>
    </row>
    <row r="162" spans="3:3">
      <c r="C162" s="14"/>
    </row>
    <row r="163" spans="3:3">
      <c r="C163" s="14"/>
    </row>
    <row r="164" spans="3:3">
      <c r="C164" s="14"/>
    </row>
    <row r="165" spans="3:3">
      <c r="C165" s="14"/>
    </row>
    <row r="166" spans="3:3">
      <c r="C166" s="14"/>
    </row>
    <row r="167" spans="3:3">
      <c r="C167" s="14"/>
    </row>
    <row r="168" spans="3:3">
      <c r="C168" s="14"/>
    </row>
    <row r="169" spans="3:3">
      <c r="C169" s="14"/>
    </row>
    <row r="170" spans="3:3">
      <c r="C170" s="14"/>
    </row>
    <row r="171" spans="3:3">
      <c r="C171" s="14"/>
    </row>
    <row r="172" spans="3:3">
      <c r="C172" s="14"/>
    </row>
    <row r="173" spans="3:3">
      <c r="C173" s="14"/>
    </row>
    <row r="174" spans="3:3">
      <c r="C174" s="14"/>
    </row>
    <row r="175" spans="3:3">
      <c r="C175" s="14"/>
    </row>
    <row r="176" spans="3:3">
      <c r="C176" s="14"/>
    </row>
    <row r="177" spans="3:3">
      <c r="C177" s="14"/>
    </row>
    <row r="178" spans="3:3">
      <c r="C178" s="14"/>
    </row>
    <row r="179" spans="3:3">
      <c r="C179" s="14"/>
    </row>
    <row r="180" spans="3:3">
      <c r="C180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opLeftCell="C1" workbookViewId="0">
      <selection activeCell="D109" sqref="D109"/>
    </sheetView>
    <sheetView workbookViewId="1"/>
  </sheetViews>
  <sheetFormatPr baseColWidth="10" defaultColWidth="10.83203125" defaultRowHeight="15" x14ac:dyDescent="0"/>
  <cols>
    <col min="1" max="1" width="40" style="5" customWidth="1"/>
    <col min="2" max="2" width="19.83203125" style="36" customWidth="1"/>
    <col min="3" max="3" width="39.5" style="5" customWidth="1"/>
    <col min="4" max="4" width="30.6640625" style="36" customWidth="1"/>
    <col min="5" max="5" width="14.5" style="5" customWidth="1"/>
    <col min="6" max="6" width="17.6640625" style="5" customWidth="1"/>
    <col min="7" max="7" width="25.33203125" style="36" customWidth="1"/>
    <col min="8" max="8" width="14.5" style="5" customWidth="1"/>
    <col min="9" max="16384" width="10.83203125" style="5"/>
  </cols>
  <sheetData>
    <row r="1" spans="1:8" s="2" customFormat="1">
      <c r="A1" s="43" t="s">
        <v>224</v>
      </c>
      <c r="B1" s="44" t="s">
        <v>226</v>
      </c>
      <c r="C1" s="43" t="s">
        <v>225</v>
      </c>
      <c r="D1" s="44" t="s">
        <v>227</v>
      </c>
      <c r="E1" s="43" t="s">
        <v>341</v>
      </c>
      <c r="F1" s="43" t="s">
        <v>342</v>
      </c>
      <c r="G1" s="44" t="s">
        <v>343</v>
      </c>
      <c r="H1" s="43" t="s">
        <v>340</v>
      </c>
    </row>
    <row r="2" spans="1:8" s="50" customFormat="1">
      <c r="A2" s="47" t="s">
        <v>56</v>
      </c>
      <c r="B2" s="48">
        <v>1</v>
      </c>
      <c r="C2" s="49" t="s">
        <v>57</v>
      </c>
      <c r="D2" s="56" t="s">
        <v>229</v>
      </c>
      <c r="G2" s="56"/>
      <c r="H2" s="50">
        <v>88</v>
      </c>
    </row>
    <row r="3" spans="1:8">
      <c r="A3" s="30" t="s">
        <v>56</v>
      </c>
      <c r="B3" s="37">
        <v>1</v>
      </c>
      <c r="C3" s="4" t="s">
        <v>58</v>
      </c>
      <c r="D3" s="57" t="s">
        <v>230</v>
      </c>
      <c r="G3" s="57"/>
      <c r="H3" s="5">
        <v>61</v>
      </c>
    </row>
    <row r="4" spans="1:8">
      <c r="A4" s="30" t="s">
        <v>56</v>
      </c>
      <c r="B4" s="37">
        <v>1</v>
      </c>
      <c r="C4" s="4" t="s">
        <v>59</v>
      </c>
      <c r="D4" s="57" t="s">
        <v>231</v>
      </c>
      <c r="G4" s="57"/>
      <c r="H4" s="5">
        <v>96</v>
      </c>
    </row>
    <row r="5" spans="1:8">
      <c r="A5" s="30" t="s">
        <v>56</v>
      </c>
      <c r="B5" s="37">
        <v>1</v>
      </c>
      <c r="C5" s="4" t="s">
        <v>60</v>
      </c>
      <c r="D5" s="57" t="s">
        <v>232</v>
      </c>
      <c r="G5" s="57"/>
      <c r="H5" s="5">
        <v>75</v>
      </c>
    </row>
    <row r="6" spans="1:8">
      <c r="A6" s="30" t="s">
        <v>56</v>
      </c>
      <c r="B6" s="37">
        <v>1</v>
      </c>
      <c r="C6" s="4" t="s">
        <v>61</v>
      </c>
      <c r="D6" s="57" t="s">
        <v>233</v>
      </c>
      <c r="G6" s="57"/>
      <c r="H6" s="5">
        <v>72</v>
      </c>
    </row>
    <row r="7" spans="1:8">
      <c r="A7" s="30" t="s">
        <v>56</v>
      </c>
      <c r="B7" s="37">
        <v>1</v>
      </c>
      <c r="C7" s="4" t="s">
        <v>62</v>
      </c>
      <c r="D7" s="57" t="s">
        <v>234</v>
      </c>
      <c r="G7" s="57"/>
      <c r="H7" s="5">
        <v>92</v>
      </c>
    </row>
    <row r="8" spans="1:8">
      <c r="A8" s="30" t="s">
        <v>56</v>
      </c>
      <c r="B8" s="37">
        <v>1</v>
      </c>
      <c r="C8" s="4" t="s">
        <v>63</v>
      </c>
      <c r="D8" s="57" t="s">
        <v>235</v>
      </c>
      <c r="G8" s="57"/>
      <c r="H8" s="5">
        <v>64</v>
      </c>
    </row>
    <row r="9" spans="1:8">
      <c r="A9" s="30" t="s">
        <v>56</v>
      </c>
      <c r="B9" s="37">
        <v>1</v>
      </c>
      <c r="C9" s="4" t="s">
        <v>64</v>
      </c>
      <c r="D9" s="57" t="s">
        <v>236</v>
      </c>
      <c r="G9" s="57"/>
      <c r="H9" s="5">
        <v>60</v>
      </c>
    </row>
    <row r="10" spans="1:8">
      <c r="A10" s="30" t="s">
        <v>56</v>
      </c>
      <c r="B10" s="37">
        <v>1</v>
      </c>
      <c r="C10" s="4" t="s">
        <v>65</v>
      </c>
      <c r="D10" s="57" t="s">
        <v>237</v>
      </c>
      <c r="G10" s="57"/>
      <c r="H10" s="5">
        <v>88</v>
      </c>
    </row>
    <row r="11" spans="1:8">
      <c r="A11" s="30" t="s">
        <v>56</v>
      </c>
      <c r="B11" s="37">
        <v>1</v>
      </c>
      <c r="C11" s="4" t="s">
        <v>66</v>
      </c>
      <c r="D11" s="57" t="s">
        <v>238</v>
      </c>
      <c r="G11" s="57"/>
      <c r="H11" s="5">
        <v>100</v>
      </c>
    </row>
    <row r="12" spans="1:8" s="50" customFormat="1">
      <c r="A12" s="47" t="s">
        <v>67</v>
      </c>
      <c r="B12" s="51">
        <v>2</v>
      </c>
      <c r="C12" s="49" t="s">
        <v>68</v>
      </c>
      <c r="D12" s="56" t="s">
        <v>239</v>
      </c>
      <c r="G12" s="56"/>
      <c r="H12" s="50">
        <v>70</v>
      </c>
    </row>
    <row r="13" spans="1:8">
      <c r="A13" s="30" t="s">
        <v>67</v>
      </c>
      <c r="B13" s="37">
        <v>2</v>
      </c>
      <c r="C13" s="389" t="s">
        <v>69</v>
      </c>
      <c r="D13" s="403" t="s">
        <v>240</v>
      </c>
      <c r="G13" s="9"/>
      <c r="H13" s="5">
        <v>70</v>
      </c>
    </row>
    <row r="14" spans="1:8">
      <c r="A14" s="30" t="s">
        <v>67</v>
      </c>
      <c r="B14" s="45">
        <v>2</v>
      </c>
      <c r="C14" s="389" t="s">
        <v>70</v>
      </c>
      <c r="D14" s="403" t="s">
        <v>241</v>
      </c>
      <c r="G14" s="9"/>
      <c r="H14" s="5">
        <v>75</v>
      </c>
    </row>
    <row r="15" spans="1:8">
      <c r="A15" s="30" t="s">
        <v>67</v>
      </c>
      <c r="B15" s="37">
        <v>2</v>
      </c>
      <c r="C15" s="389" t="s">
        <v>71</v>
      </c>
      <c r="D15" s="403" t="s">
        <v>242</v>
      </c>
      <c r="G15" s="9"/>
      <c r="H15" s="5">
        <v>88</v>
      </c>
    </row>
    <row r="16" spans="1:8">
      <c r="A16" s="30" t="s">
        <v>67</v>
      </c>
      <c r="B16" s="45">
        <v>2</v>
      </c>
      <c r="C16" s="389" t="s">
        <v>72</v>
      </c>
      <c r="D16" s="403" t="s">
        <v>243</v>
      </c>
      <c r="G16" s="9"/>
      <c r="H16" s="5">
        <v>87</v>
      </c>
    </row>
    <row r="17" spans="1:8">
      <c r="A17" s="30" t="s">
        <v>67</v>
      </c>
      <c r="B17" s="37">
        <v>2</v>
      </c>
      <c r="C17" s="389" t="s">
        <v>73</v>
      </c>
      <c r="D17" s="403" t="s">
        <v>244</v>
      </c>
      <c r="G17" s="9"/>
      <c r="H17" s="5">
        <v>54</v>
      </c>
    </row>
    <row r="18" spans="1:8">
      <c r="A18" s="30" t="s">
        <v>67</v>
      </c>
      <c r="B18" s="45">
        <v>2</v>
      </c>
      <c r="C18" s="389" t="s">
        <v>635</v>
      </c>
      <c r="D18" s="403" t="s">
        <v>245</v>
      </c>
      <c r="H18" s="5">
        <v>100</v>
      </c>
    </row>
    <row r="19" spans="1:8">
      <c r="A19" s="30" t="s">
        <v>67</v>
      </c>
      <c r="B19" s="37">
        <v>2</v>
      </c>
      <c r="C19" s="389" t="s">
        <v>74</v>
      </c>
      <c r="D19" s="403" t="s">
        <v>246</v>
      </c>
      <c r="G19" s="9"/>
      <c r="H19" s="5">
        <v>90</v>
      </c>
    </row>
    <row r="20" spans="1:8">
      <c r="A20" s="30" t="s">
        <v>67</v>
      </c>
      <c r="B20" s="45">
        <v>2</v>
      </c>
      <c r="C20" s="389" t="s">
        <v>75</v>
      </c>
      <c r="D20" s="403" t="s">
        <v>247</v>
      </c>
      <c r="E20" s="10"/>
      <c r="F20" s="10"/>
      <c r="G20" s="9"/>
      <c r="H20" s="5">
        <v>97</v>
      </c>
    </row>
    <row r="21" spans="1:8">
      <c r="A21" s="30" t="s">
        <v>67</v>
      </c>
      <c r="B21" s="37">
        <v>2</v>
      </c>
      <c r="C21" s="389" t="s">
        <v>76</v>
      </c>
      <c r="D21" s="403" t="s">
        <v>249</v>
      </c>
      <c r="G21" s="9"/>
      <c r="H21" s="10">
        <v>80</v>
      </c>
    </row>
    <row r="22" spans="1:8">
      <c r="A22" s="30"/>
      <c r="B22" s="396"/>
      <c r="C22" s="389" t="s">
        <v>78</v>
      </c>
      <c r="D22" s="403" t="s">
        <v>250</v>
      </c>
      <c r="G22" s="9"/>
      <c r="H22" s="5">
        <v>100</v>
      </c>
    </row>
    <row r="23" spans="1:8">
      <c r="A23" s="30" t="s">
        <v>67</v>
      </c>
      <c r="B23" s="45">
        <v>2</v>
      </c>
      <c r="C23" s="389" t="s">
        <v>79</v>
      </c>
      <c r="D23" s="403" t="s">
        <v>251</v>
      </c>
      <c r="G23" s="9"/>
      <c r="H23" s="5">
        <v>100</v>
      </c>
    </row>
    <row r="24" spans="1:8">
      <c r="A24" s="30" t="s">
        <v>67</v>
      </c>
      <c r="B24" s="37">
        <v>2</v>
      </c>
      <c r="C24" s="389" t="s">
        <v>80</v>
      </c>
      <c r="D24" s="403" t="s">
        <v>252</v>
      </c>
      <c r="G24" s="9"/>
      <c r="H24" s="5">
        <v>85</v>
      </c>
    </row>
    <row r="25" spans="1:8">
      <c r="A25" s="30" t="s">
        <v>67</v>
      </c>
      <c r="B25" s="45">
        <v>2</v>
      </c>
      <c r="C25" s="389" t="s">
        <v>81</v>
      </c>
      <c r="D25" s="403" t="s">
        <v>256</v>
      </c>
      <c r="G25" s="9"/>
      <c r="H25" s="5">
        <v>100</v>
      </c>
    </row>
    <row r="26" spans="1:8">
      <c r="A26" s="30" t="s">
        <v>67</v>
      </c>
      <c r="B26" s="37">
        <v>2</v>
      </c>
      <c r="C26" s="389" t="s">
        <v>85</v>
      </c>
      <c r="D26" s="403" t="s">
        <v>257</v>
      </c>
      <c r="G26" s="9"/>
      <c r="H26" s="5">
        <v>83</v>
      </c>
    </row>
    <row r="27" spans="1:8">
      <c r="A27" s="30" t="s">
        <v>67</v>
      </c>
      <c r="B27" s="45">
        <v>2</v>
      </c>
      <c r="C27" s="389" t="s">
        <v>86</v>
      </c>
      <c r="D27" s="403" t="s">
        <v>258</v>
      </c>
      <c r="G27" s="9"/>
      <c r="H27" s="5">
        <v>100</v>
      </c>
    </row>
    <row r="28" spans="1:8">
      <c r="A28" s="30" t="s">
        <v>67</v>
      </c>
      <c r="B28" s="37">
        <v>2</v>
      </c>
      <c r="C28" s="389" t="s">
        <v>87</v>
      </c>
      <c r="D28" s="403" t="s">
        <v>637</v>
      </c>
      <c r="G28" s="9"/>
      <c r="H28" s="5">
        <v>60</v>
      </c>
    </row>
    <row r="29" spans="1:8">
      <c r="A29" s="30" t="s">
        <v>67</v>
      </c>
      <c r="B29" s="45">
        <v>2</v>
      </c>
      <c r="C29" s="389" t="s">
        <v>77</v>
      </c>
      <c r="D29" s="403" t="s">
        <v>638</v>
      </c>
      <c r="G29" s="9"/>
      <c r="H29" s="5">
        <v>87</v>
      </c>
    </row>
    <row r="30" spans="1:8">
      <c r="A30" s="30" t="s">
        <v>67</v>
      </c>
      <c r="B30" s="37">
        <v>2</v>
      </c>
      <c r="C30" s="389" t="s">
        <v>82</v>
      </c>
      <c r="D30" s="403" t="s">
        <v>639</v>
      </c>
      <c r="G30" s="9"/>
      <c r="H30" s="5">
        <v>90</v>
      </c>
    </row>
    <row r="31" spans="1:8">
      <c r="A31" s="30" t="s">
        <v>67</v>
      </c>
      <c r="B31" s="45">
        <v>2</v>
      </c>
      <c r="C31" s="389" t="s">
        <v>83</v>
      </c>
      <c r="D31" s="403" t="s">
        <v>640</v>
      </c>
      <c r="G31" s="9"/>
      <c r="H31" s="5">
        <v>100</v>
      </c>
    </row>
    <row r="32" spans="1:8">
      <c r="A32" s="30" t="s">
        <v>67</v>
      </c>
      <c r="B32" s="37">
        <v>2</v>
      </c>
      <c r="C32" s="389" t="s">
        <v>84</v>
      </c>
      <c r="D32" s="403" t="s">
        <v>641</v>
      </c>
      <c r="G32" s="9"/>
      <c r="H32" s="5">
        <v>72</v>
      </c>
    </row>
    <row r="33" spans="1:8" s="50" customFormat="1">
      <c r="A33" s="47" t="s">
        <v>88</v>
      </c>
      <c r="B33" s="51">
        <v>3</v>
      </c>
      <c r="C33" s="49" t="s">
        <v>89</v>
      </c>
      <c r="D33" s="404" t="s">
        <v>264</v>
      </c>
      <c r="G33" s="56"/>
      <c r="H33" s="50">
        <v>100</v>
      </c>
    </row>
    <row r="34" spans="1:8">
      <c r="A34" s="30" t="s">
        <v>88</v>
      </c>
      <c r="B34" s="37">
        <v>3</v>
      </c>
      <c r="C34" s="4" t="s">
        <v>90</v>
      </c>
      <c r="D34" s="403" t="s">
        <v>265</v>
      </c>
      <c r="G34" s="57"/>
      <c r="H34" s="5">
        <v>100</v>
      </c>
    </row>
    <row r="35" spans="1:8">
      <c r="A35" s="30" t="s">
        <v>88</v>
      </c>
      <c r="B35" s="45">
        <v>3</v>
      </c>
      <c r="C35" s="4" t="s">
        <v>91</v>
      </c>
      <c r="D35" s="403" t="s">
        <v>266</v>
      </c>
      <c r="G35" s="57"/>
      <c r="H35" s="5">
        <v>100</v>
      </c>
    </row>
    <row r="36" spans="1:8">
      <c r="A36" s="30" t="s">
        <v>88</v>
      </c>
      <c r="B36" s="37">
        <v>3</v>
      </c>
      <c r="C36" s="4" t="s">
        <v>92</v>
      </c>
      <c r="D36" s="403" t="s">
        <v>267</v>
      </c>
      <c r="G36" s="57"/>
      <c r="H36" s="5">
        <v>100</v>
      </c>
    </row>
    <row r="37" spans="1:8">
      <c r="A37" s="30"/>
      <c r="B37" s="396"/>
      <c r="C37" s="389" t="s">
        <v>177</v>
      </c>
      <c r="D37" s="403" t="s">
        <v>268</v>
      </c>
      <c r="G37" s="57"/>
      <c r="H37" s="5">
        <v>100</v>
      </c>
    </row>
    <row r="38" spans="1:8">
      <c r="A38" s="30" t="s">
        <v>88</v>
      </c>
      <c r="B38" s="45">
        <v>3</v>
      </c>
      <c r="C38" s="8" t="s">
        <v>93</v>
      </c>
      <c r="D38" s="403" t="s">
        <v>269</v>
      </c>
      <c r="G38" s="57"/>
      <c r="H38" s="5">
        <v>100</v>
      </c>
    </row>
    <row r="39" spans="1:8">
      <c r="A39" s="30" t="s">
        <v>88</v>
      </c>
      <c r="B39" s="37">
        <v>3</v>
      </c>
      <c r="C39" s="4" t="s">
        <v>94</v>
      </c>
      <c r="D39" s="403" t="s">
        <v>270</v>
      </c>
      <c r="G39" s="57"/>
      <c r="H39" s="5">
        <v>100</v>
      </c>
    </row>
    <row r="40" spans="1:8" s="14" customFormat="1">
      <c r="A40" s="30" t="s">
        <v>88</v>
      </c>
      <c r="B40" s="45">
        <v>3</v>
      </c>
      <c r="C40" s="4" t="s">
        <v>95</v>
      </c>
      <c r="D40" s="403" t="s">
        <v>271</v>
      </c>
      <c r="G40" s="57"/>
      <c r="H40" s="14">
        <v>100</v>
      </c>
    </row>
    <row r="41" spans="1:8">
      <c r="A41" s="30" t="s">
        <v>88</v>
      </c>
      <c r="B41" s="37">
        <v>3</v>
      </c>
      <c r="C41" s="4" t="s">
        <v>96</v>
      </c>
      <c r="D41" s="403" t="s">
        <v>272</v>
      </c>
      <c r="G41" s="57"/>
      <c r="H41" s="5">
        <v>100</v>
      </c>
    </row>
    <row r="42" spans="1:8">
      <c r="A42" s="30" t="s">
        <v>88</v>
      </c>
      <c r="B42" s="45">
        <v>3</v>
      </c>
      <c r="C42" s="8" t="s">
        <v>97</v>
      </c>
      <c r="D42" s="403" t="s">
        <v>273</v>
      </c>
      <c r="G42" s="57"/>
      <c r="H42" s="5">
        <v>100</v>
      </c>
    </row>
    <row r="43" spans="1:8">
      <c r="A43" s="30" t="s">
        <v>88</v>
      </c>
      <c r="B43" s="37">
        <v>3</v>
      </c>
      <c r="C43" s="8" t="s">
        <v>98</v>
      </c>
      <c r="D43" s="403" t="s">
        <v>274</v>
      </c>
      <c r="G43" s="57"/>
      <c r="H43" s="5">
        <v>100</v>
      </c>
    </row>
    <row r="44" spans="1:8">
      <c r="A44" s="30" t="s">
        <v>88</v>
      </c>
      <c r="B44" s="45">
        <v>3</v>
      </c>
      <c r="C44" s="8" t="s">
        <v>99</v>
      </c>
      <c r="D44" s="403" t="s">
        <v>275</v>
      </c>
      <c r="G44" s="57"/>
      <c r="H44" s="5">
        <v>100</v>
      </c>
    </row>
    <row r="45" spans="1:8">
      <c r="A45" s="30" t="s">
        <v>88</v>
      </c>
      <c r="B45" s="37">
        <v>3</v>
      </c>
      <c r="C45" s="8" t="s">
        <v>100</v>
      </c>
      <c r="D45" s="403" t="s">
        <v>276</v>
      </c>
      <c r="G45" s="57"/>
      <c r="H45" s="5">
        <v>100</v>
      </c>
    </row>
    <row r="46" spans="1:8">
      <c r="A46" s="30" t="s">
        <v>88</v>
      </c>
      <c r="B46" s="45">
        <v>3</v>
      </c>
      <c r="C46" s="8" t="s">
        <v>101</v>
      </c>
      <c r="D46" s="403" t="s">
        <v>619</v>
      </c>
      <c r="G46" s="57"/>
      <c r="H46" s="5">
        <v>478</v>
      </c>
    </row>
    <row r="47" spans="1:8">
      <c r="A47" s="30"/>
      <c r="B47" s="45"/>
      <c r="C47" s="389" t="s">
        <v>438</v>
      </c>
      <c r="D47" s="403" t="s">
        <v>620</v>
      </c>
      <c r="G47" s="57"/>
      <c r="H47" s="5">
        <v>100</v>
      </c>
    </row>
    <row r="48" spans="1:8">
      <c r="A48" s="30" t="s">
        <v>88</v>
      </c>
      <c r="B48" s="37">
        <v>3</v>
      </c>
      <c r="C48" s="389" t="s">
        <v>358</v>
      </c>
      <c r="D48" s="403" t="s">
        <v>642</v>
      </c>
      <c r="G48" s="57"/>
      <c r="H48" s="5">
        <v>240</v>
      </c>
    </row>
    <row r="49" spans="1:8">
      <c r="A49" s="30"/>
      <c r="B49" s="396"/>
      <c r="C49" s="389" t="s">
        <v>357</v>
      </c>
      <c r="D49" s="403" t="s">
        <v>643</v>
      </c>
      <c r="G49" s="57"/>
      <c r="H49" s="5">
        <v>240</v>
      </c>
    </row>
    <row r="50" spans="1:8">
      <c r="A50" s="30" t="s">
        <v>88</v>
      </c>
      <c r="B50" s="45">
        <v>3</v>
      </c>
      <c r="C50" s="8" t="s">
        <v>103</v>
      </c>
      <c r="D50" s="403" t="s">
        <v>644</v>
      </c>
      <c r="G50" s="57"/>
      <c r="H50" s="5">
        <v>450</v>
      </c>
    </row>
    <row r="51" spans="1:8">
      <c r="A51" s="30" t="s">
        <v>88</v>
      </c>
      <c r="B51" s="45">
        <v>3</v>
      </c>
      <c r="C51" s="4" t="s">
        <v>105</v>
      </c>
      <c r="D51" s="403" t="s">
        <v>645</v>
      </c>
      <c r="G51" s="57"/>
      <c r="H51" s="5">
        <v>240</v>
      </c>
    </row>
    <row r="52" spans="1:8">
      <c r="A52" s="30"/>
      <c r="B52" s="45"/>
      <c r="C52" s="389" t="s">
        <v>186</v>
      </c>
      <c r="D52" s="403" t="s">
        <v>646</v>
      </c>
      <c r="G52" s="57"/>
      <c r="H52" s="5">
        <v>240</v>
      </c>
    </row>
    <row r="53" spans="1:8">
      <c r="A53" s="30" t="s">
        <v>88</v>
      </c>
      <c r="B53" s="37">
        <v>3</v>
      </c>
      <c r="C53" s="4" t="s">
        <v>106</v>
      </c>
      <c r="D53" s="403" t="s">
        <v>647</v>
      </c>
      <c r="G53" s="57"/>
      <c r="H53" s="5">
        <v>100</v>
      </c>
    </row>
    <row r="54" spans="1:8" s="50" customFormat="1">
      <c r="A54" s="47" t="s">
        <v>107</v>
      </c>
      <c r="B54" s="51">
        <v>4</v>
      </c>
      <c r="C54" s="52" t="s">
        <v>108</v>
      </c>
      <c r="D54" s="404" t="s">
        <v>621</v>
      </c>
      <c r="G54" s="67"/>
      <c r="H54" s="50">
        <v>100</v>
      </c>
    </row>
    <row r="55" spans="1:8">
      <c r="A55" s="30" t="s">
        <v>107</v>
      </c>
      <c r="B55" s="37">
        <v>4</v>
      </c>
      <c r="C55" s="4" t="s">
        <v>109</v>
      </c>
      <c r="D55" s="403" t="s">
        <v>648</v>
      </c>
      <c r="G55" s="57"/>
      <c r="H55" s="5">
        <v>100</v>
      </c>
    </row>
    <row r="56" spans="1:8">
      <c r="A56" s="30" t="s">
        <v>107</v>
      </c>
      <c r="B56" s="45">
        <v>4</v>
      </c>
      <c r="C56" s="4" t="s">
        <v>110</v>
      </c>
      <c r="D56" s="403" t="s">
        <v>649</v>
      </c>
      <c r="G56" s="68"/>
      <c r="H56" s="5">
        <v>100</v>
      </c>
    </row>
    <row r="57" spans="1:8">
      <c r="A57" s="30" t="s">
        <v>107</v>
      </c>
      <c r="B57" s="37">
        <v>4</v>
      </c>
      <c r="C57" s="8" t="s">
        <v>111</v>
      </c>
      <c r="D57" s="403" t="s">
        <v>650</v>
      </c>
      <c r="G57" s="57"/>
      <c r="H57" s="5">
        <v>100</v>
      </c>
    </row>
    <row r="58" spans="1:8">
      <c r="A58" s="30" t="s">
        <v>107</v>
      </c>
      <c r="B58" s="45">
        <v>4</v>
      </c>
      <c r="C58" s="4" t="s">
        <v>112</v>
      </c>
      <c r="D58" s="403" t="s">
        <v>651</v>
      </c>
      <c r="G58" s="68"/>
      <c r="H58" s="5">
        <v>100</v>
      </c>
    </row>
    <row r="59" spans="1:8">
      <c r="A59" s="30" t="s">
        <v>107</v>
      </c>
      <c r="B59" s="37">
        <v>4</v>
      </c>
      <c r="C59" s="4" t="s">
        <v>113</v>
      </c>
      <c r="D59" s="403" t="s">
        <v>652</v>
      </c>
      <c r="G59" s="57"/>
      <c r="H59" s="5">
        <v>100</v>
      </c>
    </row>
    <row r="60" spans="1:8">
      <c r="A60" s="30"/>
      <c r="B60" s="396"/>
      <c r="C60" s="389" t="s">
        <v>178</v>
      </c>
      <c r="D60" s="403" t="s">
        <v>653</v>
      </c>
      <c r="G60" s="57"/>
      <c r="H60" s="5">
        <v>100</v>
      </c>
    </row>
    <row r="61" spans="1:8" s="50" customFormat="1">
      <c r="A61" s="53" t="s">
        <v>228</v>
      </c>
      <c r="B61" s="51">
        <v>5</v>
      </c>
      <c r="C61" s="54" t="s">
        <v>114</v>
      </c>
      <c r="D61" s="69" t="s">
        <v>292</v>
      </c>
      <c r="E61" s="55"/>
      <c r="F61" s="55"/>
      <c r="G61" s="69"/>
      <c r="H61" s="55">
        <v>85</v>
      </c>
    </row>
    <row r="62" spans="1:8">
      <c r="A62" s="38" t="s">
        <v>228</v>
      </c>
      <c r="B62" s="45">
        <v>5</v>
      </c>
      <c r="C62" s="9" t="s">
        <v>115</v>
      </c>
      <c r="D62" s="66" t="s">
        <v>293</v>
      </c>
      <c r="E62" s="12"/>
      <c r="F62" s="12"/>
      <c r="G62" s="66"/>
      <c r="H62" s="12">
        <v>61</v>
      </c>
    </row>
    <row r="63" spans="1:8">
      <c r="A63" s="38" t="s">
        <v>228</v>
      </c>
      <c r="B63" s="45">
        <v>5</v>
      </c>
      <c r="C63" s="9" t="s">
        <v>116</v>
      </c>
      <c r="D63" s="66" t="s">
        <v>294</v>
      </c>
      <c r="E63" s="12"/>
      <c r="F63" s="12"/>
      <c r="G63" s="66"/>
      <c r="H63" s="12">
        <v>71</v>
      </c>
    </row>
    <row r="64" spans="1:8">
      <c r="A64" s="38" t="s">
        <v>228</v>
      </c>
      <c r="B64" s="45">
        <v>5</v>
      </c>
      <c r="C64" s="9" t="s">
        <v>117</v>
      </c>
      <c r="D64" s="66" t="s">
        <v>295</v>
      </c>
      <c r="E64" s="12"/>
      <c r="F64" s="12"/>
      <c r="G64" s="66"/>
      <c r="H64" s="12">
        <v>71</v>
      </c>
    </row>
    <row r="65" spans="1:8">
      <c r="A65" s="38" t="s">
        <v>228</v>
      </c>
      <c r="B65" s="45">
        <v>5</v>
      </c>
      <c r="C65" s="389" t="s">
        <v>359</v>
      </c>
      <c r="D65" s="66" t="s">
        <v>296</v>
      </c>
      <c r="E65" s="12"/>
      <c r="F65" s="12"/>
      <c r="G65" s="66"/>
      <c r="H65" s="12">
        <v>85</v>
      </c>
    </row>
    <row r="66" spans="1:8">
      <c r="A66" s="38" t="s">
        <v>228</v>
      </c>
      <c r="B66" s="45">
        <v>5</v>
      </c>
      <c r="C66" s="9" t="s">
        <v>119</v>
      </c>
      <c r="D66" s="66" t="s">
        <v>297</v>
      </c>
      <c r="E66" s="12"/>
      <c r="F66" s="12"/>
      <c r="G66" s="66"/>
      <c r="H66" s="12">
        <v>75</v>
      </c>
    </row>
    <row r="67" spans="1:8">
      <c r="A67" s="38" t="s">
        <v>228</v>
      </c>
      <c r="B67" s="45">
        <v>5</v>
      </c>
      <c r="C67" s="12" t="s">
        <v>120</v>
      </c>
      <c r="D67" s="66" t="s">
        <v>298</v>
      </c>
      <c r="E67" s="35"/>
      <c r="F67" s="35"/>
      <c r="G67" s="66"/>
      <c r="H67" s="35">
        <v>60</v>
      </c>
    </row>
    <row r="68" spans="1:8">
      <c r="A68" s="38" t="s">
        <v>228</v>
      </c>
      <c r="B68" s="45">
        <v>5</v>
      </c>
      <c r="C68" s="9" t="s">
        <v>121</v>
      </c>
      <c r="D68" s="66" t="s">
        <v>299</v>
      </c>
      <c r="E68" s="35"/>
      <c r="F68" s="35"/>
      <c r="G68" s="66"/>
      <c r="H68" s="35">
        <v>66</v>
      </c>
    </row>
    <row r="69" spans="1:8">
      <c r="A69" s="38" t="s">
        <v>228</v>
      </c>
      <c r="B69" s="45">
        <v>5</v>
      </c>
      <c r="C69" s="9" t="s">
        <v>122</v>
      </c>
      <c r="D69" s="66" t="s">
        <v>300</v>
      </c>
      <c r="E69" s="35"/>
      <c r="F69" s="35"/>
      <c r="G69" s="66"/>
      <c r="H69" s="35">
        <v>48</v>
      </c>
    </row>
    <row r="70" spans="1:8">
      <c r="A70" s="38" t="s">
        <v>228</v>
      </c>
      <c r="B70" s="45">
        <v>5</v>
      </c>
      <c r="C70" s="9" t="s">
        <v>123</v>
      </c>
      <c r="D70" s="66" t="s">
        <v>301</v>
      </c>
      <c r="E70" s="35"/>
      <c r="F70" s="35"/>
      <c r="G70" s="66"/>
      <c r="H70" s="35">
        <v>60</v>
      </c>
    </row>
    <row r="71" spans="1:8">
      <c r="A71" s="38" t="s">
        <v>228</v>
      </c>
      <c r="B71" s="45">
        <v>5</v>
      </c>
      <c r="C71" s="9" t="s">
        <v>124</v>
      </c>
      <c r="D71" s="66" t="s">
        <v>302</v>
      </c>
      <c r="E71" s="12"/>
      <c r="F71" s="12"/>
      <c r="G71" s="66"/>
      <c r="H71" s="12">
        <v>66</v>
      </c>
    </row>
    <row r="72" spans="1:8">
      <c r="A72" s="38" t="s">
        <v>228</v>
      </c>
      <c r="B72" s="45">
        <v>5</v>
      </c>
      <c r="C72" s="9" t="s">
        <v>125</v>
      </c>
      <c r="D72" s="66" t="s">
        <v>303</v>
      </c>
      <c r="E72" s="12"/>
      <c r="F72" s="12"/>
      <c r="G72" s="66"/>
      <c r="H72" s="12">
        <v>77</v>
      </c>
    </row>
    <row r="73" spans="1:8">
      <c r="A73" s="38" t="s">
        <v>228</v>
      </c>
      <c r="B73" s="45">
        <v>5</v>
      </c>
      <c r="C73" s="9" t="s">
        <v>126</v>
      </c>
      <c r="D73" s="66" t="s">
        <v>304</v>
      </c>
      <c r="E73" s="12"/>
      <c r="F73" s="12"/>
      <c r="G73" s="66"/>
      <c r="H73" s="12">
        <v>100</v>
      </c>
    </row>
    <row r="74" spans="1:8">
      <c r="A74" s="38" t="s">
        <v>228</v>
      </c>
      <c r="B74" s="45">
        <v>5</v>
      </c>
      <c r="C74" s="9" t="s">
        <v>127</v>
      </c>
      <c r="D74" s="66" t="s">
        <v>622</v>
      </c>
      <c r="E74" s="12"/>
      <c r="F74" s="12"/>
      <c r="G74" s="66"/>
      <c r="H74" s="12">
        <v>78</v>
      </c>
    </row>
    <row r="75" spans="1:8">
      <c r="A75" s="38"/>
      <c r="B75" s="45"/>
      <c r="C75" s="389" t="s">
        <v>633</v>
      </c>
      <c r="D75" s="66" t="s">
        <v>623</v>
      </c>
      <c r="E75" s="12"/>
      <c r="F75" s="12"/>
      <c r="G75" s="66"/>
      <c r="H75" s="12"/>
    </row>
    <row r="76" spans="1:8">
      <c r="A76" s="38" t="s">
        <v>228</v>
      </c>
      <c r="B76" s="45">
        <v>5</v>
      </c>
      <c r="C76" s="9" t="s">
        <v>128</v>
      </c>
      <c r="D76" s="66" t="s">
        <v>624</v>
      </c>
      <c r="E76" s="12"/>
      <c r="F76" s="12"/>
      <c r="G76" s="66"/>
      <c r="H76" s="12">
        <v>85</v>
      </c>
    </row>
    <row r="77" spans="1:8">
      <c r="A77" s="38" t="s">
        <v>228</v>
      </c>
      <c r="B77" s="45">
        <v>5</v>
      </c>
      <c r="C77" s="9" t="s">
        <v>129</v>
      </c>
      <c r="D77" s="66" t="s">
        <v>625</v>
      </c>
      <c r="E77" s="12"/>
      <c r="F77" s="12"/>
      <c r="G77" s="66"/>
      <c r="H77" s="12">
        <v>73</v>
      </c>
    </row>
    <row r="78" spans="1:8">
      <c r="A78" s="38" t="s">
        <v>228</v>
      </c>
      <c r="B78" s="45">
        <v>5</v>
      </c>
      <c r="C78" s="389" t="s">
        <v>707</v>
      </c>
      <c r="D78" s="66" t="s">
        <v>634</v>
      </c>
      <c r="E78" s="12"/>
      <c r="F78" s="12"/>
      <c r="G78" s="66"/>
      <c r="H78" s="12">
        <v>95</v>
      </c>
    </row>
    <row r="79" spans="1:8">
      <c r="A79" s="38" t="s">
        <v>228</v>
      </c>
      <c r="B79" s="45">
        <v>5</v>
      </c>
      <c r="C79" s="9" t="s">
        <v>131</v>
      </c>
      <c r="D79" s="66" t="s">
        <v>654</v>
      </c>
      <c r="E79" s="12"/>
      <c r="F79" s="12"/>
      <c r="G79" s="66"/>
      <c r="H79" s="12">
        <v>100</v>
      </c>
    </row>
    <row r="80" spans="1:8">
      <c r="A80" s="38" t="s">
        <v>228</v>
      </c>
      <c r="B80" s="45">
        <v>5</v>
      </c>
      <c r="C80" s="9" t="s">
        <v>132</v>
      </c>
      <c r="D80" s="66" t="s">
        <v>655</v>
      </c>
      <c r="E80" s="12"/>
      <c r="F80" s="12"/>
      <c r="G80" s="66"/>
      <c r="H80" s="12">
        <v>100</v>
      </c>
    </row>
    <row r="81" spans="1:8">
      <c r="A81" s="38" t="s">
        <v>228</v>
      </c>
      <c r="B81" s="45">
        <v>5</v>
      </c>
      <c r="C81" s="9" t="s">
        <v>133</v>
      </c>
      <c r="D81" s="66" t="s">
        <v>656</v>
      </c>
      <c r="E81" s="12"/>
      <c r="F81" s="12"/>
      <c r="G81" s="66"/>
      <c r="H81" s="12">
        <v>60</v>
      </c>
    </row>
    <row r="82" spans="1:8">
      <c r="A82" s="38" t="s">
        <v>228</v>
      </c>
      <c r="B82" s="45">
        <v>5</v>
      </c>
      <c r="C82" s="9" t="s">
        <v>135</v>
      </c>
      <c r="D82" s="66" t="s">
        <v>657</v>
      </c>
      <c r="E82" s="12"/>
      <c r="F82" s="12"/>
      <c r="G82" s="66"/>
      <c r="H82" s="12">
        <v>100</v>
      </c>
    </row>
    <row r="83" spans="1:8">
      <c r="A83" s="38" t="s">
        <v>228</v>
      </c>
      <c r="B83" s="45">
        <v>5</v>
      </c>
      <c r="C83" s="9" t="s">
        <v>136</v>
      </c>
      <c r="D83" s="66" t="s">
        <v>658</v>
      </c>
      <c r="E83" s="12"/>
      <c r="F83" s="12"/>
      <c r="G83" s="66"/>
      <c r="H83" s="12">
        <v>100</v>
      </c>
    </row>
    <row r="84" spans="1:8">
      <c r="A84" s="38"/>
      <c r="B84" s="45"/>
      <c r="C84" s="389" t="s">
        <v>363</v>
      </c>
      <c r="D84" s="66" t="s">
        <v>659</v>
      </c>
      <c r="E84" s="12"/>
      <c r="F84" s="12"/>
      <c r="G84" s="66"/>
      <c r="H84" s="12">
        <v>100</v>
      </c>
    </row>
    <row r="85" spans="1:8">
      <c r="A85" s="38" t="s">
        <v>228</v>
      </c>
      <c r="B85" s="45"/>
      <c r="C85" s="9" t="s">
        <v>736</v>
      </c>
      <c r="D85" s="66" t="s">
        <v>738</v>
      </c>
      <c r="E85" s="12"/>
      <c r="F85" s="12"/>
      <c r="G85" s="66"/>
      <c r="H85" s="12">
        <v>100</v>
      </c>
    </row>
    <row r="86" spans="1:8">
      <c r="A86" s="38" t="s">
        <v>228</v>
      </c>
      <c r="B86" s="45"/>
      <c r="C86" s="9" t="s">
        <v>737</v>
      </c>
      <c r="D86" s="66" t="s">
        <v>739</v>
      </c>
      <c r="E86" s="12"/>
      <c r="F86" s="12"/>
      <c r="G86" s="66"/>
      <c r="H86" s="12">
        <v>85</v>
      </c>
    </row>
    <row r="87" spans="1:8" s="50" customFormat="1">
      <c r="A87" s="47" t="s">
        <v>137</v>
      </c>
      <c r="B87" s="51">
        <v>6</v>
      </c>
      <c r="C87" s="49" t="s">
        <v>138</v>
      </c>
      <c r="D87" s="404" t="s">
        <v>660</v>
      </c>
      <c r="G87" s="56"/>
      <c r="H87" s="50">
        <v>100</v>
      </c>
    </row>
    <row r="88" spans="1:8">
      <c r="A88" s="30" t="s">
        <v>137</v>
      </c>
      <c r="B88" s="37">
        <v>6</v>
      </c>
      <c r="C88" s="4" t="s">
        <v>139</v>
      </c>
      <c r="D88" s="403" t="s">
        <v>661</v>
      </c>
      <c r="G88" s="57"/>
      <c r="H88" s="5">
        <v>100</v>
      </c>
    </row>
    <row r="89" spans="1:8">
      <c r="A89" s="30" t="s">
        <v>137</v>
      </c>
      <c r="B89" s="45">
        <v>6</v>
      </c>
      <c r="C89" s="4" t="s">
        <v>140</v>
      </c>
      <c r="D89" s="403" t="s">
        <v>662</v>
      </c>
      <c r="G89" s="57"/>
      <c r="H89" s="5">
        <v>100</v>
      </c>
    </row>
    <row r="90" spans="1:8">
      <c r="A90" s="30" t="s">
        <v>137</v>
      </c>
      <c r="B90" s="37">
        <v>6</v>
      </c>
      <c r="C90" s="4" t="s">
        <v>141</v>
      </c>
      <c r="D90" s="403" t="s">
        <v>663</v>
      </c>
      <c r="G90" s="57"/>
      <c r="H90" s="5">
        <v>100</v>
      </c>
    </row>
    <row r="91" spans="1:8" s="50" customFormat="1">
      <c r="A91" s="47" t="s">
        <v>142</v>
      </c>
      <c r="B91" s="51">
        <v>7</v>
      </c>
      <c r="C91" s="49" t="s">
        <v>143</v>
      </c>
      <c r="D91" s="404" t="s">
        <v>664</v>
      </c>
      <c r="G91" s="56"/>
      <c r="H91" s="50">
        <v>100</v>
      </c>
    </row>
    <row r="92" spans="1:8">
      <c r="A92" s="30" t="s">
        <v>142</v>
      </c>
      <c r="B92" s="37">
        <v>7</v>
      </c>
      <c r="C92" s="4" t="s">
        <v>144</v>
      </c>
      <c r="D92" s="403" t="s">
        <v>665</v>
      </c>
      <c r="G92" s="57"/>
      <c r="H92" s="5">
        <v>100</v>
      </c>
    </row>
    <row r="93" spans="1:8">
      <c r="A93" s="30" t="s">
        <v>142</v>
      </c>
      <c r="B93" s="45">
        <v>7</v>
      </c>
      <c r="C93" s="8" t="s">
        <v>145</v>
      </c>
      <c r="D93" s="403" t="s">
        <v>666</v>
      </c>
      <c r="G93" s="57"/>
      <c r="H93" s="5">
        <v>100</v>
      </c>
    </row>
    <row r="94" spans="1:8">
      <c r="A94" s="30" t="s">
        <v>142</v>
      </c>
      <c r="B94" s="37">
        <v>7</v>
      </c>
      <c r="C94" s="4" t="s">
        <v>146</v>
      </c>
      <c r="D94" s="403" t="s">
        <v>667</v>
      </c>
      <c r="G94" s="57"/>
      <c r="H94" s="5">
        <v>100</v>
      </c>
    </row>
    <row r="95" spans="1:8">
      <c r="A95" s="30" t="s">
        <v>142</v>
      </c>
      <c r="B95" s="45">
        <v>7</v>
      </c>
      <c r="C95" s="4" t="s">
        <v>147</v>
      </c>
      <c r="D95" s="403" t="s">
        <v>668</v>
      </c>
      <c r="G95" s="57"/>
      <c r="H95" s="5">
        <v>100</v>
      </c>
    </row>
    <row r="96" spans="1:8" s="50" customFormat="1">
      <c r="A96" s="53" t="s">
        <v>148</v>
      </c>
      <c r="B96" s="51">
        <v>8</v>
      </c>
      <c r="C96" s="49" t="s">
        <v>149</v>
      </c>
      <c r="D96" s="404" t="s">
        <v>669</v>
      </c>
      <c r="G96" s="56"/>
      <c r="H96" s="50">
        <v>100</v>
      </c>
    </row>
    <row r="97" spans="1:8">
      <c r="A97" s="30" t="s">
        <v>209</v>
      </c>
      <c r="B97" s="37">
        <v>8</v>
      </c>
      <c r="C97" s="4" t="s">
        <v>150</v>
      </c>
      <c r="D97" s="403" t="s">
        <v>670</v>
      </c>
      <c r="G97" s="57"/>
      <c r="H97" s="5">
        <v>100</v>
      </c>
    </row>
    <row r="98" spans="1:8">
      <c r="A98" s="30" t="s">
        <v>209</v>
      </c>
      <c r="B98" s="45">
        <v>8</v>
      </c>
      <c r="C98" s="4" t="s">
        <v>151</v>
      </c>
      <c r="D98" s="403" t="s">
        <v>671</v>
      </c>
      <c r="G98" s="57"/>
      <c r="H98" s="5">
        <v>100</v>
      </c>
    </row>
    <row r="99" spans="1:8">
      <c r="A99" s="30" t="s">
        <v>209</v>
      </c>
      <c r="B99" s="37">
        <v>8</v>
      </c>
      <c r="C99" s="4" t="s">
        <v>152</v>
      </c>
      <c r="D99" s="403" t="s">
        <v>672</v>
      </c>
      <c r="G99" s="57"/>
      <c r="H99" s="5">
        <v>100</v>
      </c>
    </row>
    <row r="100" spans="1:8">
      <c r="A100" s="30" t="s">
        <v>209</v>
      </c>
      <c r="B100" s="45">
        <v>8</v>
      </c>
      <c r="C100" s="4" t="s">
        <v>153</v>
      </c>
      <c r="D100" s="403" t="s">
        <v>673</v>
      </c>
      <c r="G100" s="57"/>
      <c r="H100" s="5">
        <v>100</v>
      </c>
    </row>
    <row r="101" spans="1:8">
      <c r="A101" s="30" t="s">
        <v>209</v>
      </c>
      <c r="B101" s="37">
        <v>8</v>
      </c>
      <c r="C101" s="4" t="s">
        <v>154</v>
      </c>
      <c r="D101" s="403" t="s">
        <v>674</v>
      </c>
      <c r="G101" s="57"/>
      <c r="H101" s="5">
        <v>100</v>
      </c>
    </row>
    <row r="102" spans="1:8">
      <c r="A102" s="30" t="s">
        <v>209</v>
      </c>
      <c r="B102" s="45">
        <v>8</v>
      </c>
      <c r="C102" s="4" t="s">
        <v>155</v>
      </c>
      <c r="D102" s="403" t="s">
        <v>675</v>
      </c>
      <c r="G102" s="57"/>
      <c r="H102" s="5">
        <v>100</v>
      </c>
    </row>
    <row r="103" spans="1:8" s="50" customFormat="1">
      <c r="A103" s="47" t="s">
        <v>156</v>
      </c>
      <c r="B103" s="51">
        <v>9</v>
      </c>
      <c r="C103" s="52" t="s">
        <v>157</v>
      </c>
      <c r="D103" s="404" t="s">
        <v>676</v>
      </c>
      <c r="G103" s="67"/>
      <c r="H103" s="50">
        <v>100</v>
      </c>
    </row>
    <row r="104" spans="1:8">
      <c r="A104" s="30" t="s">
        <v>156</v>
      </c>
      <c r="B104" s="37">
        <v>9</v>
      </c>
      <c r="C104" s="4" t="s">
        <v>158</v>
      </c>
      <c r="D104" s="403" t="s">
        <v>677</v>
      </c>
      <c r="G104" s="57"/>
      <c r="H104" s="5">
        <v>100</v>
      </c>
    </row>
    <row r="105" spans="1:8">
      <c r="A105" s="30" t="s">
        <v>156</v>
      </c>
      <c r="B105" s="45">
        <v>9</v>
      </c>
      <c r="C105" s="4" t="s">
        <v>159</v>
      </c>
      <c r="D105" s="403" t="s">
        <v>678</v>
      </c>
      <c r="G105" s="68"/>
      <c r="H105" s="5">
        <v>100</v>
      </c>
    </row>
    <row r="106" spans="1:8">
      <c r="A106" s="30" t="s">
        <v>156</v>
      </c>
      <c r="B106" s="37">
        <v>9</v>
      </c>
      <c r="C106" s="4" t="s">
        <v>160</v>
      </c>
      <c r="D106" s="403" t="s">
        <v>679</v>
      </c>
      <c r="G106" s="57"/>
      <c r="H106" s="5">
        <v>100</v>
      </c>
    </row>
    <row r="107" spans="1:8">
      <c r="A107" s="30" t="s">
        <v>156</v>
      </c>
      <c r="B107" s="45">
        <v>9</v>
      </c>
      <c r="C107" s="4" t="s">
        <v>161</v>
      </c>
      <c r="D107" s="403" t="s">
        <v>680</v>
      </c>
      <c r="G107" s="68"/>
      <c r="H107" s="5">
        <v>100</v>
      </c>
    </row>
    <row r="108" spans="1:8">
      <c r="A108" s="30" t="s">
        <v>156</v>
      </c>
      <c r="B108" s="37">
        <v>9</v>
      </c>
      <c r="C108" s="4" t="s">
        <v>162</v>
      </c>
      <c r="D108" s="403" t="s">
        <v>681</v>
      </c>
      <c r="G108" s="57"/>
      <c r="H108" s="5">
        <v>100</v>
      </c>
    </row>
    <row r="109" spans="1:8" s="50" customFormat="1">
      <c r="A109" s="47" t="s">
        <v>163</v>
      </c>
      <c r="B109" s="51">
        <v>10</v>
      </c>
      <c r="C109" s="49" t="s">
        <v>164</v>
      </c>
      <c r="D109" s="404" t="s">
        <v>682</v>
      </c>
      <c r="G109" s="56"/>
      <c r="H109" s="50">
        <v>100</v>
      </c>
    </row>
    <row r="110" spans="1:8">
      <c r="A110" s="30" t="s">
        <v>163</v>
      </c>
      <c r="B110" s="45">
        <v>10</v>
      </c>
      <c r="C110" s="4" t="s">
        <v>166</v>
      </c>
      <c r="D110" s="403" t="s">
        <v>683</v>
      </c>
      <c r="G110" s="57"/>
      <c r="H110" s="5">
        <v>100</v>
      </c>
    </row>
    <row r="111" spans="1:8">
      <c r="A111" s="30" t="s">
        <v>163</v>
      </c>
      <c r="B111" s="37">
        <v>10</v>
      </c>
      <c r="C111" s="4" t="s">
        <v>167</v>
      </c>
      <c r="D111" s="403" t="s">
        <v>684</v>
      </c>
      <c r="G111" s="57"/>
      <c r="H111" s="5">
        <v>100</v>
      </c>
    </row>
    <row r="112" spans="1:8">
      <c r="A112" s="30" t="s">
        <v>163</v>
      </c>
      <c r="B112" s="45">
        <v>10</v>
      </c>
      <c r="C112" s="4" t="s">
        <v>168</v>
      </c>
      <c r="D112" s="403" t="s">
        <v>685</v>
      </c>
      <c r="G112" s="57"/>
      <c r="H112" s="5">
        <v>100</v>
      </c>
    </row>
    <row r="113" spans="1:8">
      <c r="A113" s="30" t="s">
        <v>163</v>
      </c>
      <c r="B113" s="37">
        <v>10</v>
      </c>
      <c r="C113" s="4" t="s">
        <v>169</v>
      </c>
      <c r="D113" s="403" t="s">
        <v>686</v>
      </c>
      <c r="G113" s="57"/>
      <c r="H113" s="5">
        <v>100</v>
      </c>
    </row>
    <row r="114" spans="1:8" s="50" customFormat="1">
      <c r="A114" s="47" t="s">
        <v>170</v>
      </c>
      <c r="B114" s="51">
        <v>11</v>
      </c>
      <c r="C114" s="54" t="s">
        <v>171</v>
      </c>
      <c r="D114" s="404" t="s">
        <v>690</v>
      </c>
      <c r="G114" s="69"/>
      <c r="H114" s="50">
        <v>100</v>
      </c>
    </row>
    <row r="115" spans="1:8">
      <c r="A115" s="30" t="s">
        <v>170</v>
      </c>
      <c r="B115" s="46">
        <v>11</v>
      </c>
      <c r="C115" s="9" t="s">
        <v>172</v>
      </c>
      <c r="D115" s="403" t="s">
        <v>687</v>
      </c>
      <c r="G115" s="65"/>
      <c r="H115" s="5">
        <v>100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N57"/>
  <sheetViews>
    <sheetView topLeftCell="A9" workbookViewId="0">
      <selection activeCell="E45" sqref="E45"/>
    </sheetView>
    <sheetView workbookViewId="1"/>
  </sheetViews>
  <sheetFormatPr baseColWidth="10" defaultColWidth="10.83203125" defaultRowHeight="15" x14ac:dyDescent="0"/>
  <cols>
    <col min="1" max="1" width="21.33203125" style="25" customWidth="1"/>
    <col min="2" max="2" width="13.1640625" style="25" customWidth="1"/>
    <col min="3" max="3" width="14" style="25" customWidth="1"/>
    <col min="4" max="4" width="21.1640625" style="25" customWidth="1"/>
    <col min="5" max="5" width="14" style="25" customWidth="1"/>
    <col min="6" max="6" width="17.1640625" style="25" customWidth="1"/>
    <col min="7" max="7" width="10.83203125" style="25"/>
    <col min="8" max="8" width="14.5" style="25" customWidth="1"/>
    <col min="9" max="9" width="12.6640625" style="25" customWidth="1"/>
    <col min="10" max="12" width="10.83203125" style="25" customWidth="1"/>
    <col min="13" max="13" width="16" style="25" customWidth="1"/>
    <col min="14" max="16384" width="10.83203125" style="25"/>
  </cols>
  <sheetData>
    <row r="1" spans="1:14" s="31" customFormat="1">
      <c r="A1" s="31" t="s">
        <v>628</v>
      </c>
      <c r="B1" s="355" t="s">
        <v>189</v>
      </c>
      <c r="C1" s="355" t="s">
        <v>190</v>
      </c>
      <c r="D1" s="355" t="s">
        <v>191</v>
      </c>
      <c r="E1" s="355" t="s">
        <v>192</v>
      </c>
      <c r="F1" s="355" t="s">
        <v>193</v>
      </c>
      <c r="G1" s="355" t="s">
        <v>204</v>
      </c>
      <c r="H1" s="355" t="s">
        <v>693</v>
      </c>
      <c r="I1" s="355" t="s">
        <v>217</v>
      </c>
    </row>
    <row r="2" spans="1:14">
      <c r="A2" s="25" t="s">
        <v>194</v>
      </c>
      <c r="B2" s="25">
        <v>6.7</v>
      </c>
      <c r="C2" s="25" t="s">
        <v>198</v>
      </c>
      <c r="D2" s="25" t="s">
        <v>199</v>
      </c>
      <c r="E2" s="25" t="s">
        <v>200</v>
      </c>
      <c r="F2" s="25" t="s">
        <v>196</v>
      </c>
      <c r="G2" s="25">
        <v>18</v>
      </c>
      <c r="H2" s="25" t="s">
        <v>201</v>
      </c>
      <c r="I2" s="367">
        <v>1400</v>
      </c>
    </row>
    <row r="3" spans="1:14">
      <c r="A3" s="25" t="s">
        <v>197</v>
      </c>
      <c r="B3" s="25">
        <v>13</v>
      </c>
      <c r="C3" s="25" t="s">
        <v>198</v>
      </c>
      <c r="D3" s="25" t="s">
        <v>199</v>
      </c>
      <c r="E3" s="25" t="s">
        <v>200</v>
      </c>
      <c r="F3" s="25" t="s">
        <v>196</v>
      </c>
      <c r="G3" s="25">
        <v>28</v>
      </c>
      <c r="H3" s="25" t="s">
        <v>201</v>
      </c>
      <c r="I3" s="25">
        <v>2300</v>
      </c>
    </row>
    <row r="4" spans="1:14">
      <c r="A4" s="25" t="s">
        <v>202</v>
      </c>
      <c r="B4" s="25">
        <v>8.9</v>
      </c>
      <c r="C4" s="25" t="s">
        <v>198</v>
      </c>
      <c r="D4" s="25" t="s">
        <v>199</v>
      </c>
      <c r="E4" s="25" t="s">
        <v>200</v>
      </c>
      <c r="F4" s="25" t="s">
        <v>196</v>
      </c>
      <c r="G4" s="25">
        <v>25</v>
      </c>
      <c r="H4" s="25" t="s">
        <v>201</v>
      </c>
      <c r="I4" s="25">
        <v>2300</v>
      </c>
    </row>
    <row r="5" spans="1:14">
      <c r="A5" s="25" t="s">
        <v>203</v>
      </c>
      <c r="B5" s="25">
        <v>11.3</v>
      </c>
      <c r="C5" s="25" t="s">
        <v>198</v>
      </c>
      <c r="D5" s="25" t="s">
        <v>199</v>
      </c>
      <c r="E5" s="25" t="s">
        <v>200</v>
      </c>
      <c r="F5" s="25" t="s">
        <v>196</v>
      </c>
      <c r="G5" s="25">
        <v>30</v>
      </c>
      <c r="H5" s="25" t="s">
        <v>201</v>
      </c>
      <c r="I5" s="25">
        <v>2300</v>
      </c>
    </row>
    <row r="8" spans="1:14" s="33" customFormat="1" ht="30">
      <c r="A8" s="32" t="s">
        <v>629</v>
      </c>
      <c r="B8" s="354" t="s">
        <v>189</v>
      </c>
      <c r="C8" s="353" t="s">
        <v>696</v>
      </c>
      <c r="D8" s="353" t="s">
        <v>701</v>
      </c>
      <c r="E8" s="353" t="s">
        <v>698</v>
      </c>
      <c r="F8" s="354" t="s">
        <v>702</v>
      </c>
      <c r="G8" s="354" t="s">
        <v>699</v>
      </c>
      <c r="H8" s="353" t="s">
        <v>700</v>
      </c>
      <c r="I8" s="354" t="s">
        <v>695</v>
      </c>
      <c r="J8" s="375" t="s">
        <v>192</v>
      </c>
      <c r="K8" s="375" t="s">
        <v>205</v>
      </c>
      <c r="L8" s="375" t="s">
        <v>190</v>
      </c>
      <c r="M8" s="375" t="s">
        <v>191</v>
      </c>
    </row>
    <row r="9" spans="1:14">
      <c r="A9" s="26" t="s">
        <v>194</v>
      </c>
      <c r="B9" s="306">
        <v>7.3</v>
      </c>
      <c r="C9" s="25">
        <v>60</v>
      </c>
      <c r="D9" s="25">
        <v>25</v>
      </c>
      <c r="E9" s="25">
        <v>230</v>
      </c>
      <c r="F9" s="25">
        <v>113</v>
      </c>
      <c r="G9" s="25">
        <v>16.5</v>
      </c>
      <c r="H9" s="25">
        <v>64</v>
      </c>
      <c r="I9" s="25">
        <v>2800</v>
      </c>
      <c r="J9" s="25">
        <v>54.2</v>
      </c>
      <c r="K9" s="25">
        <v>13.2</v>
      </c>
      <c r="L9" s="25">
        <v>33</v>
      </c>
      <c r="M9" s="25">
        <v>14.2</v>
      </c>
    </row>
    <row r="10" spans="1:14">
      <c r="A10" s="26" t="s">
        <v>197</v>
      </c>
      <c r="B10" s="306">
        <v>14.2</v>
      </c>
      <c r="C10" s="25">
        <v>128</v>
      </c>
      <c r="D10" s="25">
        <v>52</v>
      </c>
      <c r="E10" s="25">
        <v>408</v>
      </c>
      <c r="F10" s="25">
        <v>135</v>
      </c>
      <c r="G10" s="25">
        <v>21.1</v>
      </c>
      <c r="H10" s="25">
        <v>139</v>
      </c>
      <c r="I10" s="25">
        <v>3840</v>
      </c>
      <c r="J10" s="25">
        <v>49</v>
      </c>
      <c r="K10" s="25">
        <v>16</v>
      </c>
      <c r="L10" s="25">
        <v>34.9</v>
      </c>
      <c r="M10" s="25">
        <v>14.3</v>
      </c>
    </row>
    <row r="11" spans="1:14">
      <c r="A11" s="26" t="s">
        <v>206</v>
      </c>
      <c r="B11" s="306">
        <v>9.6</v>
      </c>
      <c r="C11" s="25">
        <v>84</v>
      </c>
      <c r="D11" s="25">
        <v>32</v>
      </c>
      <c r="E11" s="25">
        <v>253</v>
      </c>
      <c r="F11" s="25">
        <v>94</v>
      </c>
      <c r="G11" s="25">
        <v>17.899999999999999</v>
      </c>
      <c r="H11" s="25">
        <v>97</v>
      </c>
      <c r="I11" s="25">
        <v>2780</v>
      </c>
      <c r="J11" s="25">
        <v>46</v>
      </c>
      <c r="K11" s="25">
        <v>17</v>
      </c>
      <c r="L11" s="25">
        <v>34.5</v>
      </c>
      <c r="M11" s="25">
        <v>13.6</v>
      </c>
    </row>
    <row r="12" spans="1:14">
      <c r="A12" s="26" t="s">
        <v>207</v>
      </c>
      <c r="B12" s="306">
        <v>12.5</v>
      </c>
      <c r="C12" s="25">
        <v>108</v>
      </c>
      <c r="D12" s="25">
        <v>41</v>
      </c>
      <c r="E12" s="25">
        <v>327</v>
      </c>
      <c r="F12" s="25">
        <v>130</v>
      </c>
      <c r="G12" s="25">
        <v>23.4</v>
      </c>
      <c r="H12" s="25">
        <v>130</v>
      </c>
      <c r="I12" s="25">
        <v>3800</v>
      </c>
      <c r="J12" s="25">
        <v>45</v>
      </c>
      <c r="K12" s="25">
        <v>16.7</v>
      </c>
      <c r="L12" s="25">
        <v>34.299999999999997</v>
      </c>
      <c r="M12" s="25">
        <v>13.3</v>
      </c>
    </row>
    <row r="14" spans="1:14">
      <c r="A14" s="31" t="s">
        <v>632</v>
      </c>
    </row>
    <row r="15" spans="1:14" s="31" customFormat="1">
      <c r="A15" s="31" t="s">
        <v>628</v>
      </c>
      <c r="B15" s="355" t="s">
        <v>189</v>
      </c>
      <c r="C15" s="355" t="s">
        <v>696</v>
      </c>
      <c r="D15" s="355" t="s">
        <v>697</v>
      </c>
      <c r="E15" s="355" t="s">
        <v>698</v>
      </c>
      <c r="F15" s="370" t="s">
        <v>719</v>
      </c>
      <c r="G15" s="355" t="s">
        <v>699</v>
      </c>
      <c r="H15" s="355" t="s">
        <v>700</v>
      </c>
      <c r="I15" s="355" t="s">
        <v>217</v>
      </c>
      <c r="N15" s="31" t="s">
        <v>720</v>
      </c>
    </row>
    <row r="16" spans="1:14">
      <c r="A16" s="80" t="s">
        <v>346</v>
      </c>
      <c r="B16" s="27">
        <f>B2-(B2*0.015)</f>
        <v>6.5994999999999999</v>
      </c>
      <c r="C16" s="25">
        <v>36</v>
      </c>
      <c r="D16" s="25">
        <v>0</v>
      </c>
      <c r="E16" s="25">
        <v>177</v>
      </c>
      <c r="F16" s="25">
        <v>0</v>
      </c>
      <c r="G16" s="363">
        <f>G2-(G2*0.015)</f>
        <v>17.73</v>
      </c>
      <c r="H16" s="80">
        <v>59</v>
      </c>
      <c r="I16" s="81">
        <v>0</v>
      </c>
    </row>
    <row r="17" spans="1:14">
      <c r="A17" s="80" t="s">
        <v>347</v>
      </c>
      <c r="B17" s="27">
        <f>B2+(B2*0.015)</f>
        <v>6.8005000000000004</v>
      </c>
      <c r="C17" s="25">
        <v>63</v>
      </c>
      <c r="D17" s="25">
        <v>18</v>
      </c>
      <c r="E17" s="25">
        <v>256</v>
      </c>
      <c r="F17" s="367">
        <v>39</v>
      </c>
      <c r="G17" s="363">
        <f>G2+(G2*0.5)</f>
        <v>27</v>
      </c>
      <c r="H17" s="25">
        <v>99</v>
      </c>
      <c r="I17" s="25">
        <v>2300</v>
      </c>
      <c r="N17" s="25">
        <v>64</v>
      </c>
    </row>
    <row r="18" spans="1:14">
      <c r="A18" s="80" t="s">
        <v>348</v>
      </c>
      <c r="B18" s="27">
        <f>B3-(B3*0.015)</f>
        <v>12.805</v>
      </c>
      <c r="C18" s="25">
        <v>70</v>
      </c>
      <c r="D18" s="25">
        <v>0</v>
      </c>
      <c r="E18" s="25">
        <v>344</v>
      </c>
      <c r="F18" s="25">
        <v>0</v>
      </c>
      <c r="G18" s="363">
        <f>G3-(G3*0.015)</f>
        <v>27.58</v>
      </c>
      <c r="H18" s="25">
        <v>114</v>
      </c>
      <c r="I18" s="25">
        <v>0</v>
      </c>
    </row>
    <row r="19" spans="1:14">
      <c r="A19" s="80" t="s">
        <v>349</v>
      </c>
      <c r="B19" s="27">
        <f>B3+(B3*0.015)</f>
        <v>13.195</v>
      </c>
      <c r="C19" s="25">
        <v>123</v>
      </c>
      <c r="D19" s="25">
        <v>35</v>
      </c>
      <c r="E19" s="25">
        <v>497</v>
      </c>
      <c r="F19" s="367">
        <v>76</v>
      </c>
      <c r="G19" s="363">
        <f>G3+(G3*0.5)</f>
        <v>42</v>
      </c>
      <c r="H19" s="25">
        <v>191</v>
      </c>
      <c r="I19" s="25">
        <v>3500</v>
      </c>
      <c r="N19" s="25">
        <v>101</v>
      </c>
    </row>
    <row r="20" spans="1:14">
      <c r="A20" s="80" t="s">
        <v>351</v>
      </c>
      <c r="B20" s="27">
        <f>B4-(B4*0.015)</f>
        <v>8.7665000000000006</v>
      </c>
      <c r="C20" s="25">
        <v>48</v>
      </c>
      <c r="D20" s="25">
        <v>0</v>
      </c>
      <c r="E20" s="25">
        <v>235</v>
      </c>
      <c r="F20" s="25">
        <v>0</v>
      </c>
      <c r="G20" s="363">
        <f>G4-(G4*0.015)</f>
        <v>24.625</v>
      </c>
      <c r="H20" s="25">
        <v>78</v>
      </c>
      <c r="I20" s="25">
        <v>0</v>
      </c>
    </row>
    <row r="21" spans="1:14">
      <c r="A21" s="80" t="s">
        <v>350</v>
      </c>
      <c r="B21" s="27">
        <f>B4+(B4*0.015)</f>
        <v>9.0335000000000001</v>
      </c>
      <c r="C21" s="25">
        <v>84</v>
      </c>
      <c r="D21" s="25">
        <v>24</v>
      </c>
      <c r="E21" s="25">
        <v>340</v>
      </c>
      <c r="F21" s="25">
        <v>52</v>
      </c>
      <c r="G21" s="363">
        <f>G4+(G4*0.5)</f>
        <v>37.5</v>
      </c>
      <c r="H21" s="25">
        <v>131</v>
      </c>
      <c r="I21" s="25">
        <v>3000</v>
      </c>
      <c r="N21" s="25">
        <v>83</v>
      </c>
    </row>
    <row r="22" spans="1:14">
      <c r="A22" s="80" t="s">
        <v>352</v>
      </c>
      <c r="B22" s="27">
        <f>B5-(B5*0.015)</f>
        <v>11.130500000000001</v>
      </c>
      <c r="C22" s="25">
        <v>61</v>
      </c>
      <c r="D22" s="25">
        <v>0</v>
      </c>
      <c r="E22" s="25">
        <v>292</v>
      </c>
      <c r="F22" s="25">
        <v>0</v>
      </c>
      <c r="G22" s="363">
        <f>G5-(G5*0.015)</f>
        <v>29.55</v>
      </c>
      <c r="H22" s="25">
        <v>99</v>
      </c>
      <c r="I22" s="25">
        <v>0</v>
      </c>
    </row>
    <row r="23" spans="1:14">
      <c r="A23" s="80" t="s">
        <v>353</v>
      </c>
      <c r="B23" s="27">
        <f>B5+(B5*0.015)</f>
        <v>11.4695</v>
      </c>
      <c r="C23" s="25">
        <v>107</v>
      </c>
      <c r="D23" s="25">
        <v>31</v>
      </c>
      <c r="E23" s="25">
        <v>432</v>
      </c>
      <c r="F23" s="25">
        <v>66</v>
      </c>
      <c r="G23" s="363">
        <f>G5+(G5*0.5)</f>
        <v>45</v>
      </c>
      <c r="H23" s="25">
        <v>166</v>
      </c>
      <c r="I23" s="25">
        <v>3200</v>
      </c>
      <c r="N23" s="25">
        <v>87</v>
      </c>
    </row>
    <row r="25" spans="1:14" s="33" customFormat="1" ht="45">
      <c r="A25" s="32" t="s">
        <v>703</v>
      </c>
      <c r="B25" s="354" t="s">
        <v>189</v>
      </c>
      <c r="C25" s="353" t="s">
        <v>696</v>
      </c>
      <c r="D25" s="353" t="s">
        <v>701</v>
      </c>
      <c r="E25" s="353" t="s">
        <v>698</v>
      </c>
      <c r="F25" s="354" t="s">
        <v>702</v>
      </c>
      <c r="G25" s="357" t="s">
        <v>699</v>
      </c>
      <c r="H25" s="353" t="s">
        <v>700</v>
      </c>
      <c r="I25" s="357" t="s">
        <v>704</v>
      </c>
      <c r="J25" s="375" t="s">
        <v>694</v>
      </c>
      <c r="K25" s="375" t="s">
        <v>727</v>
      </c>
      <c r="L25" s="375" t="s">
        <v>726</v>
      </c>
      <c r="M25" s="375" t="s">
        <v>725</v>
      </c>
    </row>
    <row r="26" spans="1:14">
      <c r="A26" s="80" t="s">
        <v>346</v>
      </c>
      <c r="B26" s="27">
        <f>B9-(B9*0.015)</f>
        <v>7.1905000000000001</v>
      </c>
      <c r="C26" s="81">
        <f t="shared" ref="C26:H26" si="0">C9-(C9*0.05)</f>
        <v>57</v>
      </c>
      <c r="D26" s="81">
        <f t="shared" si="0"/>
        <v>23.75</v>
      </c>
      <c r="E26" s="81">
        <f t="shared" si="0"/>
        <v>218.5</v>
      </c>
      <c r="F26" s="81">
        <f t="shared" si="0"/>
        <v>107.35</v>
      </c>
      <c r="G26" s="81">
        <f t="shared" si="0"/>
        <v>15.675000000000001</v>
      </c>
      <c r="H26" s="81">
        <f t="shared" si="0"/>
        <v>60.8</v>
      </c>
      <c r="I26" s="358">
        <f>I9-(I9*0.1)</f>
        <v>2520</v>
      </c>
      <c r="J26" s="27">
        <f>J9-(J9*0.03)</f>
        <v>52.574000000000005</v>
      </c>
      <c r="K26" s="27">
        <f>K9-(K9*0.03)</f>
        <v>12.803999999999998</v>
      </c>
      <c r="L26" s="27">
        <f>L9-(L9*0.03)</f>
        <v>32.01</v>
      </c>
      <c r="M26" s="27">
        <f>M9-(M9*0.03)</f>
        <v>13.773999999999999</v>
      </c>
    </row>
    <row r="27" spans="1:14">
      <c r="A27" s="80" t="s">
        <v>347</v>
      </c>
      <c r="B27" s="27">
        <f>B9+(B9*0.015)</f>
        <v>7.4094999999999995</v>
      </c>
      <c r="C27" s="81">
        <f t="shared" ref="C27:H27" si="1">C9+(C9*0.05)</f>
        <v>63</v>
      </c>
      <c r="D27" s="81">
        <f t="shared" si="1"/>
        <v>26.25</v>
      </c>
      <c r="E27" s="81">
        <f t="shared" si="1"/>
        <v>241.5</v>
      </c>
      <c r="F27" s="81">
        <f t="shared" si="1"/>
        <v>118.65</v>
      </c>
      <c r="G27" s="81">
        <f t="shared" si="1"/>
        <v>17.324999999999999</v>
      </c>
      <c r="H27" s="81">
        <f t="shared" si="1"/>
        <v>67.2</v>
      </c>
      <c r="I27" s="358">
        <f>I9+(I9*0.1)</f>
        <v>3080</v>
      </c>
      <c r="J27" s="27">
        <f>J9+(J9*0.03)</f>
        <v>55.826000000000001</v>
      </c>
      <c r="K27" s="27">
        <f>K9+(K9*0.03)</f>
        <v>13.596</v>
      </c>
      <c r="L27" s="27">
        <f>L9+(L9*0.03)</f>
        <v>33.99</v>
      </c>
      <c r="M27" s="27">
        <f>M9+(M9*0.03)</f>
        <v>14.625999999999999</v>
      </c>
    </row>
    <row r="28" spans="1:14">
      <c r="A28" s="80" t="s">
        <v>348</v>
      </c>
      <c r="B28" s="27">
        <f>B10-(B10*0.015)</f>
        <v>13.987</v>
      </c>
      <c r="C28" s="81">
        <f t="shared" ref="C28:H28" si="2">C10-(C10*0.05)</f>
        <v>121.6</v>
      </c>
      <c r="D28" s="81">
        <f t="shared" si="2"/>
        <v>49.4</v>
      </c>
      <c r="E28" s="81">
        <f t="shared" si="2"/>
        <v>387.6</v>
      </c>
      <c r="F28" s="81">
        <f t="shared" si="2"/>
        <v>128.25</v>
      </c>
      <c r="G28" s="81">
        <f t="shared" si="2"/>
        <v>20.045000000000002</v>
      </c>
      <c r="H28" s="81">
        <f t="shared" si="2"/>
        <v>132.05000000000001</v>
      </c>
      <c r="I28" s="358">
        <f>I10-(I10*0.1)</f>
        <v>3456</v>
      </c>
      <c r="J28" s="27">
        <f>J10-(J10*0.03)</f>
        <v>47.53</v>
      </c>
      <c r="K28" s="27">
        <f>K10-(K10*0.03)</f>
        <v>15.52</v>
      </c>
      <c r="L28" s="27">
        <f>L10-(L10*0.03)</f>
        <v>33.853000000000002</v>
      </c>
      <c r="M28" s="27">
        <f>M10-(M10*0.03)</f>
        <v>13.871</v>
      </c>
    </row>
    <row r="29" spans="1:14">
      <c r="A29" s="80" t="s">
        <v>349</v>
      </c>
      <c r="B29" s="27">
        <f>B10+(B10*0.015)</f>
        <v>14.412999999999998</v>
      </c>
      <c r="C29" s="81">
        <f t="shared" ref="C29:H29" si="3">C10+(C10*0.05)</f>
        <v>134.4</v>
      </c>
      <c r="D29" s="81">
        <f t="shared" si="3"/>
        <v>54.6</v>
      </c>
      <c r="E29" s="81">
        <f t="shared" si="3"/>
        <v>428.4</v>
      </c>
      <c r="F29" s="81">
        <f t="shared" si="3"/>
        <v>141.75</v>
      </c>
      <c r="G29" s="81">
        <f t="shared" si="3"/>
        <v>22.155000000000001</v>
      </c>
      <c r="H29" s="81">
        <f t="shared" si="3"/>
        <v>145.94999999999999</v>
      </c>
      <c r="I29" s="358">
        <f>I10+(I10*0.1)</f>
        <v>4224</v>
      </c>
      <c r="J29" s="27">
        <f>J10+(J10*0.03)</f>
        <v>50.47</v>
      </c>
      <c r="K29" s="27">
        <f>K10+(K10*0.03)</f>
        <v>16.48</v>
      </c>
      <c r="L29" s="27">
        <f>L10+(L10*0.03)</f>
        <v>35.946999999999996</v>
      </c>
      <c r="M29" s="27">
        <f>M10+(M10*0.03)</f>
        <v>14.729000000000001</v>
      </c>
    </row>
    <row r="30" spans="1:14">
      <c r="A30" s="80" t="s">
        <v>351</v>
      </c>
      <c r="B30" s="27">
        <f>B11-(B11*0.015)</f>
        <v>9.4559999999999995</v>
      </c>
      <c r="C30" s="81">
        <f t="shared" ref="C30:H30" si="4">C11-(C11*0.05)</f>
        <v>79.8</v>
      </c>
      <c r="D30" s="81">
        <f t="shared" si="4"/>
        <v>30.4</v>
      </c>
      <c r="E30" s="81">
        <f t="shared" si="4"/>
        <v>240.35</v>
      </c>
      <c r="F30" s="81">
        <f t="shared" si="4"/>
        <v>89.3</v>
      </c>
      <c r="G30" s="81">
        <f t="shared" si="4"/>
        <v>17.004999999999999</v>
      </c>
      <c r="H30" s="81">
        <f t="shared" si="4"/>
        <v>92.15</v>
      </c>
      <c r="I30" s="358">
        <f>I11-(I11*0.1)</f>
        <v>2502</v>
      </c>
      <c r="J30" s="27">
        <f>J11-(J11*0.03)</f>
        <v>44.62</v>
      </c>
      <c r="K30" s="27">
        <f>K11-(K11*0.03)</f>
        <v>16.489999999999998</v>
      </c>
      <c r="L30" s="27">
        <f>L11-(L11*0.03)</f>
        <v>33.465000000000003</v>
      </c>
      <c r="M30" s="27">
        <f>M11-(M11*0.03)</f>
        <v>13.192</v>
      </c>
    </row>
    <row r="31" spans="1:14">
      <c r="A31" s="80" t="s">
        <v>350</v>
      </c>
      <c r="B31" s="27">
        <f>B11+(B11*0.015)</f>
        <v>9.7439999999999998</v>
      </c>
      <c r="C31" s="81">
        <f t="shared" ref="C31:H31" si="5">C11+(C11*0.05)</f>
        <v>88.2</v>
      </c>
      <c r="D31" s="81">
        <f t="shared" si="5"/>
        <v>33.6</v>
      </c>
      <c r="E31" s="81">
        <f t="shared" si="5"/>
        <v>265.64999999999998</v>
      </c>
      <c r="F31" s="81">
        <f t="shared" si="5"/>
        <v>98.7</v>
      </c>
      <c r="G31" s="81">
        <f t="shared" si="5"/>
        <v>18.794999999999998</v>
      </c>
      <c r="H31" s="81">
        <f t="shared" si="5"/>
        <v>101.85</v>
      </c>
      <c r="I31" s="358">
        <f>I11+(I11*0.1)</f>
        <v>3058</v>
      </c>
      <c r="J31" s="27">
        <f>J11+(J11*0.03)</f>
        <v>47.38</v>
      </c>
      <c r="K31" s="27">
        <f>K11+(K11*0.03)</f>
        <v>17.510000000000002</v>
      </c>
      <c r="L31" s="27">
        <f>L11+(L11*0.03)</f>
        <v>35.534999999999997</v>
      </c>
      <c r="M31" s="27">
        <f>M11+(M11*0.03)</f>
        <v>14.007999999999999</v>
      </c>
    </row>
    <row r="32" spans="1:14">
      <c r="A32" s="80" t="s">
        <v>352</v>
      </c>
      <c r="B32" s="27">
        <f>B12-(B12*0.015)</f>
        <v>12.3125</v>
      </c>
      <c r="C32" s="81">
        <f t="shared" ref="C32:H32" si="6">C12-(C12*0.05)</f>
        <v>102.6</v>
      </c>
      <c r="D32" s="81">
        <f t="shared" si="6"/>
        <v>38.950000000000003</v>
      </c>
      <c r="E32" s="81">
        <f t="shared" si="6"/>
        <v>310.64999999999998</v>
      </c>
      <c r="F32" s="81">
        <f t="shared" si="6"/>
        <v>123.5</v>
      </c>
      <c r="G32" s="81">
        <f t="shared" si="6"/>
        <v>22.229999999999997</v>
      </c>
      <c r="H32" s="81">
        <f t="shared" si="6"/>
        <v>123.5</v>
      </c>
      <c r="I32" s="358">
        <f>I12-(I12*0.1)</f>
        <v>3420</v>
      </c>
      <c r="J32" s="27">
        <f>J12-(J12*0.03)</f>
        <v>43.65</v>
      </c>
      <c r="K32" s="27">
        <f>K12-(K12*0.03)</f>
        <v>16.198999999999998</v>
      </c>
      <c r="L32" s="27">
        <f>L12-(L12*0.03)</f>
        <v>33.271000000000001</v>
      </c>
      <c r="M32" s="27">
        <f>M12-(M12*0.03)</f>
        <v>12.901</v>
      </c>
    </row>
    <row r="33" spans="1:13">
      <c r="A33" s="80" t="s">
        <v>353</v>
      </c>
      <c r="B33" s="27">
        <f>B12+(B12*0.015)</f>
        <v>12.6875</v>
      </c>
      <c r="C33" s="81">
        <f t="shared" ref="C33:H33" si="7">C12+(C12*0.05)</f>
        <v>113.4</v>
      </c>
      <c r="D33" s="81">
        <f t="shared" si="7"/>
        <v>43.05</v>
      </c>
      <c r="E33" s="81">
        <f t="shared" si="7"/>
        <v>343.35</v>
      </c>
      <c r="F33" s="81">
        <f t="shared" si="7"/>
        <v>136.5</v>
      </c>
      <c r="G33" s="81">
        <f t="shared" si="7"/>
        <v>24.57</v>
      </c>
      <c r="H33" s="81">
        <f t="shared" si="7"/>
        <v>136.5</v>
      </c>
      <c r="I33" s="358">
        <f>I12+(I12*0.1)</f>
        <v>4180</v>
      </c>
      <c r="J33" s="27">
        <f>J12+(J12*0.03)</f>
        <v>46.35</v>
      </c>
      <c r="K33" s="27">
        <f>K12+(K12*0.03)</f>
        <v>17.201000000000001</v>
      </c>
      <c r="L33" s="27">
        <f>L12+(L12*0.03)</f>
        <v>35.328999999999994</v>
      </c>
      <c r="M33" s="27">
        <f>M12+(M12*0.03)</f>
        <v>13.699000000000002</v>
      </c>
    </row>
    <row r="35" spans="1:13">
      <c r="A35" s="308"/>
      <c r="B35" s="308"/>
      <c r="C35" s="307"/>
    </row>
    <row r="36" spans="1:13">
      <c r="A36" s="308" t="s">
        <v>630</v>
      </c>
      <c r="B36" s="308" t="s">
        <v>631</v>
      </c>
    </row>
    <row r="38" spans="1:13" ht="45">
      <c r="A38" s="32" t="s">
        <v>703</v>
      </c>
      <c r="B38" s="375" t="s">
        <v>723</v>
      </c>
      <c r="C38" s="369" t="s">
        <v>714</v>
      </c>
      <c r="D38" s="369" t="s">
        <v>715</v>
      </c>
      <c r="E38" s="369" t="s">
        <v>716</v>
      </c>
      <c r="F38" s="368" t="s">
        <v>717</v>
      </c>
      <c r="G38" s="368" t="s">
        <v>718</v>
      </c>
      <c r="H38" s="372" t="s">
        <v>721</v>
      </c>
      <c r="I38" s="372" t="s">
        <v>722</v>
      </c>
      <c r="J38" s="377" t="s">
        <v>702</v>
      </c>
      <c r="K38" s="377" t="s">
        <v>724</v>
      </c>
      <c r="L38" s="357" t="s">
        <v>704</v>
      </c>
    </row>
    <row r="39" spans="1:13">
      <c r="A39" s="80" t="s">
        <v>346</v>
      </c>
      <c r="B39" s="27">
        <v>7.1905000000000001</v>
      </c>
      <c r="C39" s="376">
        <v>32.257200000000005</v>
      </c>
      <c r="D39" s="376">
        <v>10.5276</v>
      </c>
      <c r="E39" s="81">
        <v>52.622</v>
      </c>
      <c r="F39" s="81">
        <v>23.888586627021155</v>
      </c>
      <c r="G39" s="81">
        <v>16.133600000000001</v>
      </c>
      <c r="H39" s="81">
        <v>13.2492</v>
      </c>
      <c r="I39" s="358">
        <v>0</v>
      </c>
      <c r="J39" s="378"/>
      <c r="K39" s="378"/>
      <c r="L39" s="358">
        <v>2520</v>
      </c>
    </row>
    <row r="40" spans="1:13">
      <c r="A40" s="80" t="s">
        <v>347</v>
      </c>
      <c r="B40" s="27">
        <v>7.4094999999999995</v>
      </c>
      <c r="C40" s="376">
        <v>33.942799999999998</v>
      </c>
      <c r="D40" s="376">
        <v>11.272400000000001</v>
      </c>
      <c r="E40" s="81">
        <v>54.778000000000006</v>
      </c>
      <c r="F40" s="81">
        <v>25.041052938242832</v>
      </c>
      <c r="G40" s="81">
        <v>17.4664</v>
      </c>
      <c r="H40" s="81">
        <v>14.150799999999998</v>
      </c>
      <c r="I40" s="81">
        <v>0</v>
      </c>
      <c r="J40" s="378"/>
      <c r="K40" s="378"/>
      <c r="L40" s="358">
        <v>3080</v>
      </c>
    </row>
    <row r="41" spans="1:13">
      <c r="A41" s="80" t="s">
        <v>348</v>
      </c>
      <c r="B41" s="374">
        <v>13.987</v>
      </c>
      <c r="C41" s="81">
        <v>33.6</v>
      </c>
      <c r="D41" s="81">
        <v>13.6</v>
      </c>
      <c r="E41" s="81">
        <v>46.4</v>
      </c>
      <c r="F41" s="376">
        <f>((J41*16.7)/K41)/10</f>
        <v>19.046308130960576</v>
      </c>
      <c r="G41" s="81">
        <v>19.2</v>
      </c>
      <c r="H41" s="81">
        <v>15.4</v>
      </c>
      <c r="I41" s="81">
        <v>0</v>
      </c>
      <c r="J41" s="378">
        <v>116</v>
      </c>
      <c r="K41" s="378">
        <v>10.170999999999999</v>
      </c>
      <c r="L41" s="25">
        <v>3345</v>
      </c>
    </row>
    <row r="42" spans="1:13">
      <c r="A42" s="80" t="s">
        <v>349</v>
      </c>
      <c r="B42" s="373">
        <v>14.412999999999998</v>
      </c>
      <c r="C42" s="81">
        <v>36.1</v>
      </c>
      <c r="D42" s="81">
        <v>14.9</v>
      </c>
      <c r="E42" s="81">
        <v>49.6</v>
      </c>
      <c r="F42" s="376">
        <f t="shared" ref="F42:F46" si="8">((J42*16.7)/K42)/10</f>
        <v>21.639040807740848</v>
      </c>
      <c r="G42" s="81">
        <v>23</v>
      </c>
      <c r="H42" s="81">
        <v>16.600000000000001</v>
      </c>
      <c r="I42" s="81">
        <v>0</v>
      </c>
      <c r="J42" s="378">
        <v>154</v>
      </c>
      <c r="K42" s="378">
        <v>11.885</v>
      </c>
      <c r="L42" s="25">
        <v>4341</v>
      </c>
    </row>
    <row r="43" spans="1:13">
      <c r="A43" s="80" t="s">
        <v>351</v>
      </c>
      <c r="B43" s="27">
        <v>9.4559999999999995</v>
      </c>
      <c r="C43" s="81">
        <v>33.5</v>
      </c>
      <c r="D43" s="81">
        <v>13</v>
      </c>
      <c r="E43" s="81">
        <v>44.4</v>
      </c>
      <c r="F43" s="376">
        <f t="shared" si="8"/>
        <v>19.72004776436248</v>
      </c>
      <c r="G43" s="81">
        <v>17.100000000000001</v>
      </c>
      <c r="H43" s="81">
        <v>16.399999999999999</v>
      </c>
      <c r="I43" s="81">
        <v>2.8</v>
      </c>
      <c r="J43" s="378">
        <v>89</v>
      </c>
      <c r="K43" s="378">
        <v>7.5369999999999999</v>
      </c>
      <c r="L43" s="25">
        <v>2418</v>
      </c>
    </row>
    <row r="44" spans="1:13">
      <c r="A44" s="80" t="s">
        <v>350</v>
      </c>
      <c r="B44" s="27">
        <v>9.7439999999999998</v>
      </c>
      <c r="C44" s="81">
        <v>35.4</v>
      </c>
      <c r="D44" s="81">
        <v>14.1</v>
      </c>
      <c r="E44" s="81">
        <v>46.6</v>
      </c>
      <c r="F44" s="376">
        <f t="shared" si="8"/>
        <v>20.398519432449103</v>
      </c>
      <c r="G44" s="81">
        <v>18.7</v>
      </c>
      <c r="H44" s="81">
        <v>17.5</v>
      </c>
      <c r="I44" s="81">
        <v>4.5</v>
      </c>
      <c r="J44" s="378">
        <v>99</v>
      </c>
      <c r="K44" s="378">
        <v>8.1050000000000004</v>
      </c>
      <c r="L44" s="25">
        <v>3142</v>
      </c>
    </row>
    <row r="45" spans="1:13">
      <c r="A45" s="80" t="s">
        <v>352</v>
      </c>
      <c r="B45" s="27">
        <v>12.3125</v>
      </c>
      <c r="C45" s="81">
        <v>33.299999999999997</v>
      </c>
      <c r="D45" s="81">
        <v>12.8</v>
      </c>
      <c r="E45" s="81">
        <v>43.7</v>
      </c>
      <c r="F45" s="376">
        <f t="shared" si="8"/>
        <v>17.912541254125411</v>
      </c>
      <c r="G45" s="81">
        <v>21</v>
      </c>
      <c r="H45" s="81">
        <v>16.100000000000001</v>
      </c>
      <c r="I45" s="81">
        <v>3.7</v>
      </c>
      <c r="J45" s="378">
        <v>117</v>
      </c>
      <c r="K45" s="378">
        <v>10.907999999999999</v>
      </c>
      <c r="L45" s="25">
        <v>3486</v>
      </c>
    </row>
    <row r="46" spans="1:13">
      <c r="A46" s="80" t="s">
        <v>353</v>
      </c>
      <c r="B46" s="27">
        <v>12.6875</v>
      </c>
      <c r="C46" s="81">
        <v>35.200000000000003</v>
      </c>
      <c r="D46" s="81">
        <v>13.8</v>
      </c>
      <c r="E46" s="81">
        <v>45.9</v>
      </c>
      <c r="F46" s="376">
        <f t="shared" si="8"/>
        <v>19.88095238095238</v>
      </c>
      <c r="G46" s="81">
        <v>24.9</v>
      </c>
      <c r="H46" s="81">
        <v>17.3</v>
      </c>
      <c r="I46" s="81">
        <v>5.7</v>
      </c>
      <c r="J46" s="378">
        <v>141</v>
      </c>
      <c r="K46" s="378">
        <v>11.843999999999999</v>
      </c>
      <c r="L46" s="25">
        <v>4236</v>
      </c>
    </row>
    <row r="47" spans="1:13">
      <c r="C47" s="81">
        <f>AVERAGE(C45:C46)</f>
        <v>34.25</v>
      </c>
      <c r="E47" s="81">
        <f>AVERAGE(E45:E46)</f>
        <v>44.8</v>
      </c>
      <c r="H47" s="81">
        <f>AVERAGE(H45:H46)</f>
        <v>16.700000000000003</v>
      </c>
    </row>
    <row r="48" spans="1:13">
      <c r="A48" s="371"/>
      <c r="C48" s="81">
        <f>C47-2.5</f>
        <v>31.75</v>
      </c>
      <c r="D48" s="81">
        <f>C39+E39+H39+I39</f>
        <v>98.128399999999999</v>
      </c>
      <c r="E48" s="81">
        <f>E47-2.5</f>
        <v>42.3</v>
      </c>
      <c r="H48" s="81">
        <f>H47-2.5</f>
        <v>14.200000000000003</v>
      </c>
    </row>
    <row r="49" spans="3:8">
      <c r="C49" s="81">
        <f>C47+2.5</f>
        <v>36.75</v>
      </c>
      <c r="D49" s="81">
        <f>C40+E40+H40+I40</f>
        <v>102.8716</v>
      </c>
      <c r="E49" s="81">
        <f>E47+2.5</f>
        <v>47.3</v>
      </c>
      <c r="H49" s="81">
        <f>H47+2.5</f>
        <v>19.200000000000003</v>
      </c>
    </row>
    <row r="50" spans="3:8">
      <c r="D50" s="81">
        <f t="shared" ref="D50:D57" si="9">C41+E41+H41+I41</f>
        <v>95.4</v>
      </c>
    </row>
    <row r="51" spans="3:8">
      <c r="D51" s="81">
        <f t="shared" si="9"/>
        <v>102.30000000000001</v>
      </c>
    </row>
    <row r="52" spans="3:8">
      <c r="D52" s="81">
        <f t="shared" si="9"/>
        <v>97.100000000000009</v>
      </c>
    </row>
    <row r="53" spans="3:8">
      <c r="D53" s="81">
        <f t="shared" si="9"/>
        <v>104</v>
      </c>
    </row>
    <row r="54" spans="3:8">
      <c r="D54" s="81">
        <f t="shared" si="9"/>
        <v>96.8</v>
      </c>
    </row>
    <row r="55" spans="3:8">
      <c r="D55" s="81">
        <f t="shared" si="9"/>
        <v>104.1</v>
      </c>
    </row>
    <row r="56" spans="3:8">
      <c r="D56" s="81">
        <f t="shared" si="9"/>
        <v>95.75</v>
      </c>
    </row>
    <row r="57" spans="3:8">
      <c r="D57" s="81">
        <f t="shared" si="9"/>
        <v>88.25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D132"/>
  <sheetViews>
    <sheetView workbookViewId="0">
      <pane ySplit="1160" activePane="bottomLeft"/>
      <selection pane="bottomLeft" activeCell="A5" sqref="A5:A6"/>
    </sheetView>
    <sheetView topLeftCell="A39" workbookViewId="1">
      <selection activeCell="A68" sqref="A68:B68"/>
    </sheetView>
  </sheetViews>
  <sheetFormatPr baseColWidth="10" defaultColWidth="10.83203125" defaultRowHeight="15" x14ac:dyDescent="0"/>
  <cols>
    <col min="1" max="1" width="38" style="35" customWidth="1"/>
    <col min="2" max="2" width="15" style="35" customWidth="1"/>
    <col min="3" max="3" width="16" style="5" customWidth="1"/>
    <col min="4" max="4" width="10.83203125" style="314" customWidth="1"/>
    <col min="5" max="6" width="10.83203125" style="5" customWidth="1"/>
    <col min="7" max="10" width="10.83203125" style="20" customWidth="1"/>
    <col min="11" max="12" width="10.83203125" style="5" customWidth="1"/>
    <col min="13" max="16" width="10.83203125" style="20" customWidth="1"/>
    <col min="17" max="17" width="10.83203125" style="14" customWidth="1"/>
    <col min="18" max="18" width="11.33203125" style="14" customWidth="1"/>
    <col min="19" max="30" width="10.83203125" style="14"/>
    <col min="31" max="16384" width="10.83203125" style="5"/>
  </cols>
  <sheetData>
    <row r="1" spans="1:30" s="50" customFormat="1">
      <c r="A1" s="312"/>
      <c r="B1" s="312"/>
      <c r="D1" s="48"/>
      <c r="F1" s="50" t="s">
        <v>188</v>
      </c>
    </row>
    <row r="2" spans="1:30">
      <c r="A2" s="362" t="s">
        <v>705</v>
      </c>
      <c r="B2" s="83"/>
      <c r="D2" s="433"/>
      <c r="E2" s="465" t="s">
        <v>219</v>
      </c>
      <c r="F2" s="466"/>
      <c r="G2" s="466"/>
      <c r="H2" s="467" t="s">
        <v>220</v>
      </c>
      <c r="I2" s="468"/>
      <c r="J2" s="468"/>
      <c r="K2" s="465" t="s">
        <v>222</v>
      </c>
      <c r="L2" s="466"/>
      <c r="M2" s="466"/>
      <c r="N2" s="467" t="s">
        <v>223</v>
      </c>
      <c r="O2" s="468"/>
      <c r="P2" s="468"/>
    </row>
    <row r="3" spans="1:30">
      <c r="A3" s="83" t="s">
        <v>46</v>
      </c>
      <c r="B3" s="83" t="s">
        <v>367</v>
      </c>
      <c r="C3" s="5" t="s">
        <v>182</v>
      </c>
      <c r="D3" s="361" t="s">
        <v>366</v>
      </c>
      <c r="E3" s="460" t="s">
        <v>761</v>
      </c>
      <c r="F3" s="460" t="s">
        <v>759</v>
      </c>
      <c r="G3" s="20" t="s">
        <v>184</v>
      </c>
      <c r="H3" s="460" t="s">
        <v>761</v>
      </c>
      <c r="I3" s="460" t="s">
        <v>759</v>
      </c>
      <c r="J3" s="20" t="s">
        <v>184</v>
      </c>
      <c r="K3" s="460" t="s">
        <v>761</v>
      </c>
      <c r="L3" s="460" t="s">
        <v>759</v>
      </c>
      <c r="M3" s="20" t="s">
        <v>184</v>
      </c>
      <c r="N3" s="460" t="s">
        <v>761</v>
      </c>
      <c r="O3" s="460" t="s">
        <v>759</v>
      </c>
      <c r="P3" s="20" t="s">
        <v>184</v>
      </c>
    </row>
    <row r="4" spans="1:30">
      <c r="A4" s="83"/>
      <c r="B4" s="83"/>
      <c r="D4" s="361"/>
      <c r="E4" s="38"/>
      <c r="G4" s="443" t="s">
        <v>754</v>
      </c>
      <c r="H4" s="14"/>
      <c r="I4" s="14"/>
      <c r="J4" s="443" t="s">
        <v>754</v>
      </c>
      <c r="K4" s="38"/>
      <c r="M4" s="443" t="s">
        <v>754</v>
      </c>
      <c r="N4" s="38"/>
      <c r="O4" s="39"/>
      <c r="P4" s="443" t="s">
        <v>754</v>
      </c>
    </row>
    <row r="5" spans="1:30" s="22" customFormat="1">
      <c r="A5" s="21" t="s">
        <v>365</v>
      </c>
      <c r="B5" s="91"/>
      <c r="D5" s="313"/>
      <c r="E5" s="22">
        <v>14</v>
      </c>
      <c r="F5" s="22">
        <v>21</v>
      </c>
      <c r="G5" s="22">
        <v>17.5</v>
      </c>
      <c r="H5" s="326">
        <v>14</v>
      </c>
      <c r="I5" s="22">
        <v>21</v>
      </c>
      <c r="J5" s="22">
        <v>17.5</v>
      </c>
      <c r="K5" s="22">
        <v>14</v>
      </c>
      <c r="L5" s="22">
        <v>21</v>
      </c>
      <c r="M5" s="22">
        <v>17.5</v>
      </c>
      <c r="N5" s="22">
        <v>14</v>
      </c>
      <c r="O5" s="22">
        <v>21</v>
      </c>
      <c r="P5" s="22">
        <v>17.5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22" customFormat="1">
      <c r="A6" s="21" t="s">
        <v>368</v>
      </c>
      <c r="B6" s="91"/>
      <c r="D6" s="313"/>
      <c r="E6" s="22">
        <f>E5*120</f>
        <v>1680</v>
      </c>
      <c r="F6" s="22">
        <f>F5*120</f>
        <v>2520</v>
      </c>
      <c r="G6" s="22">
        <f>G5*120</f>
        <v>2100</v>
      </c>
      <c r="H6" s="22">
        <f t="shared" ref="H6:P6" si="0">H5*120</f>
        <v>1680</v>
      </c>
      <c r="I6" s="22">
        <f t="shared" si="0"/>
        <v>2520</v>
      </c>
      <c r="J6" s="22">
        <f t="shared" si="0"/>
        <v>2100</v>
      </c>
      <c r="K6" s="22">
        <f t="shared" si="0"/>
        <v>1680</v>
      </c>
      <c r="L6" s="22">
        <f t="shared" si="0"/>
        <v>2520</v>
      </c>
      <c r="M6" s="22">
        <f t="shared" si="0"/>
        <v>2100</v>
      </c>
      <c r="N6" s="22">
        <f t="shared" si="0"/>
        <v>1680</v>
      </c>
      <c r="O6" s="22">
        <f t="shared" si="0"/>
        <v>2520</v>
      </c>
      <c r="P6" s="22">
        <f t="shared" si="0"/>
        <v>2100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>
      <c r="A7" s="4" t="s">
        <v>57</v>
      </c>
      <c r="B7" s="57" t="s">
        <v>229</v>
      </c>
      <c r="C7" s="5">
        <v>1</v>
      </c>
      <c r="D7" s="322">
        <v>120</v>
      </c>
      <c r="E7" s="5">
        <f>$D7/2</f>
        <v>60</v>
      </c>
      <c r="F7" s="5">
        <f>$D7*14</f>
        <v>1680</v>
      </c>
      <c r="G7" s="439"/>
      <c r="H7" s="5">
        <f>$D7/2</f>
        <v>60</v>
      </c>
      <c r="I7" s="5">
        <f>$D7*14</f>
        <v>1680</v>
      </c>
      <c r="K7" s="5">
        <f>$D7/2</f>
        <v>60</v>
      </c>
      <c r="L7" s="5">
        <f>$D7*14</f>
        <v>1680</v>
      </c>
      <c r="M7" s="323"/>
      <c r="N7" s="5">
        <f>$D7/2</f>
        <v>60</v>
      </c>
      <c r="O7" s="5">
        <f>$D7*14</f>
        <v>1680</v>
      </c>
      <c r="P7" s="323"/>
    </row>
    <row r="8" spans="1:30">
      <c r="A8" s="4" t="s">
        <v>58</v>
      </c>
      <c r="B8" s="57" t="s">
        <v>230</v>
      </c>
      <c r="C8" s="5">
        <v>1</v>
      </c>
      <c r="D8" s="322">
        <v>120</v>
      </c>
      <c r="E8" s="5">
        <f t="shared" ref="E8:E16" si="1">$D8/2</f>
        <v>60</v>
      </c>
      <c r="F8" s="5">
        <f t="shared" ref="F8:F15" si="2">$D8*14</f>
        <v>1680</v>
      </c>
      <c r="H8" s="5">
        <f t="shared" ref="H8:H16" si="3">$D8/2</f>
        <v>60</v>
      </c>
      <c r="I8" s="5">
        <f t="shared" ref="I8:I15" si="4">$D8*14</f>
        <v>1680</v>
      </c>
      <c r="K8" s="5">
        <f t="shared" ref="K8:K16" si="5">$D8/2</f>
        <v>60</v>
      </c>
      <c r="L8" s="5">
        <f t="shared" ref="L8:L15" si="6">$D8*14</f>
        <v>1680</v>
      </c>
      <c r="M8" s="323"/>
      <c r="N8" s="5">
        <f t="shared" ref="N8:N16" si="7">$D8/2</f>
        <v>60</v>
      </c>
      <c r="O8" s="5">
        <f t="shared" ref="O8:O15" si="8">$D8*14</f>
        <v>1680</v>
      </c>
      <c r="P8" s="323"/>
    </row>
    <row r="9" spans="1:30">
      <c r="A9" s="4" t="s">
        <v>59</v>
      </c>
      <c r="B9" s="57" t="s">
        <v>231</v>
      </c>
      <c r="C9" s="5">
        <v>3</v>
      </c>
      <c r="D9" s="322">
        <v>120</v>
      </c>
      <c r="E9" s="5">
        <f t="shared" si="1"/>
        <v>60</v>
      </c>
      <c r="F9" s="5">
        <f t="shared" si="2"/>
        <v>1680</v>
      </c>
      <c r="H9" s="5">
        <f t="shared" si="3"/>
        <v>60</v>
      </c>
      <c r="I9" s="5">
        <f t="shared" si="4"/>
        <v>1680</v>
      </c>
      <c r="K9" s="5">
        <f t="shared" si="5"/>
        <v>60</v>
      </c>
      <c r="L9" s="5">
        <f t="shared" si="6"/>
        <v>1680</v>
      </c>
      <c r="M9" s="323"/>
      <c r="N9" s="5">
        <f t="shared" si="7"/>
        <v>60</v>
      </c>
      <c r="O9" s="5">
        <f t="shared" si="8"/>
        <v>1680</v>
      </c>
      <c r="P9" s="323"/>
    </row>
    <row r="10" spans="1:30">
      <c r="A10" s="4" t="s">
        <v>60</v>
      </c>
      <c r="B10" s="57" t="s">
        <v>232</v>
      </c>
      <c r="C10" s="5">
        <v>2</v>
      </c>
      <c r="D10" s="322">
        <v>120</v>
      </c>
      <c r="E10" s="5">
        <f t="shared" si="1"/>
        <v>60</v>
      </c>
      <c r="F10" s="5">
        <f t="shared" si="2"/>
        <v>1680</v>
      </c>
      <c r="H10" s="5">
        <f t="shared" si="3"/>
        <v>60</v>
      </c>
      <c r="I10" s="5">
        <f t="shared" si="4"/>
        <v>1680</v>
      </c>
      <c r="K10" s="5">
        <f t="shared" si="5"/>
        <v>60</v>
      </c>
      <c r="L10" s="5">
        <f t="shared" si="6"/>
        <v>1680</v>
      </c>
      <c r="M10" s="323"/>
      <c r="N10" s="5">
        <f t="shared" si="7"/>
        <v>60</v>
      </c>
      <c r="O10" s="5">
        <f t="shared" si="8"/>
        <v>1680</v>
      </c>
      <c r="P10" s="323"/>
    </row>
    <row r="11" spans="1:30">
      <c r="A11" s="4" t="s">
        <v>61</v>
      </c>
      <c r="B11" s="57" t="s">
        <v>233</v>
      </c>
      <c r="C11" s="5">
        <v>2</v>
      </c>
      <c r="D11" s="322">
        <v>120</v>
      </c>
      <c r="E11" s="5">
        <f t="shared" si="1"/>
        <v>60</v>
      </c>
      <c r="F11" s="5">
        <f t="shared" si="2"/>
        <v>1680</v>
      </c>
      <c r="H11" s="5">
        <f t="shared" si="3"/>
        <v>60</v>
      </c>
      <c r="I11" s="5">
        <f t="shared" si="4"/>
        <v>1680</v>
      </c>
      <c r="K11" s="5">
        <f t="shared" si="5"/>
        <v>60</v>
      </c>
      <c r="L11" s="5">
        <f t="shared" si="6"/>
        <v>1680</v>
      </c>
      <c r="M11" s="323"/>
      <c r="N11" s="5">
        <f t="shared" si="7"/>
        <v>60</v>
      </c>
      <c r="O11" s="5">
        <f t="shared" si="8"/>
        <v>1680</v>
      </c>
      <c r="P11" s="323"/>
    </row>
    <row r="12" spans="1:30">
      <c r="A12" s="4" t="s">
        <v>62</v>
      </c>
      <c r="B12" s="57" t="s">
        <v>234</v>
      </c>
      <c r="C12" s="5">
        <v>3</v>
      </c>
      <c r="D12" s="322">
        <v>120</v>
      </c>
      <c r="E12" s="5">
        <f t="shared" si="1"/>
        <v>60</v>
      </c>
      <c r="F12" s="5">
        <f t="shared" si="2"/>
        <v>1680</v>
      </c>
      <c r="H12" s="5">
        <f t="shared" si="3"/>
        <v>60</v>
      </c>
      <c r="I12" s="5">
        <f t="shared" si="4"/>
        <v>1680</v>
      </c>
      <c r="K12" s="5">
        <f t="shared" si="5"/>
        <v>60</v>
      </c>
      <c r="L12" s="5">
        <f t="shared" si="6"/>
        <v>1680</v>
      </c>
      <c r="M12" s="323"/>
      <c r="N12" s="5">
        <f t="shared" si="7"/>
        <v>60</v>
      </c>
      <c r="O12" s="5">
        <f t="shared" si="8"/>
        <v>1680</v>
      </c>
      <c r="P12" s="323"/>
    </row>
    <row r="13" spans="1:30">
      <c r="A13" s="4" t="s">
        <v>63</v>
      </c>
      <c r="B13" s="57" t="s">
        <v>235</v>
      </c>
      <c r="C13" s="5">
        <v>1</v>
      </c>
      <c r="D13" s="322">
        <v>120</v>
      </c>
      <c r="E13" s="5">
        <f t="shared" si="1"/>
        <v>60</v>
      </c>
      <c r="F13" s="5">
        <f t="shared" si="2"/>
        <v>1680</v>
      </c>
      <c r="H13" s="5">
        <f t="shared" si="3"/>
        <v>60</v>
      </c>
      <c r="I13" s="5">
        <f t="shared" si="4"/>
        <v>1680</v>
      </c>
      <c r="K13" s="5">
        <f t="shared" si="5"/>
        <v>60</v>
      </c>
      <c r="L13" s="5">
        <f t="shared" si="6"/>
        <v>1680</v>
      </c>
      <c r="M13" s="323"/>
      <c r="N13" s="5">
        <f t="shared" si="7"/>
        <v>60</v>
      </c>
      <c r="O13" s="5">
        <f t="shared" si="8"/>
        <v>1680</v>
      </c>
      <c r="P13" s="323"/>
    </row>
    <row r="14" spans="1:30">
      <c r="A14" s="4" t="s">
        <v>64</v>
      </c>
      <c r="B14" s="57" t="s">
        <v>236</v>
      </c>
      <c r="C14" s="5">
        <v>2</v>
      </c>
      <c r="D14" s="322">
        <v>120</v>
      </c>
      <c r="E14" s="5">
        <f t="shared" si="1"/>
        <v>60</v>
      </c>
      <c r="F14" s="5">
        <f t="shared" si="2"/>
        <v>1680</v>
      </c>
      <c r="H14" s="5">
        <f t="shared" si="3"/>
        <v>60</v>
      </c>
      <c r="I14" s="5">
        <f t="shared" si="4"/>
        <v>1680</v>
      </c>
      <c r="K14" s="5">
        <f t="shared" si="5"/>
        <v>60</v>
      </c>
      <c r="L14" s="5">
        <f t="shared" si="6"/>
        <v>1680</v>
      </c>
      <c r="M14" s="323"/>
      <c r="N14" s="5">
        <f t="shared" si="7"/>
        <v>60</v>
      </c>
      <c r="O14" s="5">
        <f t="shared" si="8"/>
        <v>1680</v>
      </c>
    </row>
    <row r="15" spans="1:30">
      <c r="A15" s="4" t="s">
        <v>65</v>
      </c>
      <c r="B15" s="57" t="s">
        <v>237</v>
      </c>
      <c r="C15" s="5">
        <v>2</v>
      </c>
      <c r="D15" s="322">
        <v>120</v>
      </c>
      <c r="E15" s="5">
        <f t="shared" si="1"/>
        <v>60</v>
      </c>
      <c r="F15" s="5">
        <f t="shared" si="2"/>
        <v>1680</v>
      </c>
      <c r="H15" s="5">
        <f t="shared" si="3"/>
        <v>60</v>
      </c>
      <c r="I15" s="5">
        <f t="shared" si="4"/>
        <v>1680</v>
      </c>
      <c r="K15" s="5">
        <f t="shared" si="5"/>
        <v>60</v>
      </c>
      <c r="L15" s="5">
        <f t="shared" si="6"/>
        <v>1680</v>
      </c>
      <c r="M15" s="323"/>
      <c r="N15" s="5">
        <f t="shared" si="7"/>
        <v>60</v>
      </c>
      <c r="O15" s="5">
        <f t="shared" si="8"/>
        <v>1680</v>
      </c>
      <c r="P15" s="323"/>
    </row>
    <row r="16" spans="1:30">
      <c r="A16" s="4" t="s">
        <v>66</v>
      </c>
      <c r="B16" s="57" t="s">
        <v>238</v>
      </c>
      <c r="C16" s="5">
        <v>3</v>
      </c>
      <c r="D16" s="322">
        <v>120</v>
      </c>
      <c r="E16" s="5">
        <f t="shared" si="1"/>
        <v>60</v>
      </c>
      <c r="F16" s="5">
        <f>$D$16*7</f>
        <v>840</v>
      </c>
      <c r="G16" s="439"/>
      <c r="H16" s="5">
        <f t="shared" si="3"/>
        <v>60</v>
      </c>
      <c r="I16" s="5">
        <f>$D$16*7</f>
        <v>840</v>
      </c>
      <c r="K16" s="5">
        <f t="shared" si="5"/>
        <v>60</v>
      </c>
      <c r="L16" s="5">
        <f>$D$16*7</f>
        <v>840</v>
      </c>
      <c r="M16" s="323"/>
      <c r="N16" s="5">
        <f t="shared" si="7"/>
        <v>60</v>
      </c>
      <c r="O16" s="5">
        <f>$D$16*7</f>
        <v>840</v>
      </c>
      <c r="P16" s="323"/>
    </row>
    <row r="17" spans="1:30" s="22" customFormat="1">
      <c r="A17" s="21" t="s">
        <v>708</v>
      </c>
      <c r="B17" s="91"/>
      <c r="D17" s="313"/>
      <c r="E17" s="22">
        <v>14</v>
      </c>
      <c r="F17" s="22">
        <v>28</v>
      </c>
      <c r="G17" s="22">
        <v>21</v>
      </c>
      <c r="H17" s="22">
        <v>14</v>
      </c>
      <c r="I17" s="22">
        <v>28</v>
      </c>
      <c r="J17" s="22">
        <v>21</v>
      </c>
      <c r="K17" s="22">
        <v>18</v>
      </c>
      <c r="L17" s="22">
        <v>32</v>
      </c>
      <c r="M17" s="22">
        <v>21</v>
      </c>
      <c r="N17" s="22">
        <v>14</v>
      </c>
      <c r="O17" s="22">
        <v>25</v>
      </c>
      <c r="P17" s="22">
        <v>22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22" customFormat="1">
      <c r="A18" s="21" t="s">
        <v>368</v>
      </c>
      <c r="B18" s="91"/>
      <c r="D18" s="313"/>
      <c r="E18" s="22">
        <f t="shared" ref="E18:L18" si="9">E17*75</f>
        <v>1050</v>
      </c>
      <c r="F18" s="22">
        <f t="shared" si="9"/>
        <v>2100</v>
      </c>
      <c r="G18" s="22">
        <f t="shared" si="9"/>
        <v>1575</v>
      </c>
      <c r="H18" s="22">
        <f t="shared" si="9"/>
        <v>1050</v>
      </c>
      <c r="I18" s="22">
        <f t="shared" si="9"/>
        <v>2100</v>
      </c>
      <c r="J18" s="22">
        <f t="shared" si="9"/>
        <v>1575</v>
      </c>
      <c r="K18" s="22">
        <f t="shared" si="9"/>
        <v>1350</v>
      </c>
      <c r="L18" s="22">
        <f t="shared" si="9"/>
        <v>2400</v>
      </c>
      <c r="M18" s="22">
        <v>2090</v>
      </c>
      <c r="N18" s="22">
        <f>N17*75</f>
        <v>1050</v>
      </c>
      <c r="O18" s="22">
        <f>O17*75</f>
        <v>1875</v>
      </c>
      <c r="P18" s="22">
        <v>1275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>
      <c r="A19" s="4" t="s">
        <v>68</v>
      </c>
      <c r="B19" s="57" t="s">
        <v>239</v>
      </c>
      <c r="C19" s="5">
        <v>3</v>
      </c>
      <c r="D19" s="314">
        <v>75</v>
      </c>
      <c r="E19" s="15">
        <f>$D19/2</f>
        <v>37.5</v>
      </c>
      <c r="F19" s="15">
        <f>$D19*21</f>
        <v>1575</v>
      </c>
      <c r="G19" s="439"/>
      <c r="H19" s="15">
        <f>$D19/2</f>
        <v>37.5</v>
      </c>
      <c r="I19" s="15">
        <f>$D19*21</f>
        <v>1575</v>
      </c>
      <c r="J19" s="323"/>
      <c r="K19" s="15">
        <f>$D19/2</f>
        <v>37.5</v>
      </c>
      <c r="L19" s="15">
        <f>$D19*21</f>
        <v>1575</v>
      </c>
      <c r="M19" s="323"/>
      <c r="N19" s="15">
        <f>$D19/2</f>
        <v>37.5</v>
      </c>
      <c r="O19" s="15">
        <f>D19*17.5</f>
        <v>1312.5</v>
      </c>
      <c r="P19" s="323"/>
    </row>
    <row r="20" spans="1:30">
      <c r="A20" s="9" t="s">
        <v>69</v>
      </c>
      <c r="B20" s="66" t="s">
        <v>240</v>
      </c>
      <c r="C20" s="5">
        <v>1</v>
      </c>
      <c r="D20" s="314">
        <v>75</v>
      </c>
      <c r="E20" s="15">
        <f t="shared" ref="E20:E35" si="10">$D20/2</f>
        <v>37.5</v>
      </c>
      <c r="F20" s="15">
        <f t="shared" ref="F20:F35" si="11">$D20*21</f>
        <v>1575</v>
      </c>
      <c r="H20" s="15">
        <f t="shared" ref="H20:H35" si="12">$D20/2</f>
        <v>37.5</v>
      </c>
      <c r="I20" s="15">
        <f t="shared" ref="I20:I35" si="13">$D20*21</f>
        <v>1575</v>
      </c>
      <c r="J20" s="323"/>
      <c r="K20" s="15">
        <f t="shared" ref="K20:K35" si="14">$D20/2</f>
        <v>37.5</v>
      </c>
      <c r="L20" s="15">
        <f t="shared" ref="L20:L35" si="15">$D20*21</f>
        <v>1575</v>
      </c>
      <c r="M20" s="323"/>
      <c r="N20" s="15">
        <f t="shared" ref="N20:N35" si="16">$D20/2</f>
        <v>37.5</v>
      </c>
      <c r="O20" s="15">
        <f t="shared" ref="O20:O35" si="17">D20*17.5</f>
        <v>1312.5</v>
      </c>
      <c r="P20" s="323"/>
    </row>
    <row r="21" spans="1:30">
      <c r="A21" s="9" t="s">
        <v>70</v>
      </c>
      <c r="B21" s="57" t="s">
        <v>241</v>
      </c>
      <c r="C21" s="5">
        <v>2</v>
      </c>
      <c r="D21" s="314">
        <v>75</v>
      </c>
      <c r="E21" s="15">
        <f t="shared" si="10"/>
        <v>37.5</v>
      </c>
      <c r="F21" s="15">
        <f t="shared" si="11"/>
        <v>1575</v>
      </c>
      <c r="H21" s="15">
        <f t="shared" si="12"/>
        <v>37.5</v>
      </c>
      <c r="I21" s="15">
        <f t="shared" si="13"/>
        <v>1575</v>
      </c>
      <c r="J21" s="323"/>
      <c r="K21" s="15">
        <f t="shared" si="14"/>
        <v>37.5</v>
      </c>
      <c r="L21" s="15">
        <f t="shared" si="15"/>
        <v>1575</v>
      </c>
      <c r="M21" s="323"/>
      <c r="N21" s="15">
        <f t="shared" si="16"/>
        <v>37.5</v>
      </c>
      <c r="O21" s="15">
        <f t="shared" si="17"/>
        <v>1312.5</v>
      </c>
      <c r="P21" s="323"/>
    </row>
    <row r="22" spans="1:30">
      <c r="A22" s="9" t="s">
        <v>71</v>
      </c>
      <c r="B22" s="66" t="s">
        <v>242</v>
      </c>
      <c r="C22" s="5">
        <v>2</v>
      </c>
      <c r="D22" s="314">
        <v>75</v>
      </c>
      <c r="E22" s="15">
        <f t="shared" si="10"/>
        <v>37.5</v>
      </c>
      <c r="F22" s="15">
        <f t="shared" si="11"/>
        <v>1575</v>
      </c>
      <c r="H22" s="15">
        <f t="shared" si="12"/>
        <v>37.5</v>
      </c>
      <c r="I22" s="15">
        <f t="shared" si="13"/>
        <v>1575</v>
      </c>
      <c r="J22" s="323"/>
      <c r="K22" s="15">
        <f t="shared" si="14"/>
        <v>37.5</v>
      </c>
      <c r="L22" s="15">
        <f t="shared" si="15"/>
        <v>1575</v>
      </c>
      <c r="M22" s="323"/>
      <c r="N22" s="15">
        <f t="shared" si="16"/>
        <v>37.5</v>
      </c>
      <c r="O22" s="15">
        <f t="shared" si="17"/>
        <v>1312.5</v>
      </c>
    </row>
    <row r="23" spans="1:30">
      <c r="A23" s="9" t="s">
        <v>72</v>
      </c>
      <c r="B23" s="57" t="s">
        <v>243</v>
      </c>
      <c r="C23" s="5">
        <v>1</v>
      </c>
      <c r="D23" s="314">
        <v>75</v>
      </c>
      <c r="E23" s="15">
        <f t="shared" si="10"/>
        <v>37.5</v>
      </c>
      <c r="F23" s="15">
        <f t="shared" si="11"/>
        <v>1575</v>
      </c>
      <c r="H23" s="15">
        <f t="shared" si="12"/>
        <v>37.5</v>
      </c>
      <c r="I23" s="15">
        <f t="shared" si="13"/>
        <v>1575</v>
      </c>
      <c r="J23" s="323"/>
      <c r="K23" s="15">
        <f t="shared" si="14"/>
        <v>37.5</v>
      </c>
      <c r="L23" s="15">
        <f t="shared" si="15"/>
        <v>1575</v>
      </c>
      <c r="M23" s="323"/>
      <c r="N23" s="15">
        <f t="shared" si="16"/>
        <v>37.5</v>
      </c>
      <c r="O23" s="15">
        <f t="shared" si="17"/>
        <v>1312.5</v>
      </c>
      <c r="P23" s="323"/>
    </row>
    <row r="24" spans="1:30">
      <c r="A24" s="9" t="s">
        <v>73</v>
      </c>
      <c r="B24" s="66" t="s">
        <v>244</v>
      </c>
      <c r="C24" s="5">
        <v>2</v>
      </c>
      <c r="D24" s="314">
        <v>75</v>
      </c>
      <c r="E24" s="15">
        <f t="shared" si="10"/>
        <v>37.5</v>
      </c>
      <c r="F24" s="15">
        <f t="shared" si="11"/>
        <v>1575</v>
      </c>
      <c r="H24" s="15">
        <f t="shared" si="12"/>
        <v>37.5</v>
      </c>
      <c r="I24" s="15">
        <f t="shared" si="13"/>
        <v>1575</v>
      </c>
      <c r="J24" s="324"/>
      <c r="K24" s="15">
        <f t="shared" si="14"/>
        <v>37.5</v>
      </c>
      <c r="L24" s="15">
        <f t="shared" si="15"/>
        <v>1575</v>
      </c>
      <c r="M24" s="323"/>
      <c r="N24" s="15">
        <f t="shared" si="16"/>
        <v>37.5</v>
      </c>
      <c r="O24" s="15">
        <f t="shared" si="17"/>
        <v>1312.5</v>
      </c>
      <c r="P24" s="323"/>
    </row>
    <row r="25" spans="1:30">
      <c r="A25" s="9" t="s">
        <v>635</v>
      </c>
      <c r="B25" s="57" t="s">
        <v>245</v>
      </c>
      <c r="C25" s="5">
        <v>3</v>
      </c>
      <c r="D25" s="314">
        <v>75</v>
      </c>
      <c r="E25" s="15">
        <f t="shared" si="10"/>
        <v>37.5</v>
      </c>
      <c r="F25" s="15">
        <f t="shared" si="11"/>
        <v>1575</v>
      </c>
      <c r="H25" s="15">
        <f t="shared" si="12"/>
        <v>37.5</v>
      </c>
      <c r="I25" s="15">
        <f t="shared" si="13"/>
        <v>1575</v>
      </c>
      <c r="K25" s="15">
        <f t="shared" si="14"/>
        <v>37.5</v>
      </c>
      <c r="L25" s="15">
        <f t="shared" si="15"/>
        <v>1575</v>
      </c>
      <c r="N25" s="15">
        <f t="shared" si="16"/>
        <v>37.5</v>
      </c>
      <c r="O25" s="15">
        <f t="shared" si="17"/>
        <v>1312.5</v>
      </c>
      <c r="P25" s="325"/>
    </row>
    <row r="26" spans="1:30">
      <c r="A26" s="9" t="s">
        <v>74</v>
      </c>
      <c r="B26" s="66" t="s">
        <v>246</v>
      </c>
      <c r="C26" s="5">
        <v>3</v>
      </c>
      <c r="D26" s="314">
        <v>75</v>
      </c>
      <c r="E26" s="15">
        <f t="shared" si="10"/>
        <v>37.5</v>
      </c>
      <c r="F26" s="15">
        <f t="shared" si="11"/>
        <v>1575</v>
      </c>
      <c r="H26" s="15">
        <f t="shared" si="12"/>
        <v>37.5</v>
      </c>
      <c r="I26" s="15">
        <f t="shared" si="13"/>
        <v>1575</v>
      </c>
      <c r="J26" s="323"/>
      <c r="K26" s="15">
        <f t="shared" si="14"/>
        <v>37.5</v>
      </c>
      <c r="L26" s="15">
        <f t="shared" si="15"/>
        <v>1575</v>
      </c>
      <c r="N26" s="15">
        <f t="shared" si="16"/>
        <v>37.5</v>
      </c>
      <c r="O26" s="15">
        <f t="shared" si="17"/>
        <v>1312.5</v>
      </c>
    </row>
    <row r="27" spans="1:30">
      <c r="A27" s="9" t="s">
        <v>75</v>
      </c>
      <c r="B27" s="57" t="s">
        <v>247</v>
      </c>
      <c r="C27" s="5">
        <v>2</v>
      </c>
      <c r="D27" s="314">
        <v>75</v>
      </c>
      <c r="E27" s="15">
        <f t="shared" si="10"/>
        <v>37.5</v>
      </c>
      <c r="F27" s="15">
        <f t="shared" si="11"/>
        <v>1575</v>
      </c>
      <c r="H27" s="15">
        <f t="shared" si="12"/>
        <v>37.5</v>
      </c>
      <c r="I27" s="15">
        <f t="shared" si="13"/>
        <v>1575</v>
      </c>
      <c r="J27" s="323"/>
      <c r="K27" s="15">
        <f t="shared" si="14"/>
        <v>37.5</v>
      </c>
      <c r="L27" s="15">
        <f t="shared" si="15"/>
        <v>1575</v>
      </c>
      <c r="N27" s="15">
        <f t="shared" si="16"/>
        <v>37.5</v>
      </c>
      <c r="O27" s="15">
        <f t="shared" si="17"/>
        <v>1312.5</v>
      </c>
    </row>
    <row r="28" spans="1:30">
      <c r="A28" s="9" t="s">
        <v>76</v>
      </c>
      <c r="B28" s="57" t="s">
        <v>249</v>
      </c>
      <c r="C28" s="5">
        <v>1</v>
      </c>
      <c r="D28" s="314">
        <v>75</v>
      </c>
      <c r="E28" s="15">
        <f t="shared" si="10"/>
        <v>37.5</v>
      </c>
      <c r="F28" s="15">
        <f t="shared" si="11"/>
        <v>1575</v>
      </c>
      <c r="H28" s="15">
        <f t="shared" si="12"/>
        <v>37.5</v>
      </c>
      <c r="I28" s="15">
        <f t="shared" si="13"/>
        <v>1575</v>
      </c>
      <c r="J28" s="323"/>
      <c r="K28" s="15">
        <f t="shared" si="14"/>
        <v>37.5</v>
      </c>
      <c r="L28" s="15">
        <f t="shared" si="15"/>
        <v>1575</v>
      </c>
      <c r="N28" s="15">
        <f t="shared" si="16"/>
        <v>37.5</v>
      </c>
      <c r="O28" s="15">
        <f t="shared" si="17"/>
        <v>1312.5</v>
      </c>
    </row>
    <row r="29" spans="1:30">
      <c r="A29" s="9" t="s">
        <v>78</v>
      </c>
      <c r="B29" s="66" t="s">
        <v>250</v>
      </c>
      <c r="C29" s="5">
        <v>2</v>
      </c>
      <c r="D29" s="314">
        <v>75</v>
      </c>
      <c r="E29" s="15">
        <f t="shared" si="10"/>
        <v>37.5</v>
      </c>
      <c r="F29" s="15">
        <f t="shared" si="11"/>
        <v>1575</v>
      </c>
      <c r="H29" s="15">
        <f t="shared" si="12"/>
        <v>37.5</v>
      </c>
      <c r="I29" s="15">
        <f t="shared" si="13"/>
        <v>1575</v>
      </c>
      <c r="K29" s="15">
        <f t="shared" si="14"/>
        <v>37.5</v>
      </c>
      <c r="L29" s="15">
        <f t="shared" si="15"/>
        <v>1575</v>
      </c>
      <c r="N29" s="15">
        <f t="shared" si="16"/>
        <v>37.5</v>
      </c>
      <c r="O29" s="15">
        <f t="shared" si="17"/>
        <v>1312.5</v>
      </c>
    </row>
    <row r="30" spans="1:30">
      <c r="A30" s="9" t="s">
        <v>79</v>
      </c>
      <c r="B30" s="57" t="s">
        <v>251</v>
      </c>
      <c r="C30" s="5">
        <v>2</v>
      </c>
      <c r="D30" s="314">
        <v>75</v>
      </c>
      <c r="E30" s="15">
        <f t="shared" si="10"/>
        <v>37.5</v>
      </c>
      <c r="F30" s="15">
        <f t="shared" si="11"/>
        <v>1575</v>
      </c>
      <c r="H30" s="15">
        <f t="shared" si="12"/>
        <v>37.5</v>
      </c>
      <c r="I30" s="15">
        <f t="shared" si="13"/>
        <v>1575</v>
      </c>
      <c r="J30" s="323"/>
      <c r="K30" s="15">
        <f t="shared" si="14"/>
        <v>37.5</v>
      </c>
      <c r="L30" s="15">
        <f t="shared" si="15"/>
        <v>1575</v>
      </c>
      <c r="M30" s="323"/>
      <c r="N30" s="15">
        <f t="shared" si="16"/>
        <v>37.5</v>
      </c>
      <c r="O30" s="15">
        <f t="shared" si="17"/>
        <v>1312.5</v>
      </c>
    </row>
    <row r="31" spans="1:30">
      <c r="A31" s="9" t="s">
        <v>80</v>
      </c>
      <c r="B31" s="66" t="s">
        <v>252</v>
      </c>
      <c r="C31" s="5">
        <v>1</v>
      </c>
      <c r="D31" s="314">
        <v>75</v>
      </c>
      <c r="E31" s="15">
        <f t="shared" si="10"/>
        <v>37.5</v>
      </c>
      <c r="F31" s="15">
        <f t="shared" si="11"/>
        <v>1575</v>
      </c>
      <c r="H31" s="15">
        <f t="shared" si="12"/>
        <v>37.5</v>
      </c>
      <c r="I31" s="15">
        <f t="shared" si="13"/>
        <v>1575</v>
      </c>
      <c r="J31" s="323"/>
      <c r="K31" s="15">
        <f t="shared" si="14"/>
        <v>37.5</v>
      </c>
      <c r="L31" s="15">
        <f t="shared" si="15"/>
        <v>1575</v>
      </c>
      <c r="M31" s="323"/>
      <c r="N31" s="15">
        <f t="shared" si="16"/>
        <v>37.5</v>
      </c>
      <c r="O31" s="15">
        <f t="shared" si="17"/>
        <v>1312.5</v>
      </c>
      <c r="P31" s="323"/>
    </row>
    <row r="32" spans="1:30">
      <c r="A32" s="9" t="s">
        <v>81</v>
      </c>
      <c r="B32" s="66" t="s">
        <v>256</v>
      </c>
      <c r="C32" s="5">
        <v>1</v>
      </c>
      <c r="D32" s="314">
        <v>75</v>
      </c>
      <c r="E32" s="15">
        <f t="shared" si="10"/>
        <v>37.5</v>
      </c>
      <c r="F32" s="15">
        <f t="shared" si="11"/>
        <v>1575</v>
      </c>
      <c r="H32" s="15">
        <f t="shared" si="12"/>
        <v>37.5</v>
      </c>
      <c r="I32" s="15">
        <f t="shared" si="13"/>
        <v>1575</v>
      </c>
      <c r="J32" s="323"/>
      <c r="K32" s="15">
        <f t="shared" si="14"/>
        <v>37.5</v>
      </c>
      <c r="L32" s="15">
        <f t="shared" si="15"/>
        <v>1575</v>
      </c>
      <c r="M32" s="323"/>
      <c r="N32" s="15">
        <f t="shared" si="16"/>
        <v>37.5</v>
      </c>
      <c r="O32" s="15">
        <f t="shared" si="17"/>
        <v>1312.5</v>
      </c>
      <c r="P32" s="323"/>
    </row>
    <row r="33" spans="1:30">
      <c r="A33" s="9" t="s">
        <v>85</v>
      </c>
      <c r="B33" s="57" t="s">
        <v>257</v>
      </c>
      <c r="C33" s="5">
        <v>3</v>
      </c>
      <c r="D33" s="314">
        <v>75</v>
      </c>
      <c r="E33" s="15">
        <f t="shared" si="10"/>
        <v>37.5</v>
      </c>
      <c r="F33" s="15">
        <f t="shared" si="11"/>
        <v>1575</v>
      </c>
      <c r="H33" s="15">
        <f t="shared" si="12"/>
        <v>37.5</v>
      </c>
      <c r="I33" s="15">
        <f t="shared" si="13"/>
        <v>1575</v>
      </c>
      <c r="J33" s="323"/>
      <c r="K33" s="15">
        <f t="shared" si="14"/>
        <v>37.5</v>
      </c>
      <c r="L33" s="15">
        <f t="shared" si="15"/>
        <v>1575</v>
      </c>
      <c r="M33" s="323"/>
      <c r="N33" s="15">
        <f t="shared" si="16"/>
        <v>37.5</v>
      </c>
      <c r="O33" s="15">
        <f t="shared" si="17"/>
        <v>1312.5</v>
      </c>
      <c r="P33" s="323"/>
    </row>
    <row r="34" spans="1:30">
      <c r="A34" s="9" t="s">
        <v>86</v>
      </c>
      <c r="B34" s="66" t="s">
        <v>258</v>
      </c>
      <c r="C34" s="5">
        <v>2</v>
      </c>
      <c r="D34" s="314">
        <v>75</v>
      </c>
      <c r="E34" s="15">
        <f t="shared" si="10"/>
        <v>37.5</v>
      </c>
      <c r="F34" s="15">
        <f t="shared" si="11"/>
        <v>1575</v>
      </c>
      <c r="H34" s="15">
        <f t="shared" si="12"/>
        <v>37.5</v>
      </c>
      <c r="I34" s="15">
        <f t="shared" si="13"/>
        <v>1575</v>
      </c>
      <c r="J34" s="323"/>
      <c r="K34" s="15">
        <f t="shared" si="14"/>
        <v>37.5</v>
      </c>
      <c r="L34" s="15">
        <f t="shared" si="15"/>
        <v>1575</v>
      </c>
      <c r="M34" s="323"/>
      <c r="N34" s="15">
        <f t="shared" si="16"/>
        <v>37.5</v>
      </c>
      <c r="O34" s="15">
        <f t="shared" si="17"/>
        <v>1312.5</v>
      </c>
      <c r="P34" s="323"/>
    </row>
    <row r="35" spans="1:30">
      <c r="A35" s="9" t="s">
        <v>87</v>
      </c>
      <c r="B35" s="57" t="s">
        <v>637</v>
      </c>
      <c r="C35" s="5">
        <v>1</v>
      </c>
      <c r="D35" s="314">
        <v>75</v>
      </c>
      <c r="E35" s="15">
        <f t="shared" si="10"/>
        <v>37.5</v>
      </c>
      <c r="F35" s="15">
        <f t="shared" si="11"/>
        <v>1575</v>
      </c>
      <c r="H35" s="15">
        <f t="shared" si="12"/>
        <v>37.5</v>
      </c>
      <c r="I35" s="15">
        <f t="shared" si="13"/>
        <v>1575</v>
      </c>
      <c r="J35" s="323"/>
      <c r="K35" s="15">
        <f t="shared" si="14"/>
        <v>37.5</v>
      </c>
      <c r="L35" s="15">
        <f t="shared" si="15"/>
        <v>1575</v>
      </c>
      <c r="M35" s="323"/>
      <c r="N35" s="15">
        <f t="shared" si="16"/>
        <v>37.5</v>
      </c>
      <c r="O35" s="15">
        <f t="shared" si="17"/>
        <v>1312.5</v>
      </c>
      <c r="P35" s="323"/>
    </row>
    <row r="36" spans="1:30" s="22" customFormat="1">
      <c r="A36" s="23" t="s">
        <v>709</v>
      </c>
      <c r="B36" s="92"/>
      <c r="C36" s="91"/>
      <c r="D36" s="313"/>
      <c r="E36" s="22">
        <v>4</v>
      </c>
      <c r="F36" s="22">
        <v>10</v>
      </c>
      <c r="G36" s="22">
        <v>7</v>
      </c>
      <c r="H36" s="22">
        <v>3.5</v>
      </c>
      <c r="I36" s="22">
        <v>10</v>
      </c>
      <c r="J36" s="22">
        <v>7</v>
      </c>
      <c r="K36" s="22">
        <v>5</v>
      </c>
      <c r="L36" s="22">
        <v>12</v>
      </c>
      <c r="M36" s="22">
        <v>7</v>
      </c>
      <c r="N36" s="22">
        <v>2.4</v>
      </c>
      <c r="O36" s="22">
        <v>5.8</v>
      </c>
      <c r="P36" s="22">
        <v>4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s="22" customFormat="1">
      <c r="A37" s="23" t="s">
        <v>368</v>
      </c>
      <c r="B37" s="92"/>
      <c r="C37" s="91"/>
      <c r="D37" s="313"/>
      <c r="E37" s="22">
        <f>E36*135</f>
        <v>540</v>
      </c>
      <c r="F37" s="22">
        <f>F36*135</f>
        <v>1350</v>
      </c>
      <c r="G37" s="22">
        <f>G36*135</f>
        <v>945</v>
      </c>
      <c r="H37" s="22">
        <f>H36*135</f>
        <v>472.5</v>
      </c>
      <c r="I37" s="22">
        <v>1300</v>
      </c>
      <c r="J37" s="22">
        <v>900</v>
      </c>
      <c r="K37" s="22">
        <f>K36*135</f>
        <v>675</v>
      </c>
      <c r="L37" s="22">
        <f>L36*135</f>
        <v>1620</v>
      </c>
      <c r="M37" s="22">
        <v>1125</v>
      </c>
      <c r="N37" s="22">
        <f>N36*135</f>
        <v>324</v>
      </c>
      <c r="O37" s="22">
        <f>O36*135</f>
        <v>783</v>
      </c>
      <c r="P37" s="22">
        <v>550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>
      <c r="A38" s="9" t="s">
        <v>77</v>
      </c>
      <c r="B38" s="66" t="s">
        <v>638</v>
      </c>
      <c r="C38" s="5">
        <v>2</v>
      </c>
      <c r="D38" s="314">
        <v>135</v>
      </c>
      <c r="E38" s="15">
        <f>$D38/2</f>
        <v>67.5</v>
      </c>
      <c r="F38" s="15">
        <f>$D38*21</f>
        <v>2835</v>
      </c>
      <c r="G38" s="439"/>
      <c r="H38" s="15">
        <f>$D38/2</f>
        <v>67.5</v>
      </c>
      <c r="I38" s="15">
        <f>$D38*21</f>
        <v>2835</v>
      </c>
      <c r="K38" s="15">
        <f>$D38/2</f>
        <v>67.5</v>
      </c>
      <c r="L38" s="15">
        <f>$D38*21</f>
        <v>2835</v>
      </c>
      <c r="N38" s="15">
        <f>$D38/2</f>
        <v>67.5</v>
      </c>
      <c r="O38" s="15">
        <f>$D38*14.5</f>
        <v>1957.5</v>
      </c>
    </row>
    <row r="39" spans="1:30">
      <c r="A39" s="9" t="s">
        <v>82</v>
      </c>
      <c r="B39" s="66" t="s">
        <v>639</v>
      </c>
      <c r="C39" s="5">
        <v>1</v>
      </c>
      <c r="D39" s="314">
        <v>135</v>
      </c>
      <c r="E39" s="15">
        <f t="shared" ref="E39:E40" si="18">$D39/2</f>
        <v>67.5</v>
      </c>
      <c r="F39" s="15">
        <f t="shared" ref="F39:F40" si="19">$D39*21</f>
        <v>2835</v>
      </c>
      <c r="H39" s="15">
        <f t="shared" ref="H39:H40" si="20">$D39/2</f>
        <v>67.5</v>
      </c>
      <c r="I39" s="15">
        <f t="shared" ref="I39:I40" si="21">$D39*21</f>
        <v>2835</v>
      </c>
      <c r="K39" s="15">
        <f t="shared" ref="K39:K40" si="22">$D39/2</f>
        <v>67.5</v>
      </c>
      <c r="L39" s="15">
        <f t="shared" ref="L39:L40" si="23">$D39*21</f>
        <v>2835</v>
      </c>
      <c r="N39" s="15">
        <f t="shared" ref="N39:N40" si="24">$D39/2</f>
        <v>67.5</v>
      </c>
      <c r="O39" s="15">
        <f t="shared" ref="O39:O40" si="25">$D39*14.5</f>
        <v>1957.5</v>
      </c>
    </row>
    <row r="40" spans="1:30">
      <c r="A40" s="9" t="s">
        <v>84</v>
      </c>
      <c r="B40" s="66" t="s">
        <v>641</v>
      </c>
      <c r="C40" s="5">
        <v>2</v>
      </c>
      <c r="D40" s="314">
        <v>135</v>
      </c>
      <c r="E40" s="15">
        <f t="shared" si="18"/>
        <v>67.5</v>
      </c>
      <c r="F40" s="15">
        <f t="shared" si="19"/>
        <v>2835</v>
      </c>
      <c r="H40" s="15">
        <f t="shared" si="20"/>
        <v>67.5</v>
      </c>
      <c r="I40" s="15">
        <f t="shared" si="21"/>
        <v>2835</v>
      </c>
      <c r="K40" s="15">
        <f t="shared" si="22"/>
        <v>67.5</v>
      </c>
      <c r="L40" s="15">
        <f t="shared" si="23"/>
        <v>2835</v>
      </c>
      <c r="N40" s="15">
        <f t="shared" si="24"/>
        <v>67.5</v>
      </c>
      <c r="O40" s="15">
        <f t="shared" si="25"/>
        <v>1957.5</v>
      </c>
    </row>
    <row r="41" spans="1:30" s="22" customFormat="1">
      <c r="A41" s="21" t="s">
        <v>710</v>
      </c>
      <c r="B41" s="92"/>
      <c r="C41" s="91"/>
      <c r="D41" s="313"/>
      <c r="E41" s="22">
        <v>60</v>
      </c>
      <c r="F41" s="22">
        <v>80</v>
      </c>
      <c r="G41" s="22">
        <v>70</v>
      </c>
      <c r="H41" s="22">
        <v>47</v>
      </c>
      <c r="I41" s="22">
        <v>67</v>
      </c>
      <c r="J41" s="22">
        <v>57</v>
      </c>
      <c r="K41" s="22">
        <v>68</v>
      </c>
      <c r="L41" s="22">
        <v>85</v>
      </c>
      <c r="M41" s="22">
        <v>78</v>
      </c>
      <c r="N41" s="22">
        <v>36</v>
      </c>
      <c r="O41" s="22">
        <v>50</v>
      </c>
      <c r="P41" s="22">
        <v>43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s="22" customFormat="1">
      <c r="A42" s="21" t="s">
        <v>368</v>
      </c>
      <c r="B42" s="92"/>
      <c r="C42" s="91"/>
      <c r="D42" s="313"/>
      <c r="E42" s="22">
        <f>E41*65</f>
        <v>3900</v>
      </c>
      <c r="F42" s="22">
        <f>F41*65</f>
        <v>5200</v>
      </c>
      <c r="G42" s="22">
        <f>G41*65</f>
        <v>4550</v>
      </c>
      <c r="H42" s="22">
        <f t="shared" ref="H42:P42" si="26">H41*65</f>
        <v>3055</v>
      </c>
      <c r="I42" s="22">
        <f t="shared" si="26"/>
        <v>4355</v>
      </c>
      <c r="J42" s="22">
        <f t="shared" si="26"/>
        <v>3705</v>
      </c>
      <c r="K42" s="22">
        <f t="shared" si="26"/>
        <v>4420</v>
      </c>
      <c r="L42" s="22">
        <f t="shared" si="26"/>
        <v>5525</v>
      </c>
      <c r="M42" s="22">
        <f t="shared" si="26"/>
        <v>5070</v>
      </c>
      <c r="N42" s="22">
        <f t="shared" si="26"/>
        <v>2340</v>
      </c>
      <c r="O42" s="22">
        <f t="shared" si="26"/>
        <v>3250</v>
      </c>
      <c r="P42" s="22">
        <f t="shared" si="26"/>
        <v>2795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>
      <c r="A43" s="4" t="s">
        <v>90</v>
      </c>
      <c r="B43" s="57" t="s">
        <v>265</v>
      </c>
      <c r="C43" s="5">
        <v>2</v>
      </c>
      <c r="D43" s="314">
        <v>65</v>
      </c>
      <c r="E43" s="15">
        <f>$D43/2</f>
        <v>32.5</v>
      </c>
      <c r="F43" s="15">
        <f>$D43*21</f>
        <v>1365</v>
      </c>
      <c r="G43" s="439"/>
      <c r="H43" s="15">
        <f>$D43/2</f>
        <v>32.5</v>
      </c>
      <c r="I43" s="15">
        <f>$D43*21</f>
        <v>1365</v>
      </c>
      <c r="K43" s="15">
        <f>$D43/2</f>
        <v>32.5</v>
      </c>
      <c r="L43" s="15">
        <f>$D43*21</f>
        <v>1365</v>
      </c>
      <c r="N43" s="15">
        <f>$D$43/2</f>
        <v>32.5</v>
      </c>
      <c r="O43" s="15">
        <f>$D43*14.5</f>
        <v>942.5</v>
      </c>
    </row>
    <row r="44" spans="1:30">
      <c r="A44" s="4" t="s">
        <v>688</v>
      </c>
      <c r="B44" s="57" t="s">
        <v>266</v>
      </c>
      <c r="C44" s="5">
        <v>1</v>
      </c>
      <c r="D44" s="314">
        <v>65</v>
      </c>
      <c r="E44" s="15">
        <f t="shared" ref="E44:E53" si="27">$D44/2</f>
        <v>32.5</v>
      </c>
      <c r="F44" s="15">
        <f t="shared" ref="F44:F53" si="28">$D44*21</f>
        <v>1365</v>
      </c>
      <c r="H44" s="15">
        <f t="shared" ref="H44:H53" si="29">$D44/2</f>
        <v>32.5</v>
      </c>
      <c r="I44" s="15">
        <f t="shared" ref="I44:I53" si="30">$D44*21</f>
        <v>1365</v>
      </c>
      <c r="K44" s="15">
        <f t="shared" ref="K44:K53" si="31">$D44/2</f>
        <v>32.5</v>
      </c>
      <c r="L44" s="15">
        <f t="shared" ref="L44:L53" si="32">$D44*21</f>
        <v>1365</v>
      </c>
      <c r="N44" s="15">
        <f t="shared" ref="N44:N53" si="33">$D$43/2</f>
        <v>32.5</v>
      </c>
      <c r="O44" s="15">
        <f>$D44*14.5</f>
        <v>942.5</v>
      </c>
    </row>
    <row r="45" spans="1:30">
      <c r="A45" s="4" t="s">
        <v>92</v>
      </c>
      <c r="B45" s="57" t="s">
        <v>267</v>
      </c>
      <c r="C45" s="5">
        <v>2</v>
      </c>
      <c r="D45" s="314">
        <v>65</v>
      </c>
      <c r="E45" s="15">
        <f t="shared" si="27"/>
        <v>32.5</v>
      </c>
      <c r="F45" s="15">
        <f t="shared" si="28"/>
        <v>1365</v>
      </c>
      <c r="H45" s="15">
        <f t="shared" si="29"/>
        <v>32.5</v>
      </c>
      <c r="I45" s="15">
        <f t="shared" si="30"/>
        <v>1365</v>
      </c>
      <c r="K45" s="15">
        <f t="shared" si="31"/>
        <v>32.5</v>
      </c>
      <c r="L45" s="15">
        <f t="shared" si="32"/>
        <v>1365</v>
      </c>
      <c r="N45" s="15">
        <f t="shared" si="33"/>
        <v>32.5</v>
      </c>
      <c r="O45" s="15">
        <f>$D45*14.5</f>
        <v>942.5</v>
      </c>
    </row>
    <row r="46" spans="1:30">
      <c r="A46" s="4" t="s">
        <v>177</v>
      </c>
      <c r="B46" s="57" t="s">
        <v>268</v>
      </c>
      <c r="C46" s="5">
        <v>2</v>
      </c>
      <c r="D46" s="314">
        <v>65</v>
      </c>
      <c r="E46" s="15">
        <f t="shared" si="27"/>
        <v>32.5</v>
      </c>
      <c r="F46" s="15">
        <f>$D43*7</f>
        <v>455</v>
      </c>
      <c r="H46" s="15">
        <f t="shared" si="29"/>
        <v>32.5</v>
      </c>
      <c r="I46" s="15">
        <f>$D43*7</f>
        <v>455</v>
      </c>
      <c r="K46" s="15">
        <f t="shared" si="31"/>
        <v>32.5</v>
      </c>
      <c r="L46" s="15">
        <f>$D43*7</f>
        <v>455</v>
      </c>
      <c r="N46" s="15">
        <f t="shared" si="33"/>
        <v>32.5</v>
      </c>
      <c r="O46" s="15">
        <f>$D$43*7</f>
        <v>455</v>
      </c>
    </row>
    <row r="47" spans="1:30">
      <c r="A47" s="35" t="s">
        <v>356</v>
      </c>
      <c r="B47" s="57" t="s">
        <v>275</v>
      </c>
      <c r="C47" s="5">
        <v>1</v>
      </c>
      <c r="D47" s="314">
        <v>65</v>
      </c>
      <c r="E47" s="15">
        <f t="shared" si="27"/>
        <v>32.5</v>
      </c>
      <c r="F47" s="15">
        <f t="shared" si="28"/>
        <v>1365</v>
      </c>
      <c r="H47" s="15">
        <f t="shared" si="29"/>
        <v>32.5</v>
      </c>
      <c r="I47" s="15">
        <f t="shared" si="30"/>
        <v>1365</v>
      </c>
      <c r="K47" s="15">
        <f t="shared" si="31"/>
        <v>32.5</v>
      </c>
      <c r="L47" s="15">
        <f t="shared" si="32"/>
        <v>1365</v>
      </c>
      <c r="N47" s="15">
        <f t="shared" si="33"/>
        <v>32.5</v>
      </c>
      <c r="O47" s="15">
        <f t="shared" ref="O47:O53" si="34">$D47*14.5</f>
        <v>942.5</v>
      </c>
    </row>
    <row r="48" spans="1:30">
      <c r="A48" s="8" t="s">
        <v>100</v>
      </c>
      <c r="B48" s="57" t="s">
        <v>276</v>
      </c>
      <c r="C48" s="5">
        <v>1</v>
      </c>
      <c r="D48" s="314">
        <v>65</v>
      </c>
      <c r="E48" s="15">
        <f t="shared" si="27"/>
        <v>32.5</v>
      </c>
      <c r="F48" s="15">
        <f t="shared" si="28"/>
        <v>1365</v>
      </c>
      <c r="H48" s="15">
        <f t="shared" si="29"/>
        <v>32.5</v>
      </c>
      <c r="I48" s="15">
        <f t="shared" si="30"/>
        <v>1365</v>
      </c>
      <c r="K48" s="15">
        <f t="shared" si="31"/>
        <v>32.5</v>
      </c>
      <c r="L48" s="15">
        <f t="shared" si="32"/>
        <v>1365</v>
      </c>
      <c r="N48" s="15">
        <f t="shared" si="33"/>
        <v>32.5</v>
      </c>
      <c r="O48" s="15">
        <f t="shared" si="34"/>
        <v>942.5</v>
      </c>
    </row>
    <row r="49" spans="1:30">
      <c r="A49" s="8" t="s">
        <v>101</v>
      </c>
      <c r="B49" s="57" t="s">
        <v>619</v>
      </c>
      <c r="C49" s="5">
        <v>1</v>
      </c>
      <c r="D49" s="314">
        <v>65</v>
      </c>
      <c r="E49" s="15">
        <f t="shared" si="27"/>
        <v>32.5</v>
      </c>
      <c r="F49" s="15">
        <f t="shared" si="28"/>
        <v>1365</v>
      </c>
      <c r="H49" s="15">
        <f t="shared" si="29"/>
        <v>32.5</v>
      </c>
      <c r="I49" s="15">
        <f t="shared" si="30"/>
        <v>1365</v>
      </c>
      <c r="K49" s="15">
        <f t="shared" si="31"/>
        <v>32.5</v>
      </c>
      <c r="L49" s="15">
        <f t="shared" si="32"/>
        <v>1365</v>
      </c>
      <c r="N49" s="15">
        <f t="shared" si="33"/>
        <v>32.5</v>
      </c>
      <c r="O49" s="15">
        <f t="shared" si="34"/>
        <v>942.5</v>
      </c>
    </row>
    <row r="50" spans="1:30">
      <c r="A50" s="85" t="s">
        <v>358</v>
      </c>
      <c r="B50" s="57" t="s">
        <v>642</v>
      </c>
      <c r="C50" s="5">
        <v>1</v>
      </c>
      <c r="D50" s="314">
        <v>65</v>
      </c>
      <c r="E50" s="15">
        <f t="shared" si="27"/>
        <v>32.5</v>
      </c>
      <c r="F50" s="15">
        <f t="shared" si="28"/>
        <v>1365</v>
      </c>
      <c r="H50" s="15">
        <f t="shared" si="29"/>
        <v>32.5</v>
      </c>
      <c r="I50" s="15">
        <f t="shared" si="30"/>
        <v>1365</v>
      </c>
      <c r="K50" s="15">
        <f t="shared" si="31"/>
        <v>32.5</v>
      </c>
      <c r="L50" s="15">
        <f t="shared" si="32"/>
        <v>1365</v>
      </c>
      <c r="N50" s="15">
        <f t="shared" si="33"/>
        <v>32.5</v>
      </c>
      <c r="O50" s="15">
        <f t="shared" si="34"/>
        <v>942.5</v>
      </c>
    </row>
    <row r="51" spans="1:30">
      <c r="A51" s="35" t="s">
        <v>357</v>
      </c>
      <c r="B51" s="57" t="s">
        <v>643</v>
      </c>
      <c r="C51" s="5">
        <v>2</v>
      </c>
      <c r="D51" s="314">
        <v>65</v>
      </c>
      <c r="E51" s="15">
        <f t="shared" si="27"/>
        <v>32.5</v>
      </c>
      <c r="F51" s="15">
        <f t="shared" si="28"/>
        <v>1365</v>
      </c>
      <c r="H51" s="15">
        <f t="shared" si="29"/>
        <v>32.5</v>
      </c>
      <c r="I51" s="15">
        <f t="shared" si="30"/>
        <v>1365</v>
      </c>
      <c r="K51" s="15">
        <f t="shared" si="31"/>
        <v>32.5</v>
      </c>
      <c r="L51" s="15">
        <f t="shared" si="32"/>
        <v>1365</v>
      </c>
      <c r="N51" s="15">
        <f t="shared" si="33"/>
        <v>32.5</v>
      </c>
      <c r="O51" s="15">
        <f t="shared" si="34"/>
        <v>942.5</v>
      </c>
    </row>
    <row r="52" spans="1:30">
      <c r="A52" s="4" t="s">
        <v>185</v>
      </c>
      <c r="B52" s="57" t="s">
        <v>645</v>
      </c>
      <c r="C52" s="5">
        <v>1</v>
      </c>
      <c r="D52" s="314">
        <v>65</v>
      </c>
      <c r="E52" s="15">
        <f t="shared" si="27"/>
        <v>32.5</v>
      </c>
      <c r="F52" s="15">
        <f t="shared" si="28"/>
        <v>1365</v>
      </c>
      <c r="H52" s="15">
        <f t="shared" si="29"/>
        <v>32.5</v>
      </c>
      <c r="I52" s="15">
        <f t="shared" si="30"/>
        <v>1365</v>
      </c>
      <c r="K52" s="15">
        <f t="shared" si="31"/>
        <v>32.5</v>
      </c>
      <c r="L52" s="15">
        <f t="shared" si="32"/>
        <v>1365</v>
      </c>
      <c r="N52" s="15">
        <f t="shared" si="33"/>
        <v>32.5</v>
      </c>
      <c r="O52" s="15">
        <f t="shared" si="34"/>
        <v>942.5</v>
      </c>
    </row>
    <row r="53" spans="1:30">
      <c r="A53" s="4" t="s">
        <v>186</v>
      </c>
      <c r="B53" s="57" t="s">
        <v>646</v>
      </c>
      <c r="C53" s="5">
        <v>2</v>
      </c>
      <c r="D53" s="314">
        <v>65</v>
      </c>
      <c r="E53" s="15">
        <f t="shared" si="27"/>
        <v>32.5</v>
      </c>
      <c r="F53" s="15">
        <f t="shared" si="28"/>
        <v>1365</v>
      </c>
      <c r="H53" s="15">
        <f t="shared" si="29"/>
        <v>32.5</v>
      </c>
      <c r="I53" s="15">
        <f t="shared" si="30"/>
        <v>1365</v>
      </c>
      <c r="K53" s="15">
        <f t="shared" si="31"/>
        <v>32.5</v>
      </c>
      <c r="L53" s="15">
        <f t="shared" si="32"/>
        <v>1365</v>
      </c>
      <c r="N53" s="15">
        <f t="shared" si="33"/>
        <v>32.5</v>
      </c>
      <c r="O53" s="15">
        <f t="shared" si="34"/>
        <v>942.5</v>
      </c>
    </row>
    <row r="54" spans="1:30" s="22" customFormat="1">
      <c r="A54" s="21" t="s">
        <v>711</v>
      </c>
      <c r="B54" s="91"/>
      <c r="D54" s="313"/>
      <c r="E54" s="22">
        <v>14</v>
      </c>
      <c r="F54" s="22">
        <v>24.5</v>
      </c>
      <c r="G54" s="94">
        <v>17.5</v>
      </c>
      <c r="H54" s="22">
        <v>14</v>
      </c>
      <c r="I54" s="22">
        <v>24.5</v>
      </c>
      <c r="J54" s="22">
        <v>17.5</v>
      </c>
      <c r="K54" s="22">
        <v>17.5</v>
      </c>
      <c r="L54" s="22">
        <v>24.5</v>
      </c>
      <c r="M54" s="22">
        <v>21</v>
      </c>
      <c r="N54" s="22">
        <v>14</v>
      </c>
      <c r="O54" s="22">
        <v>24.5</v>
      </c>
      <c r="P54" s="22">
        <v>17.5</v>
      </c>
      <c r="R54" s="89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>
      <c r="A55" s="4" t="s">
        <v>109</v>
      </c>
      <c r="B55" s="57" t="s">
        <v>648</v>
      </c>
      <c r="C55" s="5">
        <v>1</v>
      </c>
      <c r="D55" s="314">
        <v>40</v>
      </c>
      <c r="E55" s="5">
        <f>$D55/2</f>
        <v>20</v>
      </c>
      <c r="F55" s="5">
        <f>$D55*21</f>
        <v>840</v>
      </c>
      <c r="G55" s="439"/>
      <c r="H55" s="5">
        <f>$D55/2</f>
        <v>20</v>
      </c>
      <c r="I55" s="5">
        <f>$D55*21</f>
        <v>840</v>
      </c>
      <c r="K55" s="5">
        <f>$D55/2</f>
        <v>20</v>
      </c>
      <c r="L55" s="5">
        <f>$D55*21</f>
        <v>840</v>
      </c>
      <c r="M55" s="323"/>
      <c r="N55" s="5">
        <f>$D55/2</f>
        <v>20</v>
      </c>
      <c r="O55" s="5">
        <f>$D55*21</f>
        <v>840</v>
      </c>
      <c r="P55" s="323"/>
    </row>
    <row r="56" spans="1:30">
      <c r="A56" s="4" t="s">
        <v>110</v>
      </c>
      <c r="B56" s="68" t="s">
        <v>649</v>
      </c>
      <c r="C56" s="5">
        <v>1</v>
      </c>
      <c r="D56" s="314">
        <v>270</v>
      </c>
      <c r="E56" s="5">
        <f t="shared" ref="E56:E59" si="35">$D56/2</f>
        <v>135</v>
      </c>
      <c r="F56" s="5">
        <f t="shared" ref="F56:F59" si="36">$D56*21</f>
        <v>5670</v>
      </c>
      <c r="G56" s="439"/>
      <c r="H56" s="5">
        <f t="shared" ref="H56:H59" si="37">$D56/2</f>
        <v>135</v>
      </c>
      <c r="I56" s="5">
        <f t="shared" ref="I56:I59" si="38">$D56*21</f>
        <v>5670</v>
      </c>
      <c r="K56" s="5">
        <f t="shared" ref="K56:K59" si="39">$D56/2</f>
        <v>135</v>
      </c>
      <c r="L56" s="5">
        <f t="shared" ref="L56:L59" si="40">$D56*21</f>
        <v>5670</v>
      </c>
      <c r="M56" s="323"/>
      <c r="N56" s="5">
        <f t="shared" ref="N56:N59" si="41">$D56/2</f>
        <v>135</v>
      </c>
      <c r="O56" s="5">
        <f t="shared" ref="O56:O59" si="42">$D56*21</f>
        <v>5670</v>
      </c>
      <c r="P56" s="323"/>
      <c r="R56" s="90"/>
    </row>
    <row r="57" spans="1:30">
      <c r="A57" s="4" t="s">
        <v>187</v>
      </c>
      <c r="B57" s="68" t="s">
        <v>651</v>
      </c>
      <c r="C57" s="5">
        <v>2</v>
      </c>
      <c r="D57" s="314">
        <v>150</v>
      </c>
      <c r="E57" s="5">
        <f t="shared" si="35"/>
        <v>75</v>
      </c>
      <c r="F57" s="5">
        <f t="shared" si="36"/>
        <v>3150</v>
      </c>
      <c r="G57" s="439"/>
      <c r="H57" s="5">
        <f t="shared" si="37"/>
        <v>75</v>
      </c>
      <c r="I57" s="5">
        <f t="shared" si="38"/>
        <v>3150</v>
      </c>
      <c r="K57" s="5">
        <f t="shared" si="39"/>
        <v>75</v>
      </c>
      <c r="L57" s="5">
        <f t="shared" si="40"/>
        <v>3150</v>
      </c>
      <c r="N57" s="5">
        <f t="shared" si="41"/>
        <v>75</v>
      </c>
      <c r="O57" s="5">
        <f t="shared" si="42"/>
        <v>3150</v>
      </c>
      <c r="R57" s="90"/>
    </row>
    <row r="58" spans="1:30">
      <c r="A58" s="4" t="s">
        <v>113</v>
      </c>
      <c r="B58" s="57" t="s">
        <v>652</v>
      </c>
      <c r="C58" s="5">
        <v>1</v>
      </c>
      <c r="D58" s="314">
        <v>150</v>
      </c>
      <c r="E58" s="5">
        <f t="shared" si="35"/>
        <v>75</v>
      </c>
      <c r="F58" s="5">
        <f t="shared" si="36"/>
        <v>3150</v>
      </c>
      <c r="G58" s="439"/>
      <c r="H58" s="5">
        <f t="shared" si="37"/>
        <v>75</v>
      </c>
      <c r="I58" s="5">
        <f t="shared" si="38"/>
        <v>3150</v>
      </c>
      <c r="K58" s="5">
        <f t="shared" si="39"/>
        <v>75</v>
      </c>
      <c r="L58" s="5">
        <f t="shared" si="40"/>
        <v>3150</v>
      </c>
      <c r="N58" s="5">
        <f t="shared" si="41"/>
        <v>75</v>
      </c>
      <c r="O58" s="5">
        <f t="shared" si="42"/>
        <v>3150</v>
      </c>
      <c r="R58" s="90"/>
    </row>
    <row r="59" spans="1:30">
      <c r="A59" s="4" t="s">
        <v>178</v>
      </c>
      <c r="B59" s="68" t="s">
        <v>653</v>
      </c>
      <c r="C59" s="5">
        <v>2</v>
      </c>
      <c r="D59" s="314">
        <v>40</v>
      </c>
      <c r="E59" s="5">
        <f t="shared" si="35"/>
        <v>20</v>
      </c>
      <c r="F59" s="5">
        <f t="shared" si="36"/>
        <v>840</v>
      </c>
      <c r="G59" s="439"/>
      <c r="H59" s="5">
        <f t="shared" si="37"/>
        <v>20</v>
      </c>
      <c r="I59" s="5">
        <f t="shared" si="38"/>
        <v>840</v>
      </c>
      <c r="K59" s="5">
        <f t="shared" si="39"/>
        <v>20</v>
      </c>
      <c r="L59" s="5">
        <f t="shared" si="40"/>
        <v>840</v>
      </c>
      <c r="N59" s="5">
        <f t="shared" si="41"/>
        <v>20</v>
      </c>
      <c r="O59" s="5">
        <f t="shared" si="42"/>
        <v>840</v>
      </c>
      <c r="R59" s="90"/>
    </row>
    <row r="60" spans="1:30" s="22" customFormat="1" ht="30">
      <c r="A60" s="360" t="s">
        <v>712</v>
      </c>
      <c r="B60" s="91"/>
      <c r="D60" s="313"/>
      <c r="E60" s="22">
        <v>14</v>
      </c>
      <c r="F60" s="22">
        <v>28</v>
      </c>
      <c r="G60" s="22">
        <v>20</v>
      </c>
      <c r="H60" s="22">
        <v>14</v>
      </c>
      <c r="I60" s="22">
        <v>21</v>
      </c>
      <c r="J60" s="22">
        <v>17.5</v>
      </c>
      <c r="K60" s="22">
        <v>14</v>
      </c>
      <c r="L60" s="22">
        <v>31</v>
      </c>
      <c r="M60" s="22">
        <v>21</v>
      </c>
      <c r="N60" s="22">
        <v>7</v>
      </c>
      <c r="O60" s="22">
        <v>14</v>
      </c>
      <c r="P60" s="22">
        <v>12</v>
      </c>
      <c r="Q60" s="14"/>
      <c r="R60" s="90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>
      <c r="A61" s="9" t="s">
        <v>114</v>
      </c>
      <c r="B61" s="66" t="s">
        <v>292</v>
      </c>
      <c r="C61" s="5">
        <v>1</v>
      </c>
      <c r="D61" s="314">
        <v>50</v>
      </c>
      <c r="E61" s="15">
        <f>$D61/2</f>
        <v>25</v>
      </c>
      <c r="F61" s="15">
        <f>$D61*14</f>
        <v>700</v>
      </c>
      <c r="G61" s="439"/>
      <c r="H61" s="15">
        <f>$D61/2</f>
        <v>25</v>
      </c>
      <c r="I61" s="15">
        <f>$D61*14</f>
        <v>700</v>
      </c>
      <c r="K61" s="15">
        <f>$D61/2</f>
        <v>25</v>
      </c>
      <c r="L61" s="15">
        <f>$D61*14</f>
        <v>700</v>
      </c>
      <c r="N61" s="15">
        <f>$D61/4</f>
        <v>12.5</v>
      </c>
      <c r="O61" s="15">
        <f>$D61*10.5</f>
        <v>525</v>
      </c>
      <c r="T61" s="24"/>
      <c r="U61" s="28"/>
    </row>
    <row r="62" spans="1:30">
      <c r="A62" s="398" t="s">
        <v>115</v>
      </c>
      <c r="B62" s="66" t="s">
        <v>293</v>
      </c>
      <c r="C62" s="5">
        <v>1</v>
      </c>
      <c r="D62" s="314">
        <v>100</v>
      </c>
      <c r="E62" s="15">
        <v>0</v>
      </c>
      <c r="F62" s="15">
        <v>0</v>
      </c>
      <c r="G62" s="439"/>
      <c r="H62" s="15">
        <v>0</v>
      </c>
      <c r="I62" s="15">
        <v>0</v>
      </c>
      <c r="K62" s="15">
        <v>0</v>
      </c>
      <c r="L62" s="15">
        <v>0</v>
      </c>
      <c r="N62" s="15">
        <v>0</v>
      </c>
      <c r="O62" s="15">
        <v>0</v>
      </c>
      <c r="T62" s="25"/>
      <c r="U62" s="28"/>
    </row>
    <row r="63" spans="1:30">
      <c r="A63" s="462" t="s">
        <v>117</v>
      </c>
      <c r="B63" s="461" t="s">
        <v>295</v>
      </c>
      <c r="C63" s="5">
        <v>2</v>
      </c>
      <c r="D63" s="314">
        <v>100</v>
      </c>
      <c r="E63" s="15">
        <f t="shared" ref="E63:E78" si="43">$D63/2</f>
        <v>50</v>
      </c>
      <c r="F63" s="15">
        <f>$D63*5</f>
        <v>500</v>
      </c>
      <c r="G63" s="439"/>
      <c r="H63" s="15">
        <f t="shared" ref="H63:H78" si="44">$D63/2</f>
        <v>50</v>
      </c>
      <c r="I63" s="15">
        <f>$D63*5</f>
        <v>500</v>
      </c>
      <c r="K63" s="15">
        <f t="shared" ref="K63:K78" si="45">$D63/2</f>
        <v>50</v>
      </c>
      <c r="L63" s="15">
        <f>$D63*5</f>
        <v>500</v>
      </c>
      <c r="N63" s="15">
        <f>$D63/4</f>
        <v>25</v>
      </c>
      <c r="O63" s="15">
        <f>$D63*5</f>
        <v>500</v>
      </c>
      <c r="T63" s="25"/>
      <c r="U63" s="28"/>
    </row>
    <row r="64" spans="1:30">
      <c r="A64" s="462" t="s">
        <v>119</v>
      </c>
      <c r="B64" s="461" t="s">
        <v>297</v>
      </c>
      <c r="C64" s="5">
        <v>1</v>
      </c>
      <c r="D64" s="314">
        <v>100</v>
      </c>
      <c r="E64" s="15">
        <f t="shared" si="43"/>
        <v>50</v>
      </c>
      <c r="F64" s="15">
        <f>$D64*14</f>
        <v>1400</v>
      </c>
      <c r="G64" s="439"/>
      <c r="H64" s="15">
        <f t="shared" si="44"/>
        <v>50</v>
      </c>
      <c r="I64" s="15">
        <f>$D64*14</f>
        <v>1400</v>
      </c>
      <c r="K64" s="15">
        <f t="shared" si="45"/>
        <v>50</v>
      </c>
      <c r="L64" s="15">
        <f>$D64*14</f>
        <v>1400</v>
      </c>
      <c r="N64" s="15">
        <f>$D64/4</f>
        <v>25</v>
      </c>
      <c r="O64" s="15">
        <f>$D64*10.5</f>
        <v>1050</v>
      </c>
      <c r="T64" s="25"/>
      <c r="U64" s="28"/>
    </row>
    <row r="65" spans="1:30">
      <c r="A65" s="397" t="s">
        <v>120</v>
      </c>
      <c r="B65" s="66" t="s">
        <v>298</v>
      </c>
      <c r="C65" s="5">
        <v>2</v>
      </c>
      <c r="D65" s="314">
        <v>100</v>
      </c>
      <c r="E65" s="15">
        <v>0</v>
      </c>
      <c r="F65" s="15">
        <v>0</v>
      </c>
      <c r="G65" s="439"/>
      <c r="H65" s="15">
        <v>0</v>
      </c>
      <c r="I65" s="15">
        <v>0</v>
      </c>
      <c r="K65" s="15">
        <v>0</v>
      </c>
      <c r="L65" s="15">
        <v>0</v>
      </c>
      <c r="N65" s="15">
        <v>0</v>
      </c>
      <c r="O65" s="15">
        <v>0</v>
      </c>
      <c r="T65" s="25"/>
      <c r="U65" s="28"/>
    </row>
    <row r="66" spans="1:30">
      <c r="A66" s="9" t="s">
        <v>121</v>
      </c>
      <c r="B66" s="66" t="s">
        <v>299</v>
      </c>
      <c r="C66" s="5">
        <v>3</v>
      </c>
      <c r="D66" s="314">
        <v>100</v>
      </c>
      <c r="E66" s="15">
        <f t="shared" si="43"/>
        <v>50</v>
      </c>
      <c r="F66" s="15">
        <f>$D66*14</f>
        <v>1400</v>
      </c>
      <c r="G66" s="439"/>
      <c r="H66" s="15">
        <f t="shared" si="44"/>
        <v>50</v>
      </c>
      <c r="I66" s="15">
        <f>$D66*14</f>
        <v>1400</v>
      </c>
      <c r="K66" s="15">
        <f t="shared" si="45"/>
        <v>50</v>
      </c>
      <c r="L66" s="15">
        <f>$D66*14</f>
        <v>1400</v>
      </c>
      <c r="N66" s="15">
        <f t="shared" ref="N66:N78" si="46">$D66/4</f>
        <v>25</v>
      </c>
      <c r="O66" s="15">
        <f>$D66*10.5</f>
        <v>1050</v>
      </c>
      <c r="T66" s="25"/>
      <c r="U66" s="28"/>
    </row>
    <row r="67" spans="1:30">
      <c r="A67" s="463" t="s">
        <v>360</v>
      </c>
      <c r="B67" s="461" t="s">
        <v>301</v>
      </c>
      <c r="C67" s="5">
        <v>3</v>
      </c>
      <c r="D67" s="314">
        <v>100</v>
      </c>
      <c r="E67" s="15">
        <f t="shared" si="43"/>
        <v>50</v>
      </c>
      <c r="F67" s="15">
        <f>$D67*5</f>
        <v>500</v>
      </c>
      <c r="G67" s="439"/>
      <c r="H67" s="15">
        <f t="shared" si="44"/>
        <v>50</v>
      </c>
      <c r="I67" s="15">
        <f>$D67*5</f>
        <v>500</v>
      </c>
      <c r="K67" s="15">
        <f t="shared" si="45"/>
        <v>50</v>
      </c>
      <c r="L67" s="15">
        <f>$D67*5</f>
        <v>500</v>
      </c>
      <c r="N67" s="15">
        <f t="shared" si="46"/>
        <v>25</v>
      </c>
      <c r="O67" s="15">
        <f>$D67*5</f>
        <v>500</v>
      </c>
      <c r="T67" s="25"/>
      <c r="U67" s="28"/>
    </row>
    <row r="68" spans="1:30">
      <c r="A68" s="462" t="s">
        <v>124</v>
      </c>
      <c r="B68" s="461" t="s">
        <v>302</v>
      </c>
      <c r="C68" s="5">
        <v>3</v>
      </c>
      <c r="D68" s="314">
        <v>100</v>
      </c>
      <c r="E68" s="15">
        <f t="shared" si="43"/>
        <v>50</v>
      </c>
      <c r="F68" s="15">
        <f>$D68*5</f>
        <v>500</v>
      </c>
      <c r="G68" s="439"/>
      <c r="H68" s="15">
        <f t="shared" si="44"/>
        <v>50</v>
      </c>
      <c r="I68" s="15">
        <f>$D68*5</f>
        <v>500</v>
      </c>
      <c r="K68" s="15">
        <f t="shared" si="45"/>
        <v>50</v>
      </c>
      <c r="L68" s="15">
        <f>$D68*5</f>
        <v>500</v>
      </c>
      <c r="N68" s="15">
        <f t="shared" si="46"/>
        <v>25</v>
      </c>
      <c r="O68" s="15">
        <f>$D68*5</f>
        <v>500</v>
      </c>
    </row>
    <row r="69" spans="1:30">
      <c r="A69" s="9" t="s">
        <v>361</v>
      </c>
      <c r="B69" s="66" t="s">
        <v>624</v>
      </c>
      <c r="C69" s="5">
        <v>2</v>
      </c>
      <c r="D69" s="314">
        <v>100</v>
      </c>
      <c r="E69" s="15">
        <f t="shared" si="43"/>
        <v>50</v>
      </c>
      <c r="F69" s="15">
        <f t="shared" ref="F69:F77" si="47">$D69*14</f>
        <v>1400</v>
      </c>
      <c r="G69" s="439"/>
      <c r="H69" s="15">
        <f t="shared" si="44"/>
        <v>50</v>
      </c>
      <c r="I69" s="15">
        <f t="shared" ref="I69:I77" si="48">$D69*14</f>
        <v>1400</v>
      </c>
      <c r="K69" s="15">
        <f t="shared" si="45"/>
        <v>50</v>
      </c>
      <c r="L69" s="15">
        <f t="shared" ref="L69:L77" si="49">$D69*14</f>
        <v>1400</v>
      </c>
      <c r="N69" s="15">
        <f t="shared" si="46"/>
        <v>25</v>
      </c>
      <c r="O69" s="15">
        <f t="shared" ref="O69:O77" si="50">$D69*10.5</f>
        <v>1050</v>
      </c>
    </row>
    <row r="70" spans="1:30">
      <c r="A70" s="35" t="s">
        <v>173</v>
      </c>
      <c r="B70" s="66" t="s">
        <v>625</v>
      </c>
      <c r="C70" s="5">
        <v>1</v>
      </c>
      <c r="D70" s="314">
        <v>100</v>
      </c>
      <c r="E70" s="15">
        <f t="shared" si="43"/>
        <v>50</v>
      </c>
      <c r="F70" s="15">
        <f t="shared" si="47"/>
        <v>1400</v>
      </c>
      <c r="G70" s="439"/>
      <c r="H70" s="15">
        <f t="shared" si="44"/>
        <v>50</v>
      </c>
      <c r="I70" s="15">
        <f t="shared" si="48"/>
        <v>1400</v>
      </c>
      <c r="K70" s="15">
        <f t="shared" si="45"/>
        <v>50</v>
      </c>
      <c r="L70" s="15">
        <f t="shared" si="49"/>
        <v>1400</v>
      </c>
      <c r="N70" s="15">
        <f t="shared" si="46"/>
        <v>25</v>
      </c>
      <c r="O70" s="15">
        <f t="shared" si="50"/>
        <v>1050</v>
      </c>
    </row>
    <row r="71" spans="1:30">
      <c r="A71" s="35" t="s">
        <v>362</v>
      </c>
      <c r="B71" s="66" t="s">
        <v>634</v>
      </c>
      <c r="C71" s="5">
        <v>1</v>
      </c>
      <c r="D71" s="314">
        <v>100</v>
      </c>
      <c r="E71" s="15">
        <f t="shared" si="43"/>
        <v>50</v>
      </c>
      <c r="F71" s="15">
        <f t="shared" si="47"/>
        <v>1400</v>
      </c>
      <c r="G71" s="439"/>
      <c r="H71" s="15">
        <f t="shared" si="44"/>
        <v>50</v>
      </c>
      <c r="I71" s="15">
        <f t="shared" si="48"/>
        <v>1400</v>
      </c>
      <c r="K71" s="15">
        <f t="shared" si="45"/>
        <v>50</v>
      </c>
      <c r="L71" s="15">
        <f t="shared" si="49"/>
        <v>1400</v>
      </c>
      <c r="N71" s="15">
        <f t="shared" si="46"/>
        <v>25</v>
      </c>
      <c r="O71" s="15">
        <f t="shared" si="50"/>
        <v>1050</v>
      </c>
    </row>
    <row r="72" spans="1:30">
      <c r="A72" s="9" t="s">
        <v>176</v>
      </c>
      <c r="B72" s="66" t="s">
        <v>655</v>
      </c>
      <c r="C72" s="5">
        <v>3</v>
      </c>
      <c r="D72" s="314">
        <v>135</v>
      </c>
      <c r="E72" s="15">
        <f t="shared" si="43"/>
        <v>67.5</v>
      </c>
      <c r="F72" s="15">
        <f t="shared" si="47"/>
        <v>1890</v>
      </c>
      <c r="G72" s="439"/>
      <c r="H72" s="15">
        <f t="shared" si="44"/>
        <v>67.5</v>
      </c>
      <c r="I72" s="15">
        <f t="shared" si="48"/>
        <v>1890</v>
      </c>
      <c r="K72" s="15">
        <f t="shared" si="45"/>
        <v>67.5</v>
      </c>
      <c r="L72" s="15">
        <f t="shared" si="49"/>
        <v>1890</v>
      </c>
      <c r="N72" s="15">
        <f t="shared" si="46"/>
        <v>33.75</v>
      </c>
      <c r="O72" s="15">
        <f t="shared" si="50"/>
        <v>1417.5</v>
      </c>
    </row>
    <row r="73" spans="1:30">
      <c r="A73" s="9" t="s">
        <v>175</v>
      </c>
      <c r="B73" s="66" t="s">
        <v>656</v>
      </c>
      <c r="C73" s="5">
        <v>1</v>
      </c>
      <c r="D73" s="314">
        <v>135</v>
      </c>
      <c r="E73" s="15">
        <f t="shared" si="43"/>
        <v>67.5</v>
      </c>
      <c r="F73" s="15">
        <f t="shared" si="47"/>
        <v>1890</v>
      </c>
      <c r="G73" s="439"/>
      <c r="H73" s="15">
        <f t="shared" si="44"/>
        <v>67.5</v>
      </c>
      <c r="I73" s="15">
        <f t="shared" si="48"/>
        <v>1890</v>
      </c>
      <c r="K73" s="15">
        <f t="shared" si="45"/>
        <v>67.5</v>
      </c>
      <c r="L73" s="15">
        <f t="shared" si="49"/>
        <v>1890</v>
      </c>
      <c r="N73" s="15">
        <f t="shared" si="46"/>
        <v>33.75</v>
      </c>
      <c r="O73" s="15">
        <f t="shared" si="50"/>
        <v>1417.5</v>
      </c>
    </row>
    <row r="74" spans="1:30">
      <c r="A74" s="9" t="s">
        <v>135</v>
      </c>
      <c r="B74" s="66" t="s">
        <v>657</v>
      </c>
      <c r="C74" s="5">
        <v>2</v>
      </c>
      <c r="D74" s="314">
        <v>50</v>
      </c>
      <c r="E74" s="15">
        <f t="shared" si="43"/>
        <v>25</v>
      </c>
      <c r="F74" s="15">
        <f t="shared" si="47"/>
        <v>700</v>
      </c>
      <c r="G74" s="439"/>
      <c r="H74" s="15">
        <f t="shared" si="44"/>
        <v>25</v>
      </c>
      <c r="I74" s="15">
        <f t="shared" si="48"/>
        <v>700</v>
      </c>
      <c r="K74" s="15">
        <f t="shared" si="45"/>
        <v>25</v>
      </c>
      <c r="L74" s="15">
        <f t="shared" si="49"/>
        <v>700</v>
      </c>
      <c r="N74" s="15">
        <f t="shared" si="46"/>
        <v>12.5</v>
      </c>
      <c r="O74" s="15">
        <f t="shared" si="50"/>
        <v>525</v>
      </c>
    </row>
    <row r="75" spans="1:30">
      <c r="A75" s="9" t="s">
        <v>136</v>
      </c>
      <c r="B75" s="66" t="s">
        <v>658</v>
      </c>
      <c r="C75" s="5">
        <v>3</v>
      </c>
      <c r="D75" s="314">
        <v>50</v>
      </c>
      <c r="E75" s="15">
        <f t="shared" si="43"/>
        <v>25</v>
      </c>
      <c r="F75" s="15">
        <f t="shared" si="47"/>
        <v>700</v>
      </c>
      <c r="G75" s="439"/>
      <c r="H75" s="15">
        <f t="shared" si="44"/>
        <v>25</v>
      </c>
      <c r="I75" s="15">
        <f t="shared" si="48"/>
        <v>700</v>
      </c>
      <c r="K75" s="15">
        <f t="shared" si="45"/>
        <v>25</v>
      </c>
      <c r="L75" s="15">
        <f t="shared" si="49"/>
        <v>700</v>
      </c>
      <c r="N75" s="15">
        <f t="shared" si="46"/>
        <v>12.5</v>
      </c>
      <c r="O75" s="15">
        <f t="shared" si="50"/>
        <v>525</v>
      </c>
    </row>
    <row r="76" spans="1:30">
      <c r="A76" s="35" t="s">
        <v>174</v>
      </c>
      <c r="B76" s="66" t="s">
        <v>659</v>
      </c>
      <c r="C76" s="5">
        <v>1</v>
      </c>
      <c r="D76" s="314">
        <v>50</v>
      </c>
      <c r="E76" s="15">
        <f t="shared" si="43"/>
        <v>25</v>
      </c>
      <c r="F76" s="15">
        <f t="shared" si="47"/>
        <v>700</v>
      </c>
      <c r="G76" s="439"/>
      <c r="H76" s="15">
        <f t="shared" si="44"/>
        <v>25</v>
      </c>
      <c r="I76" s="15">
        <f t="shared" si="48"/>
        <v>700</v>
      </c>
      <c r="K76" s="15">
        <f t="shared" si="45"/>
        <v>25</v>
      </c>
      <c r="L76" s="15">
        <f t="shared" si="49"/>
        <v>700</v>
      </c>
      <c r="N76" s="15">
        <f t="shared" si="46"/>
        <v>12.5</v>
      </c>
      <c r="O76" s="15">
        <f t="shared" si="50"/>
        <v>525</v>
      </c>
    </row>
    <row r="77" spans="1:30">
      <c r="A77" s="398" t="s">
        <v>736</v>
      </c>
      <c r="B77" s="66" t="s">
        <v>738</v>
      </c>
      <c r="C77" s="5">
        <v>1</v>
      </c>
      <c r="D77" s="314">
        <v>135</v>
      </c>
      <c r="E77" s="15">
        <f t="shared" si="43"/>
        <v>67.5</v>
      </c>
      <c r="F77" s="15">
        <f t="shared" si="47"/>
        <v>1890</v>
      </c>
      <c r="G77" s="439"/>
      <c r="H77" s="15">
        <f t="shared" si="44"/>
        <v>67.5</v>
      </c>
      <c r="I77" s="15">
        <f t="shared" si="48"/>
        <v>1890</v>
      </c>
      <c r="K77" s="15">
        <f t="shared" si="45"/>
        <v>67.5</v>
      </c>
      <c r="L77" s="15">
        <f t="shared" si="49"/>
        <v>1890</v>
      </c>
      <c r="N77" s="15">
        <f t="shared" si="46"/>
        <v>33.75</v>
      </c>
      <c r="O77" s="15">
        <f t="shared" si="50"/>
        <v>1417.5</v>
      </c>
    </row>
    <row r="78" spans="1:30">
      <c r="A78" s="464" t="s">
        <v>737</v>
      </c>
      <c r="B78" s="461" t="s">
        <v>739</v>
      </c>
      <c r="C78" s="5">
        <v>1</v>
      </c>
      <c r="D78" s="314">
        <v>100</v>
      </c>
      <c r="E78" s="15">
        <f t="shared" si="43"/>
        <v>50</v>
      </c>
      <c r="F78" s="15">
        <f>$D78*5</f>
        <v>500</v>
      </c>
      <c r="G78" s="439"/>
      <c r="H78" s="15">
        <f t="shared" si="44"/>
        <v>50</v>
      </c>
      <c r="I78" s="15">
        <f>$D78*5</f>
        <v>500</v>
      </c>
      <c r="K78" s="15">
        <f t="shared" si="45"/>
        <v>50</v>
      </c>
      <c r="L78" s="15">
        <f>$D78*5</f>
        <v>500</v>
      </c>
      <c r="N78" s="15">
        <f t="shared" si="46"/>
        <v>25</v>
      </c>
      <c r="O78" s="15">
        <f>$D78*5</f>
        <v>500</v>
      </c>
    </row>
    <row r="79" spans="1:30" s="22" customFormat="1">
      <c r="A79" s="21" t="s">
        <v>713</v>
      </c>
      <c r="B79" s="91"/>
      <c r="D79" s="313"/>
      <c r="E79" s="22">
        <v>45</v>
      </c>
      <c r="F79" s="22">
        <v>500</v>
      </c>
      <c r="G79" s="22">
        <v>250</v>
      </c>
      <c r="H79" s="22">
        <v>45</v>
      </c>
      <c r="I79" s="22">
        <v>350</v>
      </c>
      <c r="J79" s="22">
        <v>175</v>
      </c>
      <c r="K79" s="22">
        <v>45</v>
      </c>
      <c r="L79" s="22">
        <v>500</v>
      </c>
      <c r="M79" s="22">
        <v>250</v>
      </c>
      <c r="N79" s="22">
        <v>45</v>
      </c>
      <c r="O79" s="22">
        <v>210</v>
      </c>
      <c r="P79" s="22">
        <v>105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>
      <c r="A80" s="4" t="s">
        <v>139</v>
      </c>
      <c r="B80" s="57" t="s">
        <v>661</v>
      </c>
      <c r="C80" s="5">
        <v>1</v>
      </c>
      <c r="D80" s="314">
        <v>15</v>
      </c>
      <c r="E80" s="15">
        <f>$D80</f>
        <v>15</v>
      </c>
      <c r="F80" s="15">
        <f>$D80*21</f>
        <v>315</v>
      </c>
      <c r="G80" s="439"/>
      <c r="H80" s="15">
        <f>$D80</f>
        <v>15</v>
      </c>
      <c r="I80" s="15">
        <f>$D80*21</f>
        <v>315</v>
      </c>
      <c r="K80" s="15">
        <f>$D80</f>
        <v>15</v>
      </c>
      <c r="L80" s="15">
        <f>$D80*21</f>
        <v>315</v>
      </c>
      <c r="M80" s="323"/>
      <c r="N80" s="15">
        <f>$D80</f>
        <v>15</v>
      </c>
      <c r="O80" s="15">
        <f>$D80*21</f>
        <v>315</v>
      </c>
    </row>
    <row r="81" spans="1:16">
      <c r="A81" s="4" t="s">
        <v>140</v>
      </c>
      <c r="B81" s="57" t="s">
        <v>662</v>
      </c>
      <c r="C81" s="5">
        <v>2</v>
      </c>
      <c r="D81" s="314">
        <v>15</v>
      </c>
      <c r="E81" s="15">
        <f t="shared" ref="E81:E82" si="51">$D81</f>
        <v>15</v>
      </c>
      <c r="F81" s="15">
        <f t="shared" ref="F81:F82" si="52">$D81*21</f>
        <v>315</v>
      </c>
      <c r="G81" s="439"/>
      <c r="H81" s="15">
        <f t="shared" ref="H81:H82" si="53">$D81</f>
        <v>15</v>
      </c>
      <c r="I81" s="15">
        <f t="shared" ref="I81:I82" si="54">$D81*21</f>
        <v>315</v>
      </c>
      <c r="K81" s="15">
        <f t="shared" ref="K81:K82" si="55">$D81</f>
        <v>15</v>
      </c>
      <c r="L81" s="15">
        <f t="shared" ref="L81:L82" si="56">$D81*21</f>
        <v>315</v>
      </c>
      <c r="M81" s="323"/>
      <c r="N81" s="15">
        <f t="shared" ref="N81:N82" si="57">$D81</f>
        <v>15</v>
      </c>
      <c r="O81" s="15">
        <f t="shared" ref="O81:O82" si="58">$D81*21</f>
        <v>315</v>
      </c>
    </row>
    <row r="82" spans="1:16" s="14" customFormat="1">
      <c r="A82" s="4" t="s">
        <v>141</v>
      </c>
      <c r="B82" s="57" t="s">
        <v>663</v>
      </c>
      <c r="C82" s="5">
        <v>1</v>
      </c>
      <c r="D82" s="314">
        <v>15</v>
      </c>
      <c r="E82" s="15">
        <f t="shared" si="51"/>
        <v>15</v>
      </c>
      <c r="F82" s="15">
        <f t="shared" si="52"/>
        <v>315</v>
      </c>
      <c r="G82" s="439"/>
      <c r="H82" s="15">
        <f t="shared" si="53"/>
        <v>15</v>
      </c>
      <c r="I82" s="15">
        <f t="shared" si="54"/>
        <v>315</v>
      </c>
      <c r="J82" s="20"/>
      <c r="K82" s="15">
        <f t="shared" si="55"/>
        <v>15</v>
      </c>
      <c r="L82" s="15">
        <f t="shared" si="56"/>
        <v>315</v>
      </c>
      <c r="M82" s="323"/>
      <c r="N82" s="15">
        <f t="shared" si="57"/>
        <v>15</v>
      </c>
      <c r="O82" s="15">
        <f t="shared" si="58"/>
        <v>315</v>
      </c>
      <c r="P82" s="20"/>
    </row>
    <row r="83" spans="1:16" s="14" customFormat="1">
      <c r="A83" s="83"/>
      <c r="B83" s="83"/>
      <c r="D83" s="434"/>
    </row>
    <row r="84" spans="1:16" s="14" customFormat="1">
      <c r="A84" s="83"/>
      <c r="B84" s="83"/>
      <c r="D84" s="434"/>
    </row>
    <row r="85" spans="1:16" s="14" customFormat="1">
      <c r="A85" s="83"/>
      <c r="B85" s="83"/>
      <c r="D85" s="434"/>
    </row>
    <row r="86" spans="1:16" s="14" customFormat="1">
      <c r="A86" s="83"/>
      <c r="B86" s="83"/>
      <c r="D86" s="434"/>
    </row>
    <row r="87" spans="1:16" s="14" customFormat="1">
      <c r="A87" s="83"/>
      <c r="B87" s="83"/>
      <c r="D87" s="434"/>
    </row>
    <row r="88" spans="1:16" s="14" customFormat="1">
      <c r="A88" s="83"/>
      <c r="B88" s="83"/>
      <c r="D88" s="434"/>
    </row>
    <row r="89" spans="1:16" s="14" customFormat="1">
      <c r="A89" s="83"/>
      <c r="B89" s="83"/>
      <c r="D89" s="434"/>
    </row>
    <row r="90" spans="1:16" s="14" customFormat="1">
      <c r="A90" s="84"/>
      <c r="B90" s="86"/>
      <c r="D90" s="434"/>
    </row>
    <row r="91" spans="1:16" s="14" customFormat="1">
      <c r="A91" s="4"/>
      <c r="B91" s="4"/>
      <c r="D91" s="434"/>
    </row>
    <row r="92" spans="1:16" s="14" customFormat="1">
      <c r="A92" s="83"/>
      <c r="B92" s="83"/>
      <c r="D92" s="434"/>
    </row>
    <row r="93" spans="1:16" s="14" customFormat="1">
      <c r="A93" s="83"/>
      <c r="B93" s="83"/>
      <c r="D93" s="434"/>
    </row>
    <row r="94" spans="1:16" s="14" customFormat="1">
      <c r="A94" s="83"/>
      <c r="B94" s="83"/>
      <c r="D94" s="434"/>
    </row>
    <row r="95" spans="1:16" s="14" customFormat="1">
      <c r="A95" s="83"/>
      <c r="B95" s="83"/>
      <c r="D95" s="434"/>
    </row>
    <row r="96" spans="1:16" s="14" customFormat="1">
      <c r="A96" s="83"/>
      <c r="B96" s="83"/>
      <c r="D96" s="434"/>
    </row>
    <row r="97" spans="1:4" s="14" customFormat="1">
      <c r="A97" s="83"/>
      <c r="B97" s="83"/>
      <c r="D97" s="434"/>
    </row>
    <row r="98" spans="1:4" s="14" customFormat="1">
      <c r="A98" s="83"/>
      <c r="B98" s="83"/>
      <c r="D98" s="434"/>
    </row>
    <row r="99" spans="1:4" s="14" customFormat="1">
      <c r="A99" s="83"/>
      <c r="B99" s="83"/>
      <c r="D99" s="434"/>
    </row>
    <row r="100" spans="1:4" s="14" customFormat="1">
      <c r="A100" s="83"/>
      <c r="B100" s="83"/>
      <c r="D100" s="434"/>
    </row>
    <row r="101" spans="1:4" s="14" customFormat="1">
      <c r="A101" s="83"/>
      <c r="B101" s="83"/>
      <c r="D101" s="434"/>
    </row>
    <row r="102" spans="1:4" s="14" customFormat="1">
      <c r="A102" s="83"/>
      <c r="B102" s="83"/>
      <c r="D102" s="434"/>
    </row>
    <row r="103" spans="1:4" s="14" customFormat="1">
      <c r="A103" s="83"/>
      <c r="B103" s="83"/>
      <c r="D103" s="434"/>
    </row>
    <row r="104" spans="1:4" s="14" customFormat="1">
      <c r="A104" s="83"/>
      <c r="B104" s="83"/>
      <c r="D104" s="434"/>
    </row>
    <row r="105" spans="1:4" s="14" customFormat="1">
      <c r="A105" s="83"/>
      <c r="B105" s="83"/>
      <c r="D105" s="434"/>
    </row>
    <row r="106" spans="1:4" s="14" customFormat="1">
      <c r="A106" s="83"/>
      <c r="B106" s="83"/>
      <c r="D106" s="434"/>
    </row>
    <row r="107" spans="1:4" s="14" customFormat="1">
      <c r="A107" s="83"/>
      <c r="B107" s="83"/>
      <c r="D107" s="434"/>
    </row>
    <row r="108" spans="1:4" s="14" customFormat="1">
      <c r="A108" s="83"/>
      <c r="B108" s="83"/>
      <c r="D108" s="434"/>
    </row>
    <row r="109" spans="1:4" s="14" customFormat="1">
      <c r="A109" s="83"/>
      <c r="B109" s="83"/>
      <c r="D109" s="434"/>
    </row>
    <row r="110" spans="1:4" s="14" customFormat="1">
      <c r="A110" s="83"/>
      <c r="B110" s="83"/>
      <c r="D110" s="434"/>
    </row>
    <row r="111" spans="1:4" s="14" customFormat="1">
      <c r="A111" s="83"/>
      <c r="B111" s="83"/>
      <c r="D111" s="434"/>
    </row>
    <row r="112" spans="1:4" s="14" customFormat="1">
      <c r="A112" s="83"/>
      <c r="B112" s="83"/>
      <c r="D112" s="434"/>
    </row>
    <row r="113" spans="1:4" s="14" customFormat="1">
      <c r="A113" s="83"/>
      <c r="B113" s="83"/>
      <c r="D113" s="434"/>
    </row>
    <row r="114" spans="1:4" s="14" customFormat="1">
      <c r="A114" s="83"/>
      <c r="B114" s="83"/>
      <c r="D114" s="434"/>
    </row>
    <row r="115" spans="1:4" s="14" customFormat="1">
      <c r="A115" s="83"/>
      <c r="B115" s="83"/>
      <c r="D115" s="434"/>
    </row>
    <row r="116" spans="1:4" s="14" customFormat="1">
      <c r="A116" s="83"/>
      <c r="B116" s="83"/>
      <c r="D116" s="434"/>
    </row>
    <row r="117" spans="1:4" s="14" customFormat="1">
      <c r="A117" s="83"/>
      <c r="B117" s="83"/>
      <c r="D117" s="434"/>
    </row>
    <row r="118" spans="1:4" s="14" customFormat="1">
      <c r="A118" s="83"/>
      <c r="B118" s="83"/>
      <c r="D118" s="434"/>
    </row>
    <row r="119" spans="1:4" s="14" customFormat="1">
      <c r="A119" s="83"/>
      <c r="B119" s="83"/>
      <c r="D119" s="434"/>
    </row>
    <row r="120" spans="1:4" s="14" customFormat="1">
      <c r="A120" s="83"/>
      <c r="B120" s="83"/>
      <c r="D120" s="434"/>
    </row>
    <row r="121" spans="1:4" s="14" customFormat="1">
      <c r="A121" s="83"/>
      <c r="B121" s="83"/>
      <c r="D121" s="434"/>
    </row>
    <row r="122" spans="1:4" s="14" customFormat="1">
      <c r="A122" s="83"/>
      <c r="B122" s="83"/>
      <c r="D122" s="434"/>
    </row>
    <row r="123" spans="1:4" s="14" customFormat="1">
      <c r="A123" s="83"/>
      <c r="B123" s="83"/>
      <c r="D123" s="434"/>
    </row>
    <row r="124" spans="1:4" s="14" customFormat="1">
      <c r="A124" s="83"/>
      <c r="B124" s="83"/>
      <c r="D124" s="434"/>
    </row>
    <row r="125" spans="1:4" s="14" customFormat="1">
      <c r="A125" s="83"/>
      <c r="B125" s="83"/>
      <c r="D125" s="434"/>
    </row>
    <row r="126" spans="1:4" s="14" customFormat="1">
      <c r="A126" s="83"/>
      <c r="B126" s="83"/>
      <c r="D126" s="434"/>
    </row>
    <row r="127" spans="1:4" s="14" customFormat="1">
      <c r="A127" s="83"/>
      <c r="B127" s="83"/>
      <c r="D127" s="434"/>
    </row>
    <row r="128" spans="1:4" s="14" customFormat="1">
      <c r="A128" s="83"/>
      <c r="B128" s="83"/>
      <c r="D128" s="434"/>
    </row>
    <row r="129" spans="1:4" s="14" customFormat="1">
      <c r="A129" s="83"/>
      <c r="B129" s="83"/>
      <c r="D129" s="434"/>
    </row>
    <row r="130" spans="1:4" s="14" customFormat="1">
      <c r="A130" s="83"/>
      <c r="B130" s="83"/>
      <c r="D130" s="434"/>
    </row>
    <row r="131" spans="1:4" s="14" customFormat="1">
      <c r="A131" s="83"/>
      <c r="B131" s="83"/>
      <c r="D131" s="434"/>
    </row>
    <row r="132" spans="1:4" s="14" customFormat="1">
      <c r="A132" s="83"/>
      <c r="B132" s="83"/>
      <c r="D132" s="434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pane ySplit="1160" topLeftCell="A51" activePane="bottomLeft"/>
      <selection pane="bottomLeft" activeCell="G78" sqref="G78"/>
    </sheetView>
    <sheetView workbookViewId="1"/>
  </sheetViews>
  <sheetFormatPr baseColWidth="10" defaultColWidth="10.83203125" defaultRowHeight="15" x14ac:dyDescent="0"/>
  <cols>
    <col min="1" max="1" width="38" style="35" customWidth="1"/>
    <col min="2" max="2" width="15" style="35" customWidth="1"/>
    <col min="3" max="3" width="16" style="5" customWidth="1"/>
    <col min="4" max="4" width="10.83203125" style="314" customWidth="1"/>
    <col min="5" max="6" width="10.83203125" style="5" customWidth="1"/>
    <col min="7" max="10" width="10.83203125" style="20" customWidth="1"/>
    <col min="11" max="12" width="10.83203125" style="5" customWidth="1"/>
    <col min="13" max="16" width="10.83203125" style="20" customWidth="1"/>
    <col min="17" max="17" width="10.83203125" style="14" customWidth="1"/>
    <col min="18" max="18" width="11.33203125" style="14" customWidth="1"/>
    <col min="19" max="30" width="10.83203125" style="14"/>
    <col min="31" max="16384" width="10.83203125" style="5"/>
  </cols>
  <sheetData>
    <row r="1" spans="1:30" s="50" customFormat="1">
      <c r="A1" s="312"/>
      <c r="B1" s="312"/>
      <c r="D1" s="48"/>
      <c r="F1" s="50" t="s">
        <v>188</v>
      </c>
    </row>
    <row r="2" spans="1:30">
      <c r="A2" s="362" t="s">
        <v>705</v>
      </c>
      <c r="B2" s="83"/>
      <c r="D2" s="309"/>
      <c r="E2" s="465" t="s">
        <v>219</v>
      </c>
      <c r="F2" s="466"/>
      <c r="G2" s="466"/>
      <c r="H2" s="467" t="s">
        <v>220</v>
      </c>
      <c r="I2" s="468"/>
      <c r="J2" s="468"/>
      <c r="K2" s="465" t="s">
        <v>222</v>
      </c>
      <c r="L2" s="466"/>
      <c r="M2" s="466"/>
      <c r="N2" s="467" t="s">
        <v>223</v>
      </c>
      <c r="O2" s="468"/>
      <c r="P2" s="468"/>
    </row>
    <row r="3" spans="1:30">
      <c r="A3" s="83" t="s">
        <v>46</v>
      </c>
      <c r="B3" s="83" t="s">
        <v>367</v>
      </c>
      <c r="C3" s="5" t="s">
        <v>182</v>
      </c>
      <c r="D3" s="361" t="s">
        <v>366</v>
      </c>
      <c r="E3" s="38" t="s">
        <v>218</v>
      </c>
      <c r="F3" s="5" t="s">
        <v>183</v>
      </c>
      <c r="G3" s="20" t="s">
        <v>184</v>
      </c>
      <c r="H3" s="14"/>
      <c r="I3" s="14"/>
      <c r="J3" s="20" t="s">
        <v>184</v>
      </c>
      <c r="K3" s="38" t="s">
        <v>218</v>
      </c>
      <c r="L3" s="5" t="s">
        <v>183</v>
      </c>
      <c r="M3" s="20" t="s">
        <v>184</v>
      </c>
      <c r="N3" s="38" t="s">
        <v>218</v>
      </c>
      <c r="O3" s="39" t="s">
        <v>221</v>
      </c>
      <c r="P3" s="20" t="s">
        <v>184</v>
      </c>
    </row>
    <row r="4" spans="1:30" s="22" customFormat="1">
      <c r="A4" s="21" t="s">
        <v>365</v>
      </c>
      <c r="B4" s="91"/>
      <c r="D4" s="313"/>
      <c r="E4" s="22">
        <v>14</v>
      </c>
      <c r="F4" s="22">
        <v>21</v>
      </c>
      <c r="G4" s="22">
        <v>17.5</v>
      </c>
      <c r="H4" s="326">
        <v>14</v>
      </c>
      <c r="I4" s="22">
        <v>21</v>
      </c>
      <c r="J4" s="22">
        <v>17.5</v>
      </c>
      <c r="K4" s="22">
        <v>14</v>
      </c>
      <c r="L4" s="22">
        <v>21</v>
      </c>
      <c r="M4" s="22">
        <v>17.5</v>
      </c>
      <c r="N4" s="22">
        <v>14</v>
      </c>
      <c r="O4" s="22">
        <v>21</v>
      </c>
      <c r="P4" s="22">
        <v>17.5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22" customFormat="1">
      <c r="A5" s="21" t="s">
        <v>368</v>
      </c>
      <c r="B5" s="91"/>
      <c r="D5" s="313"/>
      <c r="E5" s="22">
        <f>E4*120</f>
        <v>1680</v>
      </c>
      <c r="F5" s="22">
        <f>F4*120</f>
        <v>2520</v>
      </c>
      <c r="G5" s="22">
        <f>G4*120</f>
        <v>2100</v>
      </c>
      <c r="H5" s="22">
        <f t="shared" ref="H5:P5" si="0">H4*120</f>
        <v>1680</v>
      </c>
      <c r="I5" s="22">
        <f t="shared" si="0"/>
        <v>2520</v>
      </c>
      <c r="J5" s="22">
        <f t="shared" si="0"/>
        <v>2100</v>
      </c>
      <c r="K5" s="22">
        <f t="shared" si="0"/>
        <v>1680</v>
      </c>
      <c r="L5" s="22">
        <f t="shared" si="0"/>
        <v>2520</v>
      </c>
      <c r="M5" s="22">
        <f t="shared" si="0"/>
        <v>2100</v>
      </c>
      <c r="N5" s="22">
        <f t="shared" si="0"/>
        <v>1680</v>
      </c>
      <c r="O5" s="22">
        <f t="shared" si="0"/>
        <v>2520</v>
      </c>
      <c r="P5" s="22">
        <f t="shared" si="0"/>
        <v>2100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>
      <c r="A6" s="4" t="s">
        <v>57</v>
      </c>
      <c r="B6" s="57" t="s">
        <v>229</v>
      </c>
      <c r="C6" s="5">
        <v>1</v>
      </c>
      <c r="D6" s="322">
        <v>120</v>
      </c>
      <c r="E6" s="5">
        <f>G6*(14/17.5)</f>
        <v>320</v>
      </c>
      <c r="F6" s="5">
        <f>G6*(21/17.5)</f>
        <v>480</v>
      </c>
      <c r="G6" s="20">
        <v>400</v>
      </c>
      <c r="H6" s="5">
        <f>J6*(14/17.5)</f>
        <v>304</v>
      </c>
      <c r="I6" s="5">
        <f>J6*(21/17.5)</f>
        <v>456</v>
      </c>
      <c r="J6" s="20">
        <v>380</v>
      </c>
      <c r="K6" s="5">
        <f>M6*(14/17.5)</f>
        <v>288</v>
      </c>
      <c r="L6" s="5">
        <f>M6*(21/17.5)</f>
        <v>432</v>
      </c>
      <c r="M6" s="323">
        <v>360</v>
      </c>
      <c r="N6" s="5">
        <f>P6*(14/17.5)</f>
        <v>296</v>
      </c>
      <c r="O6" s="5">
        <f>P6*(21/17.5)</f>
        <v>444</v>
      </c>
      <c r="P6" s="323">
        <v>370</v>
      </c>
    </row>
    <row r="7" spans="1:30">
      <c r="A7" s="4" t="s">
        <v>58</v>
      </c>
      <c r="B7" s="57" t="s">
        <v>230</v>
      </c>
      <c r="C7" s="5">
        <v>1</v>
      </c>
      <c r="D7" s="322">
        <v>120</v>
      </c>
      <c r="E7" s="5">
        <f t="shared" ref="E7:E15" si="1">G7*(14/17.5)</f>
        <v>296</v>
      </c>
      <c r="F7" s="5">
        <f t="shared" ref="F7:F15" si="2">G7*(21/17.5)</f>
        <v>444</v>
      </c>
      <c r="G7" s="20">
        <v>370</v>
      </c>
      <c r="H7" s="5">
        <f t="shared" ref="H7:H15" si="3">J7*(14/17.5)</f>
        <v>280</v>
      </c>
      <c r="I7" s="5">
        <f t="shared" ref="I7:I15" si="4">J7*(21/17.5)</f>
        <v>420</v>
      </c>
      <c r="J7" s="20">
        <v>350</v>
      </c>
      <c r="K7" s="5">
        <f t="shared" ref="K7:K15" si="5">M7*(14/17.5)</f>
        <v>384</v>
      </c>
      <c r="L7" s="5">
        <f t="shared" ref="L7:L15" si="6">M7*(21/17.5)</f>
        <v>576</v>
      </c>
      <c r="M7" s="323">
        <v>480</v>
      </c>
      <c r="N7" s="5">
        <f t="shared" ref="N7:N15" si="7">P7*(14/17.5)</f>
        <v>276</v>
      </c>
      <c r="O7" s="5">
        <f t="shared" ref="O7:O15" si="8">P7*(21/17.5)</f>
        <v>414</v>
      </c>
      <c r="P7" s="323">
        <v>345</v>
      </c>
    </row>
    <row r="8" spans="1:30">
      <c r="A8" s="4" t="s">
        <v>59</v>
      </c>
      <c r="B8" s="57" t="s">
        <v>231</v>
      </c>
      <c r="C8" s="5">
        <v>3</v>
      </c>
      <c r="D8" s="322">
        <v>120</v>
      </c>
      <c r="E8" s="5">
        <f t="shared" si="1"/>
        <v>108</v>
      </c>
      <c r="F8" s="5">
        <f t="shared" si="2"/>
        <v>162</v>
      </c>
      <c r="G8" s="20">
        <v>135</v>
      </c>
      <c r="H8" s="5">
        <f t="shared" si="3"/>
        <v>96</v>
      </c>
      <c r="I8" s="5">
        <f t="shared" si="4"/>
        <v>144</v>
      </c>
      <c r="J8" s="20">
        <v>120</v>
      </c>
      <c r="K8" s="5">
        <f t="shared" si="5"/>
        <v>96</v>
      </c>
      <c r="L8" s="5">
        <f t="shared" si="6"/>
        <v>144</v>
      </c>
      <c r="M8" s="323">
        <v>120</v>
      </c>
      <c r="N8" s="5">
        <f t="shared" si="7"/>
        <v>80</v>
      </c>
      <c r="O8" s="5">
        <f t="shared" si="8"/>
        <v>120</v>
      </c>
      <c r="P8" s="323">
        <v>100</v>
      </c>
    </row>
    <row r="9" spans="1:30">
      <c r="A9" s="4" t="s">
        <v>60</v>
      </c>
      <c r="B9" s="57" t="s">
        <v>232</v>
      </c>
      <c r="C9" s="5">
        <v>2</v>
      </c>
      <c r="D9" s="322">
        <v>120</v>
      </c>
      <c r="E9" s="5">
        <f t="shared" si="1"/>
        <v>152</v>
      </c>
      <c r="F9" s="5">
        <f t="shared" si="2"/>
        <v>228</v>
      </c>
      <c r="G9" s="20">
        <v>190</v>
      </c>
      <c r="H9" s="5">
        <f t="shared" si="3"/>
        <v>140</v>
      </c>
      <c r="I9" s="5">
        <f t="shared" si="4"/>
        <v>210</v>
      </c>
      <c r="J9" s="20">
        <v>175</v>
      </c>
      <c r="K9" s="5">
        <f t="shared" si="5"/>
        <v>200</v>
      </c>
      <c r="L9" s="5">
        <f t="shared" si="6"/>
        <v>300</v>
      </c>
      <c r="M9" s="323">
        <v>250</v>
      </c>
      <c r="N9" s="5">
        <f t="shared" si="7"/>
        <v>112</v>
      </c>
      <c r="O9" s="5">
        <f t="shared" si="8"/>
        <v>168</v>
      </c>
      <c r="P9" s="323">
        <v>140</v>
      </c>
    </row>
    <row r="10" spans="1:30">
      <c r="A10" s="4" t="s">
        <v>61</v>
      </c>
      <c r="B10" s="57" t="s">
        <v>233</v>
      </c>
      <c r="C10" s="5">
        <v>2</v>
      </c>
      <c r="D10" s="322">
        <v>120</v>
      </c>
      <c r="E10" s="5">
        <f t="shared" si="1"/>
        <v>104</v>
      </c>
      <c r="F10" s="5">
        <f t="shared" si="2"/>
        <v>156</v>
      </c>
      <c r="G10" s="20">
        <v>130</v>
      </c>
      <c r="H10" s="5">
        <f t="shared" si="3"/>
        <v>96</v>
      </c>
      <c r="I10" s="5">
        <f t="shared" si="4"/>
        <v>144</v>
      </c>
      <c r="J10" s="20">
        <v>120</v>
      </c>
      <c r="K10" s="5">
        <f t="shared" si="5"/>
        <v>240</v>
      </c>
      <c r="L10" s="5">
        <f t="shared" si="6"/>
        <v>360</v>
      </c>
      <c r="M10" s="323">
        <v>300</v>
      </c>
      <c r="N10" s="5">
        <f t="shared" si="7"/>
        <v>96</v>
      </c>
      <c r="O10" s="5">
        <f t="shared" si="8"/>
        <v>144</v>
      </c>
      <c r="P10" s="323">
        <v>120</v>
      </c>
    </row>
    <row r="11" spans="1:30">
      <c r="A11" s="4" t="s">
        <v>62</v>
      </c>
      <c r="B11" s="57" t="s">
        <v>234</v>
      </c>
      <c r="C11" s="5">
        <v>3</v>
      </c>
      <c r="D11" s="322">
        <v>120</v>
      </c>
      <c r="E11" s="5">
        <f t="shared" si="1"/>
        <v>104</v>
      </c>
      <c r="F11" s="5">
        <f t="shared" si="2"/>
        <v>156</v>
      </c>
      <c r="G11" s="20">
        <v>130</v>
      </c>
      <c r="H11" s="5">
        <f t="shared" si="3"/>
        <v>96</v>
      </c>
      <c r="I11" s="5">
        <f t="shared" si="4"/>
        <v>144</v>
      </c>
      <c r="J11" s="20">
        <v>120</v>
      </c>
      <c r="K11" s="5">
        <f t="shared" si="5"/>
        <v>96</v>
      </c>
      <c r="L11" s="5">
        <f t="shared" si="6"/>
        <v>144</v>
      </c>
      <c r="M11" s="323">
        <v>120</v>
      </c>
      <c r="N11" s="5">
        <f t="shared" si="7"/>
        <v>96</v>
      </c>
      <c r="O11" s="5">
        <f t="shared" si="8"/>
        <v>144</v>
      </c>
      <c r="P11" s="323">
        <v>120</v>
      </c>
    </row>
    <row r="12" spans="1:30">
      <c r="A12" s="4" t="s">
        <v>63</v>
      </c>
      <c r="B12" s="57" t="s">
        <v>235</v>
      </c>
      <c r="C12" s="5">
        <v>1</v>
      </c>
      <c r="D12" s="322">
        <v>120</v>
      </c>
      <c r="E12" s="5">
        <f t="shared" si="1"/>
        <v>336</v>
      </c>
      <c r="F12" s="5">
        <f t="shared" si="2"/>
        <v>504</v>
      </c>
      <c r="G12" s="20">
        <v>420</v>
      </c>
      <c r="H12" s="5">
        <f t="shared" si="3"/>
        <v>312</v>
      </c>
      <c r="I12" s="5">
        <f t="shared" si="4"/>
        <v>468</v>
      </c>
      <c r="J12" s="20">
        <v>390</v>
      </c>
      <c r="K12" s="5">
        <f t="shared" si="5"/>
        <v>384</v>
      </c>
      <c r="L12" s="5">
        <f t="shared" si="6"/>
        <v>576</v>
      </c>
      <c r="M12" s="323">
        <v>480</v>
      </c>
      <c r="N12" s="5">
        <f t="shared" si="7"/>
        <v>288</v>
      </c>
      <c r="O12" s="5">
        <f t="shared" si="8"/>
        <v>432</v>
      </c>
      <c r="P12" s="323">
        <v>360</v>
      </c>
    </row>
    <row r="13" spans="1:30">
      <c r="A13" s="4" t="s">
        <v>64</v>
      </c>
      <c r="B13" s="57" t="s">
        <v>236</v>
      </c>
      <c r="C13" s="5">
        <v>2</v>
      </c>
      <c r="D13" s="322">
        <v>120</v>
      </c>
      <c r="E13" s="5">
        <f t="shared" si="1"/>
        <v>104</v>
      </c>
      <c r="F13" s="5">
        <f t="shared" si="2"/>
        <v>156</v>
      </c>
      <c r="G13" s="20">
        <v>130</v>
      </c>
      <c r="H13" s="5">
        <f t="shared" si="3"/>
        <v>96</v>
      </c>
      <c r="I13" s="5">
        <f t="shared" si="4"/>
        <v>144</v>
      </c>
      <c r="J13" s="20">
        <v>120</v>
      </c>
      <c r="K13" s="5">
        <f t="shared" si="5"/>
        <v>96</v>
      </c>
      <c r="L13" s="5">
        <f t="shared" si="6"/>
        <v>144</v>
      </c>
      <c r="M13" s="323">
        <v>120</v>
      </c>
      <c r="N13" s="5">
        <f t="shared" si="7"/>
        <v>0</v>
      </c>
      <c r="O13" s="5">
        <f t="shared" si="8"/>
        <v>0</v>
      </c>
      <c r="P13" s="20">
        <v>0</v>
      </c>
    </row>
    <row r="14" spans="1:30">
      <c r="A14" s="4" t="s">
        <v>65</v>
      </c>
      <c r="B14" s="57" t="s">
        <v>237</v>
      </c>
      <c r="C14" s="5">
        <v>2</v>
      </c>
      <c r="D14" s="322">
        <v>120</v>
      </c>
      <c r="E14" s="5">
        <f t="shared" si="1"/>
        <v>116</v>
      </c>
      <c r="F14" s="5">
        <f t="shared" si="2"/>
        <v>174</v>
      </c>
      <c r="G14" s="20">
        <v>145</v>
      </c>
      <c r="H14" s="5">
        <f t="shared" si="3"/>
        <v>104</v>
      </c>
      <c r="I14" s="5">
        <f t="shared" si="4"/>
        <v>156</v>
      </c>
      <c r="J14" s="20">
        <v>130</v>
      </c>
      <c r="K14" s="5">
        <f t="shared" si="5"/>
        <v>96</v>
      </c>
      <c r="L14" s="5">
        <f t="shared" si="6"/>
        <v>144</v>
      </c>
      <c r="M14" s="323">
        <v>120</v>
      </c>
      <c r="N14" s="5">
        <f t="shared" si="7"/>
        <v>52</v>
      </c>
      <c r="O14" s="5">
        <f t="shared" si="8"/>
        <v>78</v>
      </c>
      <c r="P14" s="323">
        <v>65</v>
      </c>
    </row>
    <row r="15" spans="1:30">
      <c r="A15" s="4" t="s">
        <v>66</v>
      </c>
      <c r="B15" s="57" t="s">
        <v>238</v>
      </c>
      <c r="C15" s="5">
        <v>3</v>
      </c>
      <c r="D15" s="322">
        <v>120</v>
      </c>
      <c r="E15" s="5">
        <f t="shared" si="1"/>
        <v>40</v>
      </c>
      <c r="F15" s="5">
        <f t="shared" si="2"/>
        <v>60</v>
      </c>
      <c r="G15" s="20">
        <v>50</v>
      </c>
      <c r="H15" s="5">
        <f t="shared" si="3"/>
        <v>32</v>
      </c>
      <c r="I15" s="5">
        <f t="shared" si="4"/>
        <v>48</v>
      </c>
      <c r="J15" s="20">
        <v>40</v>
      </c>
      <c r="K15" s="5">
        <f t="shared" si="5"/>
        <v>32</v>
      </c>
      <c r="L15" s="5">
        <f t="shared" si="6"/>
        <v>48</v>
      </c>
      <c r="M15" s="323">
        <v>40</v>
      </c>
      <c r="N15" s="5">
        <f t="shared" si="7"/>
        <v>24</v>
      </c>
      <c r="O15" s="5">
        <f t="shared" si="8"/>
        <v>36</v>
      </c>
      <c r="P15" s="323">
        <v>30</v>
      </c>
    </row>
    <row r="16" spans="1:30" s="22" customFormat="1">
      <c r="A16" s="21" t="s">
        <v>708</v>
      </c>
      <c r="B16" s="91"/>
      <c r="D16" s="313"/>
      <c r="E16" s="22">
        <v>14</v>
      </c>
      <c r="F16" s="22">
        <v>28</v>
      </c>
      <c r="G16" s="22">
        <v>21</v>
      </c>
      <c r="H16" s="22">
        <v>14</v>
      </c>
      <c r="I16" s="22">
        <v>28</v>
      </c>
      <c r="J16" s="22">
        <v>21</v>
      </c>
      <c r="K16" s="22">
        <v>18</v>
      </c>
      <c r="L16" s="22">
        <v>32</v>
      </c>
      <c r="M16" s="22">
        <v>21</v>
      </c>
      <c r="N16" s="22">
        <v>14</v>
      </c>
      <c r="O16" s="22">
        <v>25</v>
      </c>
      <c r="P16" s="22">
        <v>22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22" customFormat="1">
      <c r="A17" s="21" t="s">
        <v>368</v>
      </c>
      <c r="B17" s="91"/>
      <c r="D17" s="313"/>
      <c r="E17" s="22">
        <f t="shared" ref="E17:L17" si="9">E16*75</f>
        <v>1050</v>
      </c>
      <c r="F17" s="22">
        <f t="shared" si="9"/>
        <v>2100</v>
      </c>
      <c r="G17" s="22">
        <f t="shared" si="9"/>
        <v>1575</v>
      </c>
      <c r="H17" s="22">
        <f t="shared" si="9"/>
        <v>1050</v>
      </c>
      <c r="I17" s="22">
        <f t="shared" si="9"/>
        <v>2100</v>
      </c>
      <c r="J17" s="22">
        <f t="shared" si="9"/>
        <v>1575</v>
      </c>
      <c r="K17" s="22">
        <f t="shared" si="9"/>
        <v>1350</v>
      </c>
      <c r="L17" s="22">
        <f t="shared" si="9"/>
        <v>2400</v>
      </c>
      <c r="M17" s="22">
        <v>2090</v>
      </c>
      <c r="N17" s="22">
        <f>N16*75</f>
        <v>1050</v>
      </c>
      <c r="O17" s="22">
        <f>O16*75</f>
        <v>1875</v>
      </c>
      <c r="P17" s="22">
        <v>1275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>
      <c r="A18" s="4" t="s">
        <v>68</v>
      </c>
      <c r="B18" s="57" t="s">
        <v>239</v>
      </c>
      <c r="C18" s="5">
        <v>3</v>
      </c>
      <c r="D18" s="314">
        <v>75</v>
      </c>
      <c r="E18" s="15">
        <f>G18*(14/21)</f>
        <v>110</v>
      </c>
      <c r="F18" s="15">
        <f>G18*(28/21)</f>
        <v>220</v>
      </c>
      <c r="G18" s="20">
        <v>165</v>
      </c>
      <c r="H18" s="15">
        <f>J18*(14/21)</f>
        <v>66.666666666666657</v>
      </c>
      <c r="I18" s="15">
        <f>J18*(28/21)</f>
        <v>133.33333333333331</v>
      </c>
      <c r="J18" s="323">
        <v>100</v>
      </c>
      <c r="K18" s="15">
        <f>M18*(14/21)</f>
        <v>66.666666666666657</v>
      </c>
      <c r="L18" s="15">
        <f>M18*(28/21)</f>
        <v>133.33333333333331</v>
      </c>
      <c r="M18" s="323">
        <v>100</v>
      </c>
      <c r="N18" s="15">
        <f>P18*(14/21)</f>
        <v>33.333333333333329</v>
      </c>
      <c r="O18" s="15">
        <f>P18*(28/21)</f>
        <v>66.666666666666657</v>
      </c>
      <c r="P18" s="323">
        <v>50</v>
      </c>
    </row>
    <row r="19" spans="1:30">
      <c r="A19" s="9" t="s">
        <v>69</v>
      </c>
      <c r="B19" s="66" t="s">
        <v>240</v>
      </c>
      <c r="C19" s="5">
        <v>1</v>
      </c>
      <c r="D19" s="314">
        <v>75</v>
      </c>
      <c r="E19" s="15">
        <f t="shared" ref="E19:E34" si="10">G19*(14/21)</f>
        <v>40</v>
      </c>
      <c r="F19" s="15">
        <f t="shared" ref="F19:F34" si="11">G19*(28/21)</f>
        <v>80</v>
      </c>
      <c r="G19" s="20">
        <v>60</v>
      </c>
      <c r="H19" s="15">
        <f t="shared" ref="H19:H34" si="12">J19*(14/21)</f>
        <v>66.666666666666657</v>
      </c>
      <c r="I19" s="15">
        <f t="shared" ref="I19:I34" si="13">J19*(28/21)</f>
        <v>133.33333333333331</v>
      </c>
      <c r="J19" s="323">
        <v>100</v>
      </c>
      <c r="K19" s="15">
        <f t="shared" ref="K19:K34" si="14">M19*(14/21)</f>
        <v>130</v>
      </c>
      <c r="L19" s="15">
        <f t="shared" ref="L19:L34" si="15">M19*(28/21)</f>
        <v>260</v>
      </c>
      <c r="M19" s="323">
        <v>195</v>
      </c>
      <c r="N19" s="15">
        <f t="shared" ref="N19:N34" si="16">P19*(14/21)</f>
        <v>100</v>
      </c>
      <c r="O19" s="15">
        <f t="shared" ref="O19:O34" si="17">P19*(28/21)</f>
        <v>200</v>
      </c>
      <c r="P19" s="323">
        <v>150</v>
      </c>
    </row>
    <row r="20" spans="1:30">
      <c r="A20" s="9" t="s">
        <v>70</v>
      </c>
      <c r="B20" s="57" t="s">
        <v>241</v>
      </c>
      <c r="C20" s="5">
        <v>2</v>
      </c>
      <c r="D20" s="314">
        <v>75</v>
      </c>
      <c r="E20" s="15">
        <f t="shared" si="10"/>
        <v>80</v>
      </c>
      <c r="F20" s="15">
        <f t="shared" si="11"/>
        <v>160</v>
      </c>
      <c r="G20" s="20">
        <v>120</v>
      </c>
      <c r="H20" s="15">
        <f t="shared" si="12"/>
        <v>66.666666666666657</v>
      </c>
      <c r="I20" s="15">
        <f t="shared" si="13"/>
        <v>133.33333333333331</v>
      </c>
      <c r="J20" s="323">
        <v>100</v>
      </c>
      <c r="K20" s="15">
        <f t="shared" si="14"/>
        <v>100</v>
      </c>
      <c r="L20" s="15">
        <f t="shared" si="15"/>
        <v>200</v>
      </c>
      <c r="M20" s="323">
        <v>150</v>
      </c>
      <c r="N20" s="15">
        <f t="shared" si="16"/>
        <v>66.666666666666657</v>
      </c>
      <c r="O20" s="15">
        <f t="shared" si="17"/>
        <v>133.33333333333331</v>
      </c>
      <c r="P20" s="323">
        <v>100</v>
      </c>
    </row>
    <row r="21" spans="1:30">
      <c r="A21" s="9" t="s">
        <v>71</v>
      </c>
      <c r="B21" s="66" t="s">
        <v>242</v>
      </c>
      <c r="C21" s="5">
        <v>2</v>
      </c>
      <c r="D21" s="314">
        <v>75</v>
      </c>
      <c r="E21" s="15">
        <f t="shared" si="10"/>
        <v>80</v>
      </c>
      <c r="F21" s="15">
        <f t="shared" si="11"/>
        <v>160</v>
      </c>
      <c r="G21" s="20">
        <v>120</v>
      </c>
      <c r="H21" s="15">
        <f t="shared" si="12"/>
        <v>76.666666666666657</v>
      </c>
      <c r="I21" s="15">
        <f t="shared" si="13"/>
        <v>153.33333333333331</v>
      </c>
      <c r="J21" s="323">
        <v>115</v>
      </c>
      <c r="K21" s="15">
        <f t="shared" si="14"/>
        <v>100</v>
      </c>
      <c r="L21" s="15">
        <f t="shared" si="15"/>
        <v>200</v>
      </c>
      <c r="M21" s="323">
        <v>150</v>
      </c>
      <c r="N21" s="15">
        <f t="shared" si="16"/>
        <v>0</v>
      </c>
      <c r="O21" s="15">
        <f t="shared" si="17"/>
        <v>0</v>
      </c>
      <c r="P21" s="20">
        <v>0</v>
      </c>
    </row>
    <row r="22" spans="1:30">
      <c r="A22" s="9" t="s">
        <v>72</v>
      </c>
      <c r="B22" s="57" t="s">
        <v>243</v>
      </c>
      <c r="C22" s="5">
        <v>1</v>
      </c>
      <c r="D22" s="314">
        <v>75</v>
      </c>
      <c r="E22" s="15">
        <f t="shared" si="10"/>
        <v>173.33333333333331</v>
      </c>
      <c r="F22" s="15">
        <f t="shared" si="11"/>
        <v>346.66666666666663</v>
      </c>
      <c r="G22" s="20">
        <v>260</v>
      </c>
      <c r="H22" s="15">
        <f t="shared" si="12"/>
        <v>216.66666666666666</v>
      </c>
      <c r="I22" s="15">
        <f t="shared" si="13"/>
        <v>433.33333333333331</v>
      </c>
      <c r="J22" s="323">
        <v>325</v>
      </c>
      <c r="K22" s="15">
        <f t="shared" si="14"/>
        <v>226.66666666666666</v>
      </c>
      <c r="L22" s="15">
        <f t="shared" si="15"/>
        <v>453.33333333333331</v>
      </c>
      <c r="M22" s="323">
        <v>340</v>
      </c>
      <c r="N22" s="15">
        <f t="shared" si="16"/>
        <v>203.33333333333331</v>
      </c>
      <c r="O22" s="15">
        <f t="shared" si="17"/>
        <v>406.66666666666663</v>
      </c>
      <c r="P22" s="323">
        <v>305</v>
      </c>
    </row>
    <row r="23" spans="1:30">
      <c r="A23" s="9" t="s">
        <v>73</v>
      </c>
      <c r="B23" s="66" t="s">
        <v>244</v>
      </c>
      <c r="C23" s="5">
        <v>2</v>
      </c>
      <c r="D23" s="314">
        <v>75</v>
      </c>
      <c r="E23" s="15">
        <f t="shared" si="10"/>
        <v>40</v>
      </c>
      <c r="F23" s="15">
        <f t="shared" si="11"/>
        <v>80</v>
      </c>
      <c r="G23" s="20">
        <v>60</v>
      </c>
      <c r="H23" s="15">
        <f t="shared" si="12"/>
        <v>33.333333333333329</v>
      </c>
      <c r="I23" s="15">
        <f t="shared" si="13"/>
        <v>66.666666666666657</v>
      </c>
      <c r="J23" s="324">
        <v>50</v>
      </c>
      <c r="K23" s="15">
        <f t="shared" si="14"/>
        <v>33.333333333333329</v>
      </c>
      <c r="L23" s="15">
        <f t="shared" si="15"/>
        <v>66.666666666666657</v>
      </c>
      <c r="M23" s="323">
        <v>50</v>
      </c>
      <c r="N23" s="15">
        <f t="shared" si="16"/>
        <v>23.333333333333332</v>
      </c>
      <c r="O23" s="15">
        <f t="shared" si="17"/>
        <v>46.666666666666664</v>
      </c>
      <c r="P23" s="323">
        <v>35</v>
      </c>
    </row>
    <row r="24" spans="1:30">
      <c r="A24" s="9" t="s">
        <v>635</v>
      </c>
      <c r="B24" s="57" t="s">
        <v>245</v>
      </c>
      <c r="C24" s="5">
        <v>3</v>
      </c>
      <c r="D24" s="314">
        <v>75</v>
      </c>
      <c r="E24" s="15">
        <v>0</v>
      </c>
      <c r="F24" s="15">
        <v>0</v>
      </c>
      <c r="G24" s="20">
        <v>0</v>
      </c>
      <c r="H24" s="15">
        <f t="shared" si="12"/>
        <v>0</v>
      </c>
      <c r="I24" s="15">
        <f t="shared" si="13"/>
        <v>0</v>
      </c>
      <c r="J24" s="20">
        <v>0</v>
      </c>
      <c r="K24" s="15">
        <f t="shared" si="14"/>
        <v>0</v>
      </c>
      <c r="L24" s="15">
        <f t="shared" si="15"/>
        <v>0</v>
      </c>
      <c r="M24" s="20">
        <v>0</v>
      </c>
      <c r="N24" s="15">
        <f t="shared" si="16"/>
        <v>50</v>
      </c>
      <c r="O24" s="15">
        <f t="shared" si="17"/>
        <v>100</v>
      </c>
      <c r="P24" s="325">
        <v>75</v>
      </c>
    </row>
    <row r="25" spans="1:30">
      <c r="A25" s="9" t="s">
        <v>74</v>
      </c>
      <c r="B25" s="66" t="s">
        <v>246</v>
      </c>
      <c r="C25" s="5">
        <v>3</v>
      </c>
      <c r="D25" s="314">
        <v>75</v>
      </c>
      <c r="E25" s="15">
        <f t="shared" si="10"/>
        <v>86.666666666666657</v>
      </c>
      <c r="F25" s="15">
        <f t="shared" si="11"/>
        <v>173.33333333333331</v>
      </c>
      <c r="G25" s="20">
        <v>130</v>
      </c>
      <c r="H25" s="15">
        <f t="shared" si="12"/>
        <v>50</v>
      </c>
      <c r="I25" s="15">
        <f t="shared" si="13"/>
        <v>100</v>
      </c>
      <c r="J25" s="323">
        <v>75</v>
      </c>
      <c r="K25" s="15">
        <f t="shared" si="14"/>
        <v>33.333333333333329</v>
      </c>
      <c r="L25" s="15">
        <f t="shared" si="15"/>
        <v>66.666666666666657</v>
      </c>
      <c r="M25" s="20">
        <v>50</v>
      </c>
      <c r="N25" s="15">
        <f t="shared" si="16"/>
        <v>0</v>
      </c>
      <c r="O25" s="15">
        <f t="shared" si="17"/>
        <v>0</v>
      </c>
      <c r="P25" s="20">
        <v>0</v>
      </c>
    </row>
    <row r="26" spans="1:30">
      <c r="A26" s="9" t="s">
        <v>75</v>
      </c>
      <c r="B26" s="57" t="s">
        <v>247</v>
      </c>
      <c r="C26" s="5">
        <v>2</v>
      </c>
      <c r="D26" s="314">
        <v>75</v>
      </c>
      <c r="E26" s="15">
        <f t="shared" si="10"/>
        <v>46.666666666666664</v>
      </c>
      <c r="F26" s="15">
        <f t="shared" si="11"/>
        <v>93.333333333333329</v>
      </c>
      <c r="G26" s="20">
        <v>70</v>
      </c>
      <c r="H26" s="15">
        <f t="shared" si="12"/>
        <v>60</v>
      </c>
      <c r="I26" s="15">
        <f t="shared" si="13"/>
        <v>120</v>
      </c>
      <c r="J26" s="323">
        <v>90</v>
      </c>
      <c r="K26" s="15">
        <f t="shared" si="14"/>
        <v>80</v>
      </c>
      <c r="L26" s="15">
        <f t="shared" si="15"/>
        <v>160</v>
      </c>
      <c r="M26" s="20">
        <v>120</v>
      </c>
      <c r="N26" s="15">
        <f t="shared" si="16"/>
        <v>0</v>
      </c>
      <c r="O26" s="15">
        <f t="shared" si="17"/>
        <v>0</v>
      </c>
      <c r="P26" s="20">
        <v>0</v>
      </c>
    </row>
    <row r="27" spans="1:30">
      <c r="A27" s="9" t="s">
        <v>76</v>
      </c>
      <c r="B27" s="57" t="s">
        <v>249</v>
      </c>
      <c r="C27" s="5">
        <v>1</v>
      </c>
      <c r="D27" s="314">
        <v>75</v>
      </c>
      <c r="E27" s="15">
        <f t="shared" si="10"/>
        <v>36.666666666666664</v>
      </c>
      <c r="F27" s="15">
        <f t="shared" si="11"/>
        <v>73.333333333333329</v>
      </c>
      <c r="G27" s="20">
        <v>55</v>
      </c>
      <c r="H27" s="15">
        <f t="shared" si="12"/>
        <v>40</v>
      </c>
      <c r="I27" s="15">
        <f t="shared" si="13"/>
        <v>80</v>
      </c>
      <c r="J27" s="323">
        <v>60</v>
      </c>
      <c r="K27" s="15">
        <f t="shared" si="14"/>
        <v>40</v>
      </c>
      <c r="L27" s="15">
        <f t="shared" si="15"/>
        <v>80</v>
      </c>
      <c r="M27" s="20">
        <v>60</v>
      </c>
      <c r="N27" s="15">
        <f t="shared" si="16"/>
        <v>60</v>
      </c>
      <c r="O27" s="15">
        <f t="shared" si="17"/>
        <v>120</v>
      </c>
      <c r="P27" s="20">
        <v>90</v>
      </c>
    </row>
    <row r="28" spans="1:30">
      <c r="A28" s="9" t="s">
        <v>78</v>
      </c>
      <c r="B28" s="66" t="s">
        <v>250</v>
      </c>
      <c r="C28" s="5">
        <v>2</v>
      </c>
      <c r="D28" s="314">
        <v>75</v>
      </c>
      <c r="E28" s="15">
        <f t="shared" si="10"/>
        <v>43.333333333333329</v>
      </c>
      <c r="F28" s="15">
        <f t="shared" si="11"/>
        <v>86.666666666666657</v>
      </c>
      <c r="G28" s="20">
        <v>65</v>
      </c>
      <c r="H28" s="15">
        <f t="shared" si="12"/>
        <v>33.333333333333329</v>
      </c>
      <c r="I28" s="15">
        <f t="shared" si="13"/>
        <v>66.666666666666657</v>
      </c>
      <c r="J28" s="20">
        <v>50</v>
      </c>
      <c r="K28" s="15">
        <f t="shared" si="14"/>
        <v>100</v>
      </c>
      <c r="L28" s="15">
        <f t="shared" si="15"/>
        <v>200</v>
      </c>
      <c r="M28" s="20">
        <v>150</v>
      </c>
      <c r="N28" s="15">
        <f t="shared" si="16"/>
        <v>83.333333333333329</v>
      </c>
      <c r="O28" s="15">
        <f t="shared" si="17"/>
        <v>166.66666666666666</v>
      </c>
      <c r="P28" s="20">
        <v>125</v>
      </c>
    </row>
    <row r="29" spans="1:30">
      <c r="A29" s="9" t="s">
        <v>79</v>
      </c>
      <c r="B29" s="57" t="s">
        <v>251</v>
      </c>
      <c r="C29" s="5">
        <v>2</v>
      </c>
      <c r="D29" s="314">
        <v>75</v>
      </c>
      <c r="E29" s="15">
        <f t="shared" si="10"/>
        <v>83.333333333333329</v>
      </c>
      <c r="F29" s="15">
        <f t="shared" si="11"/>
        <v>166.66666666666666</v>
      </c>
      <c r="G29" s="20">
        <v>125</v>
      </c>
      <c r="H29" s="15">
        <f t="shared" si="12"/>
        <v>83.333333333333329</v>
      </c>
      <c r="I29" s="15">
        <f t="shared" si="13"/>
        <v>166.66666666666666</v>
      </c>
      <c r="J29" s="323">
        <v>125</v>
      </c>
      <c r="K29" s="15">
        <f t="shared" si="14"/>
        <v>100</v>
      </c>
      <c r="L29" s="15">
        <f t="shared" si="15"/>
        <v>200</v>
      </c>
      <c r="M29" s="323">
        <v>150</v>
      </c>
      <c r="N29" s="15">
        <f t="shared" si="16"/>
        <v>0</v>
      </c>
      <c r="O29" s="15">
        <f t="shared" si="17"/>
        <v>0</v>
      </c>
      <c r="P29" s="20">
        <v>0</v>
      </c>
    </row>
    <row r="30" spans="1:30">
      <c r="A30" s="9" t="s">
        <v>80</v>
      </c>
      <c r="B30" s="66" t="s">
        <v>252</v>
      </c>
      <c r="C30" s="5">
        <v>1</v>
      </c>
      <c r="D30" s="314">
        <v>75</v>
      </c>
      <c r="E30" s="15">
        <f t="shared" si="10"/>
        <v>43.333333333333329</v>
      </c>
      <c r="F30" s="15">
        <f t="shared" si="11"/>
        <v>86.666666666666657</v>
      </c>
      <c r="G30" s="20">
        <v>65</v>
      </c>
      <c r="H30" s="15">
        <f t="shared" si="12"/>
        <v>33.333333333333329</v>
      </c>
      <c r="I30" s="15">
        <f t="shared" si="13"/>
        <v>66.666666666666657</v>
      </c>
      <c r="J30" s="323">
        <v>50</v>
      </c>
      <c r="K30" s="15">
        <f t="shared" si="14"/>
        <v>50</v>
      </c>
      <c r="L30" s="15">
        <f t="shared" si="15"/>
        <v>100</v>
      </c>
      <c r="M30" s="323">
        <v>75</v>
      </c>
      <c r="N30" s="15">
        <f t="shared" si="16"/>
        <v>20</v>
      </c>
      <c r="O30" s="15">
        <f t="shared" si="17"/>
        <v>40</v>
      </c>
      <c r="P30" s="323">
        <v>30</v>
      </c>
    </row>
    <row r="31" spans="1:30">
      <c r="A31" s="9" t="s">
        <v>81</v>
      </c>
      <c r="B31" s="66" t="s">
        <v>256</v>
      </c>
      <c r="C31" s="5">
        <v>1</v>
      </c>
      <c r="D31" s="314">
        <v>75</v>
      </c>
      <c r="E31" s="15">
        <f t="shared" si="10"/>
        <v>43.333333333333329</v>
      </c>
      <c r="F31" s="15">
        <f t="shared" si="11"/>
        <v>86.666666666666657</v>
      </c>
      <c r="G31" s="20">
        <v>65</v>
      </c>
      <c r="H31" s="15">
        <f t="shared" si="12"/>
        <v>83.333333333333329</v>
      </c>
      <c r="I31" s="15">
        <f t="shared" si="13"/>
        <v>166.66666666666666</v>
      </c>
      <c r="J31" s="323">
        <v>125</v>
      </c>
      <c r="K31" s="15">
        <f t="shared" si="14"/>
        <v>113.33333333333333</v>
      </c>
      <c r="L31" s="15">
        <f t="shared" si="15"/>
        <v>226.66666666666666</v>
      </c>
      <c r="M31" s="323">
        <v>170</v>
      </c>
      <c r="N31" s="15">
        <f t="shared" si="16"/>
        <v>100</v>
      </c>
      <c r="O31" s="15">
        <f t="shared" si="17"/>
        <v>200</v>
      </c>
      <c r="P31" s="323">
        <v>150</v>
      </c>
    </row>
    <row r="32" spans="1:30">
      <c r="A32" s="9" t="s">
        <v>85</v>
      </c>
      <c r="B32" s="57" t="s">
        <v>257</v>
      </c>
      <c r="C32" s="5">
        <v>3</v>
      </c>
      <c r="D32" s="314">
        <v>75</v>
      </c>
      <c r="E32" s="15">
        <f t="shared" si="10"/>
        <v>43.333333333333329</v>
      </c>
      <c r="F32" s="15">
        <f t="shared" si="11"/>
        <v>86.666666666666657</v>
      </c>
      <c r="G32" s="20">
        <v>65</v>
      </c>
      <c r="H32" s="15">
        <f t="shared" si="12"/>
        <v>33.333333333333329</v>
      </c>
      <c r="I32" s="15">
        <f t="shared" si="13"/>
        <v>66.666666666666657</v>
      </c>
      <c r="J32" s="323">
        <v>50</v>
      </c>
      <c r="K32" s="15">
        <f t="shared" si="14"/>
        <v>33.333333333333329</v>
      </c>
      <c r="L32" s="15">
        <f t="shared" si="15"/>
        <v>66.666666666666657</v>
      </c>
      <c r="M32" s="323">
        <v>50</v>
      </c>
      <c r="N32" s="15">
        <f t="shared" si="16"/>
        <v>50</v>
      </c>
      <c r="O32" s="15">
        <f t="shared" si="17"/>
        <v>100</v>
      </c>
      <c r="P32" s="323">
        <v>75</v>
      </c>
    </row>
    <row r="33" spans="1:30">
      <c r="A33" s="9" t="s">
        <v>86</v>
      </c>
      <c r="B33" s="66" t="s">
        <v>258</v>
      </c>
      <c r="C33" s="5">
        <v>2</v>
      </c>
      <c r="D33" s="314">
        <v>75</v>
      </c>
      <c r="E33" s="15">
        <f t="shared" si="10"/>
        <v>43.333333333333329</v>
      </c>
      <c r="F33" s="15">
        <f t="shared" si="11"/>
        <v>86.666666666666657</v>
      </c>
      <c r="G33" s="20">
        <v>65</v>
      </c>
      <c r="H33" s="15">
        <f t="shared" si="12"/>
        <v>50</v>
      </c>
      <c r="I33" s="15">
        <f t="shared" si="13"/>
        <v>100</v>
      </c>
      <c r="J33" s="323">
        <v>75</v>
      </c>
      <c r="K33" s="15">
        <f t="shared" si="14"/>
        <v>53.333333333333329</v>
      </c>
      <c r="L33" s="15">
        <f t="shared" si="15"/>
        <v>106.66666666666666</v>
      </c>
      <c r="M33" s="323">
        <v>80</v>
      </c>
      <c r="N33" s="15">
        <f t="shared" si="16"/>
        <v>20</v>
      </c>
      <c r="O33" s="15">
        <f t="shared" si="17"/>
        <v>40</v>
      </c>
      <c r="P33" s="323">
        <v>30</v>
      </c>
    </row>
    <row r="34" spans="1:30">
      <c r="A34" s="9" t="s">
        <v>87</v>
      </c>
      <c r="B34" s="57" t="s">
        <v>637</v>
      </c>
      <c r="C34" s="5">
        <v>1</v>
      </c>
      <c r="D34" s="314">
        <v>75</v>
      </c>
      <c r="E34" s="15">
        <f t="shared" si="10"/>
        <v>56.666666666666664</v>
      </c>
      <c r="F34" s="15">
        <f t="shared" si="11"/>
        <v>113.33333333333333</v>
      </c>
      <c r="G34" s="20">
        <v>85</v>
      </c>
      <c r="H34" s="15">
        <f t="shared" si="12"/>
        <v>53.333333333333329</v>
      </c>
      <c r="I34" s="15">
        <f t="shared" si="13"/>
        <v>106.66666666666666</v>
      </c>
      <c r="J34" s="323">
        <v>80</v>
      </c>
      <c r="K34" s="15">
        <f t="shared" si="14"/>
        <v>133.33333333333331</v>
      </c>
      <c r="L34" s="15">
        <f t="shared" si="15"/>
        <v>266.66666666666663</v>
      </c>
      <c r="M34" s="323">
        <v>200</v>
      </c>
      <c r="N34" s="15">
        <f t="shared" si="16"/>
        <v>40</v>
      </c>
      <c r="O34" s="15">
        <f t="shared" si="17"/>
        <v>80</v>
      </c>
      <c r="P34" s="323">
        <v>60</v>
      </c>
    </row>
    <row r="35" spans="1:30" s="22" customFormat="1">
      <c r="A35" s="23" t="s">
        <v>709</v>
      </c>
      <c r="B35" s="92"/>
      <c r="C35" s="91"/>
      <c r="D35" s="313"/>
      <c r="E35" s="22">
        <v>4</v>
      </c>
      <c r="F35" s="22">
        <v>10</v>
      </c>
      <c r="G35" s="22">
        <v>7</v>
      </c>
      <c r="H35" s="22">
        <v>3.5</v>
      </c>
      <c r="I35" s="22">
        <v>10</v>
      </c>
      <c r="J35" s="22">
        <v>7</v>
      </c>
      <c r="K35" s="22">
        <v>5</v>
      </c>
      <c r="L35" s="22">
        <v>12</v>
      </c>
      <c r="M35" s="22">
        <v>7</v>
      </c>
      <c r="N35" s="22">
        <v>2.4</v>
      </c>
      <c r="O35" s="22">
        <v>5.8</v>
      </c>
      <c r="P35" s="22">
        <v>4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s="22" customFormat="1">
      <c r="A36" s="23" t="s">
        <v>368</v>
      </c>
      <c r="B36" s="92"/>
      <c r="C36" s="91"/>
      <c r="D36" s="313"/>
      <c r="E36" s="22">
        <f>E35*135</f>
        <v>540</v>
      </c>
      <c r="F36" s="22">
        <f>F35*135</f>
        <v>1350</v>
      </c>
      <c r="G36" s="22">
        <f>G35*135</f>
        <v>945</v>
      </c>
      <c r="H36" s="22">
        <f>H35*135</f>
        <v>472.5</v>
      </c>
      <c r="I36" s="22">
        <v>1300</v>
      </c>
      <c r="J36" s="22">
        <v>900</v>
      </c>
      <c r="K36" s="22">
        <f>K35*135</f>
        <v>675</v>
      </c>
      <c r="L36" s="22">
        <f>L35*135</f>
        <v>1620</v>
      </c>
      <c r="M36" s="22">
        <v>1125</v>
      </c>
      <c r="N36" s="22">
        <f>N35*135</f>
        <v>324</v>
      </c>
      <c r="O36" s="22">
        <f>O35*135</f>
        <v>783</v>
      </c>
      <c r="P36" s="22">
        <v>550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>
      <c r="A37" s="9" t="s">
        <v>77</v>
      </c>
      <c r="B37" s="66" t="s">
        <v>638</v>
      </c>
      <c r="C37" s="5">
        <v>2</v>
      </c>
      <c r="D37" s="314">
        <v>135</v>
      </c>
      <c r="E37" s="15">
        <f>G37*(4/7)</f>
        <v>168.57142857142856</v>
      </c>
      <c r="F37" s="15">
        <f>G37*10/7</f>
        <v>421.42857142857144</v>
      </c>
      <c r="G37" s="20">
        <v>295</v>
      </c>
      <c r="H37" s="15">
        <f>J37*(4/7)</f>
        <v>114.28571428571428</v>
      </c>
      <c r="I37" s="15">
        <f>J37*10/7</f>
        <v>285.71428571428572</v>
      </c>
      <c r="J37" s="20">
        <v>200</v>
      </c>
      <c r="K37" s="15">
        <f>M37*(4/7)</f>
        <v>142.85714285714286</v>
      </c>
      <c r="L37" s="15">
        <f>M37*10/7</f>
        <v>357.14285714285717</v>
      </c>
      <c r="M37" s="20">
        <v>250</v>
      </c>
      <c r="N37" s="15">
        <f>P37*(4/7)</f>
        <v>57.142857142857139</v>
      </c>
      <c r="O37" s="15">
        <f>P37*10/7</f>
        <v>142.85714285714286</v>
      </c>
      <c r="P37" s="20">
        <v>100</v>
      </c>
    </row>
    <row r="38" spans="1:30">
      <c r="A38" s="9" t="s">
        <v>82</v>
      </c>
      <c r="B38" s="66" t="s">
        <v>639</v>
      </c>
      <c r="C38" s="5">
        <v>1</v>
      </c>
      <c r="D38" s="314">
        <v>135</v>
      </c>
      <c r="E38" s="15">
        <f>G38*(4/7)</f>
        <v>297.14285714285711</v>
      </c>
      <c r="F38" s="15">
        <f>G38*10/7</f>
        <v>742.85714285714289</v>
      </c>
      <c r="G38" s="20">
        <v>520</v>
      </c>
      <c r="H38" s="15">
        <f t="shared" ref="H38:H39" si="18">J38*(4/7)</f>
        <v>285.71428571428572</v>
      </c>
      <c r="I38" s="15">
        <f t="shared" ref="I38:I39" si="19">J38*10/7</f>
        <v>714.28571428571433</v>
      </c>
      <c r="J38" s="20">
        <v>500</v>
      </c>
      <c r="K38" s="15">
        <f t="shared" ref="K38:K39" si="20">M38*(4/7)</f>
        <v>371.42857142857139</v>
      </c>
      <c r="L38" s="15">
        <f t="shared" ref="L38:L39" si="21">M38*10/7</f>
        <v>928.57142857142856</v>
      </c>
      <c r="M38" s="20">
        <v>650</v>
      </c>
      <c r="N38" s="15">
        <f t="shared" ref="N38:N39" si="22">P38*(4/7)</f>
        <v>171.42857142857142</v>
      </c>
      <c r="O38" s="15">
        <f t="shared" ref="O38:O39" si="23">P38*10/7</f>
        <v>428.57142857142856</v>
      </c>
      <c r="P38" s="20">
        <v>300</v>
      </c>
    </row>
    <row r="39" spans="1:30">
      <c r="A39" s="9" t="s">
        <v>84</v>
      </c>
      <c r="B39" s="66" t="s">
        <v>641</v>
      </c>
      <c r="C39" s="5">
        <v>2</v>
      </c>
      <c r="D39" s="314">
        <v>135</v>
      </c>
      <c r="E39" s="15">
        <f>G39*(4/7)</f>
        <v>74.285714285714278</v>
      </c>
      <c r="F39" s="15">
        <f>G39*10/7</f>
        <v>185.71428571428572</v>
      </c>
      <c r="G39" s="20">
        <v>130</v>
      </c>
      <c r="H39" s="15">
        <f t="shared" si="18"/>
        <v>114.28571428571428</v>
      </c>
      <c r="I39" s="15">
        <f t="shared" si="19"/>
        <v>285.71428571428572</v>
      </c>
      <c r="J39" s="20">
        <v>200</v>
      </c>
      <c r="K39" s="15">
        <f t="shared" si="20"/>
        <v>128.57142857142856</v>
      </c>
      <c r="L39" s="15">
        <f t="shared" si="21"/>
        <v>321.42857142857144</v>
      </c>
      <c r="M39" s="20">
        <v>225</v>
      </c>
      <c r="N39" s="15">
        <f t="shared" si="22"/>
        <v>85.714285714285708</v>
      </c>
      <c r="O39" s="15">
        <f t="shared" si="23"/>
        <v>214.28571428571428</v>
      </c>
      <c r="P39" s="20">
        <v>150</v>
      </c>
    </row>
    <row r="40" spans="1:30" s="22" customFormat="1">
      <c r="A40" s="21" t="s">
        <v>710</v>
      </c>
      <c r="B40" s="92"/>
      <c r="C40" s="91"/>
      <c r="D40" s="313"/>
      <c r="E40" s="22">
        <v>60</v>
      </c>
      <c r="F40" s="22">
        <v>80</v>
      </c>
      <c r="G40" s="22">
        <v>70</v>
      </c>
      <c r="H40" s="22">
        <v>47</v>
      </c>
      <c r="I40" s="22">
        <v>67</v>
      </c>
      <c r="J40" s="22">
        <v>57</v>
      </c>
      <c r="K40" s="22">
        <v>68</v>
      </c>
      <c r="L40" s="22">
        <v>85</v>
      </c>
      <c r="M40" s="22">
        <v>78</v>
      </c>
      <c r="N40" s="22">
        <v>36</v>
      </c>
      <c r="O40" s="22">
        <v>50</v>
      </c>
      <c r="P40" s="22">
        <v>43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s="22" customFormat="1">
      <c r="A41" s="21" t="s">
        <v>368</v>
      </c>
      <c r="B41" s="92"/>
      <c r="C41" s="91"/>
      <c r="D41" s="313"/>
      <c r="E41" s="22">
        <f>E40*65</f>
        <v>3900</v>
      </c>
      <c r="F41" s="22">
        <f>F40*65</f>
        <v>5200</v>
      </c>
      <c r="G41" s="22">
        <f>G40*65</f>
        <v>4550</v>
      </c>
      <c r="H41" s="22">
        <f t="shared" ref="H41:P41" si="24">H40*65</f>
        <v>3055</v>
      </c>
      <c r="I41" s="22">
        <f t="shared" si="24"/>
        <v>4355</v>
      </c>
      <c r="J41" s="22">
        <f t="shared" si="24"/>
        <v>3705</v>
      </c>
      <c r="K41" s="22">
        <f t="shared" si="24"/>
        <v>4420</v>
      </c>
      <c r="L41" s="22">
        <f t="shared" si="24"/>
        <v>5525</v>
      </c>
      <c r="M41" s="22">
        <f t="shared" si="24"/>
        <v>5070</v>
      </c>
      <c r="N41" s="22">
        <f t="shared" si="24"/>
        <v>2340</v>
      </c>
      <c r="O41" s="22">
        <f t="shared" si="24"/>
        <v>3250</v>
      </c>
      <c r="P41" s="22">
        <f t="shared" si="24"/>
        <v>2795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>
      <c r="A42" s="4" t="s">
        <v>90</v>
      </c>
      <c r="B42" s="57" t="s">
        <v>265</v>
      </c>
      <c r="C42" s="5">
        <v>2</v>
      </c>
      <c r="D42" s="314">
        <v>65</v>
      </c>
      <c r="E42" s="15">
        <f>G42*(60/70)</f>
        <v>235.71428571428569</v>
      </c>
      <c r="F42" s="15">
        <f>G42*(80/70)</f>
        <v>314.28571428571428</v>
      </c>
      <c r="G42" s="20">
        <v>275</v>
      </c>
      <c r="H42" s="15">
        <f>J42*(60/70)</f>
        <v>180</v>
      </c>
      <c r="I42" s="15">
        <f>J42*(80/70)</f>
        <v>240</v>
      </c>
      <c r="J42" s="20">
        <v>210</v>
      </c>
      <c r="K42" s="15">
        <f>M42*(60/70)</f>
        <v>218.57142857142856</v>
      </c>
      <c r="L42" s="15">
        <f>M42*(86/70)</f>
        <v>313.28571428571428</v>
      </c>
      <c r="M42" s="20">
        <v>255</v>
      </c>
      <c r="N42" s="15">
        <f>P42*(60/70)</f>
        <v>214.28571428571428</v>
      </c>
      <c r="O42" s="15">
        <f>P42*(80/70)</f>
        <v>285.71428571428572</v>
      </c>
      <c r="P42" s="20">
        <v>250</v>
      </c>
    </row>
    <row r="43" spans="1:30">
      <c r="A43" s="4" t="s">
        <v>688</v>
      </c>
      <c r="B43" s="57" t="s">
        <v>266</v>
      </c>
      <c r="C43" s="5">
        <v>1</v>
      </c>
      <c r="D43" s="314">
        <v>65</v>
      </c>
      <c r="E43" s="15">
        <f t="shared" ref="E43:E52" si="25">G43*(60/70)</f>
        <v>758.57142857142856</v>
      </c>
      <c r="F43" s="15">
        <f t="shared" ref="F43:F52" si="26">G43*(80/70)</f>
        <v>1011.4285714285713</v>
      </c>
      <c r="G43" s="20">
        <v>885</v>
      </c>
      <c r="H43" s="15">
        <f t="shared" ref="H43:H52" si="27">J43*(60/70)</f>
        <v>745.71428571428567</v>
      </c>
      <c r="I43" s="15">
        <f t="shared" ref="I43:I52" si="28">J43*(80/70)</f>
        <v>994.28571428571422</v>
      </c>
      <c r="J43" s="20">
        <v>870</v>
      </c>
      <c r="K43" s="15">
        <f t="shared" ref="K43:K52" si="29">M43*(60/70)</f>
        <v>707.14285714285711</v>
      </c>
      <c r="L43" s="15">
        <f t="shared" ref="L43:L52" si="30">M43*(86/70)</f>
        <v>1013.5714285714287</v>
      </c>
      <c r="M43" s="20">
        <v>825</v>
      </c>
      <c r="N43" s="15">
        <f t="shared" ref="N43:N52" si="31">P43*(60/70)</f>
        <v>342.85714285714283</v>
      </c>
      <c r="O43" s="15">
        <f t="shared" ref="O43:O52" si="32">P43*(80/70)</f>
        <v>457.14285714285711</v>
      </c>
      <c r="P43" s="20">
        <v>400</v>
      </c>
    </row>
    <row r="44" spans="1:30">
      <c r="A44" s="4" t="s">
        <v>92</v>
      </c>
      <c r="B44" s="57" t="s">
        <v>267</v>
      </c>
      <c r="C44" s="5">
        <v>2</v>
      </c>
      <c r="D44" s="314">
        <v>65</v>
      </c>
      <c r="E44" s="15">
        <f t="shared" si="25"/>
        <v>222.85714285714283</v>
      </c>
      <c r="F44" s="15">
        <f t="shared" si="26"/>
        <v>297.14285714285711</v>
      </c>
      <c r="G44" s="20">
        <v>260</v>
      </c>
      <c r="H44" s="15">
        <f t="shared" si="27"/>
        <v>171.42857142857142</v>
      </c>
      <c r="I44" s="15">
        <f t="shared" si="28"/>
        <v>228.57142857142856</v>
      </c>
      <c r="J44" s="20">
        <v>200</v>
      </c>
      <c r="K44" s="15">
        <f t="shared" si="29"/>
        <v>214.28571428571428</v>
      </c>
      <c r="L44" s="15">
        <f t="shared" si="30"/>
        <v>307.14285714285717</v>
      </c>
      <c r="M44" s="20">
        <v>250</v>
      </c>
      <c r="N44" s="15">
        <f t="shared" si="31"/>
        <v>171.42857142857142</v>
      </c>
      <c r="O44" s="15">
        <f t="shared" si="32"/>
        <v>228.57142857142856</v>
      </c>
      <c r="P44" s="20">
        <v>200</v>
      </c>
    </row>
    <row r="45" spans="1:30">
      <c r="A45" s="4" t="s">
        <v>177</v>
      </c>
      <c r="B45" s="57" t="s">
        <v>268</v>
      </c>
      <c r="C45" s="5">
        <v>2</v>
      </c>
      <c r="D45" s="314">
        <v>65</v>
      </c>
      <c r="E45" s="15">
        <f t="shared" si="25"/>
        <v>235.71428571428569</v>
      </c>
      <c r="F45" s="15">
        <f t="shared" si="26"/>
        <v>314.28571428571428</v>
      </c>
      <c r="G45" s="20">
        <v>275</v>
      </c>
      <c r="H45" s="15">
        <f t="shared" si="27"/>
        <v>150</v>
      </c>
      <c r="I45" s="15">
        <f t="shared" si="28"/>
        <v>200</v>
      </c>
      <c r="J45" s="20">
        <v>175</v>
      </c>
      <c r="K45" s="15">
        <f t="shared" si="29"/>
        <v>205.71428571428569</v>
      </c>
      <c r="L45" s="15">
        <f t="shared" si="30"/>
        <v>294.85714285714289</v>
      </c>
      <c r="M45" s="20">
        <v>240</v>
      </c>
      <c r="N45" s="15">
        <f t="shared" si="31"/>
        <v>132.85714285714286</v>
      </c>
      <c r="O45" s="15">
        <f t="shared" si="32"/>
        <v>177.14285714285714</v>
      </c>
      <c r="P45" s="20">
        <v>155</v>
      </c>
    </row>
    <row r="46" spans="1:30">
      <c r="A46" s="35" t="s">
        <v>356</v>
      </c>
      <c r="B46" s="57" t="s">
        <v>275</v>
      </c>
      <c r="C46" s="5">
        <v>1</v>
      </c>
      <c r="D46" s="314">
        <v>65</v>
      </c>
      <c r="E46" s="15">
        <f t="shared" si="25"/>
        <v>94.285714285714278</v>
      </c>
      <c r="F46" s="15">
        <f t="shared" si="26"/>
        <v>125.71428571428571</v>
      </c>
      <c r="G46" s="20">
        <v>110</v>
      </c>
      <c r="H46" s="15">
        <f t="shared" si="27"/>
        <v>85.714285714285708</v>
      </c>
      <c r="I46" s="15">
        <f t="shared" si="28"/>
        <v>114.28571428571428</v>
      </c>
      <c r="J46" s="20">
        <v>100</v>
      </c>
      <c r="K46" s="15">
        <f t="shared" si="29"/>
        <v>85.714285714285708</v>
      </c>
      <c r="L46" s="15">
        <f t="shared" si="30"/>
        <v>122.85714285714286</v>
      </c>
      <c r="M46" s="20">
        <v>100</v>
      </c>
      <c r="N46" s="15">
        <f t="shared" si="31"/>
        <v>0</v>
      </c>
      <c r="O46" s="15">
        <f t="shared" si="32"/>
        <v>0</v>
      </c>
      <c r="P46" s="20">
        <v>0</v>
      </c>
    </row>
    <row r="47" spans="1:30">
      <c r="A47" s="8" t="s">
        <v>100</v>
      </c>
      <c r="B47" s="57" t="s">
        <v>276</v>
      </c>
      <c r="C47" s="5">
        <v>1</v>
      </c>
      <c r="D47" s="314">
        <v>65</v>
      </c>
      <c r="E47" s="15">
        <f t="shared" si="25"/>
        <v>192.85714285714283</v>
      </c>
      <c r="F47" s="15">
        <f t="shared" si="26"/>
        <v>257.14285714285711</v>
      </c>
      <c r="G47" s="20">
        <v>225</v>
      </c>
      <c r="H47" s="15">
        <f t="shared" si="27"/>
        <v>154.28571428571428</v>
      </c>
      <c r="I47" s="15">
        <f t="shared" si="28"/>
        <v>205.71428571428569</v>
      </c>
      <c r="J47" s="20">
        <v>180</v>
      </c>
      <c r="K47" s="15">
        <f t="shared" si="29"/>
        <v>180</v>
      </c>
      <c r="L47" s="15">
        <f t="shared" si="30"/>
        <v>258</v>
      </c>
      <c r="M47" s="20">
        <v>210</v>
      </c>
      <c r="N47" s="15">
        <f t="shared" si="31"/>
        <v>205.71428571428569</v>
      </c>
      <c r="O47" s="15">
        <f t="shared" si="32"/>
        <v>274.28571428571428</v>
      </c>
      <c r="P47" s="20">
        <v>240</v>
      </c>
    </row>
    <row r="48" spans="1:30">
      <c r="A48" s="8" t="s">
        <v>101</v>
      </c>
      <c r="B48" s="57" t="s">
        <v>619</v>
      </c>
      <c r="C48" s="5">
        <v>1</v>
      </c>
      <c r="D48" s="314">
        <v>65</v>
      </c>
      <c r="E48" s="15">
        <f t="shared" si="25"/>
        <v>514.28571428571422</v>
      </c>
      <c r="F48" s="15">
        <f t="shared" si="26"/>
        <v>685.71428571428567</v>
      </c>
      <c r="G48" s="20">
        <v>600</v>
      </c>
      <c r="H48" s="15">
        <f t="shared" si="27"/>
        <v>514.28571428571422</v>
      </c>
      <c r="I48" s="15">
        <f t="shared" si="28"/>
        <v>685.71428571428567</v>
      </c>
      <c r="J48" s="20">
        <v>600</v>
      </c>
      <c r="K48" s="15">
        <f t="shared" si="29"/>
        <v>402.85714285714283</v>
      </c>
      <c r="L48" s="15">
        <f t="shared" si="30"/>
        <v>577.42857142857144</v>
      </c>
      <c r="M48" s="20">
        <v>470</v>
      </c>
      <c r="N48" s="15">
        <f t="shared" si="31"/>
        <v>514.28571428571422</v>
      </c>
      <c r="O48" s="15">
        <f t="shared" si="32"/>
        <v>685.71428571428567</v>
      </c>
      <c r="P48" s="20">
        <v>600</v>
      </c>
    </row>
    <row r="49" spans="1:30">
      <c r="A49" s="85" t="s">
        <v>358</v>
      </c>
      <c r="B49" s="57" t="s">
        <v>642</v>
      </c>
      <c r="C49" s="5">
        <v>1</v>
      </c>
      <c r="D49" s="314">
        <v>65</v>
      </c>
      <c r="E49" s="15">
        <f t="shared" si="25"/>
        <v>265.71428571428572</v>
      </c>
      <c r="F49" s="15">
        <f t="shared" si="26"/>
        <v>354.28571428571428</v>
      </c>
      <c r="G49" s="20">
        <v>310</v>
      </c>
      <c r="H49" s="15">
        <f t="shared" si="27"/>
        <v>257.14285714285711</v>
      </c>
      <c r="I49" s="15">
        <f t="shared" si="28"/>
        <v>342.85714285714283</v>
      </c>
      <c r="J49" s="20">
        <v>300</v>
      </c>
      <c r="K49" s="15">
        <f t="shared" si="29"/>
        <v>600</v>
      </c>
      <c r="L49" s="15">
        <f t="shared" si="30"/>
        <v>860</v>
      </c>
      <c r="M49" s="20">
        <v>700</v>
      </c>
      <c r="N49" s="15">
        <f t="shared" si="31"/>
        <v>171.42857142857142</v>
      </c>
      <c r="O49" s="15">
        <f t="shared" si="32"/>
        <v>228.57142857142856</v>
      </c>
      <c r="P49" s="20">
        <v>200</v>
      </c>
    </row>
    <row r="50" spans="1:30">
      <c r="A50" s="35" t="s">
        <v>357</v>
      </c>
      <c r="B50" s="57" t="s">
        <v>643</v>
      </c>
      <c r="C50" s="5">
        <v>2</v>
      </c>
      <c r="D50" s="314">
        <v>65</v>
      </c>
      <c r="E50" s="15">
        <f t="shared" si="25"/>
        <v>557.14285714285711</v>
      </c>
      <c r="F50" s="15">
        <f t="shared" si="26"/>
        <v>742.85714285714278</v>
      </c>
      <c r="G50" s="20">
        <v>650</v>
      </c>
      <c r="H50" s="15">
        <f t="shared" si="27"/>
        <v>214.28571428571428</v>
      </c>
      <c r="I50" s="15">
        <f t="shared" si="28"/>
        <v>285.71428571428572</v>
      </c>
      <c r="J50" s="20">
        <v>250</v>
      </c>
      <c r="K50" s="15">
        <f t="shared" si="29"/>
        <v>300</v>
      </c>
      <c r="L50" s="15">
        <f t="shared" si="30"/>
        <v>430</v>
      </c>
      <c r="M50" s="20">
        <v>350</v>
      </c>
      <c r="N50" s="15">
        <f t="shared" si="31"/>
        <v>128.57142857142856</v>
      </c>
      <c r="O50" s="15">
        <f t="shared" si="32"/>
        <v>171.42857142857142</v>
      </c>
      <c r="P50" s="20">
        <v>150</v>
      </c>
    </row>
    <row r="51" spans="1:30">
      <c r="A51" s="4" t="s">
        <v>185</v>
      </c>
      <c r="B51" s="57" t="s">
        <v>645</v>
      </c>
      <c r="C51" s="5">
        <v>1</v>
      </c>
      <c r="D51" s="314">
        <v>65</v>
      </c>
      <c r="E51" s="15">
        <f t="shared" si="25"/>
        <v>265.71428571428572</v>
      </c>
      <c r="F51" s="15">
        <f t="shared" si="26"/>
        <v>354.28571428571428</v>
      </c>
      <c r="G51" s="20">
        <v>310</v>
      </c>
      <c r="H51" s="15">
        <f t="shared" si="27"/>
        <v>257.14285714285711</v>
      </c>
      <c r="I51" s="15">
        <f t="shared" si="28"/>
        <v>342.85714285714283</v>
      </c>
      <c r="J51" s="20">
        <v>300</v>
      </c>
      <c r="K51" s="15">
        <f t="shared" si="29"/>
        <v>300</v>
      </c>
      <c r="L51" s="15">
        <f t="shared" si="30"/>
        <v>430</v>
      </c>
      <c r="M51" s="20">
        <v>350</v>
      </c>
      <c r="N51" s="15">
        <f t="shared" si="31"/>
        <v>171.42857142857142</v>
      </c>
      <c r="O51" s="15">
        <f t="shared" si="32"/>
        <v>228.57142857142856</v>
      </c>
      <c r="P51" s="20">
        <v>200</v>
      </c>
    </row>
    <row r="52" spans="1:30">
      <c r="A52" s="4" t="s">
        <v>186</v>
      </c>
      <c r="B52" s="57" t="s">
        <v>646</v>
      </c>
      <c r="C52" s="5">
        <v>2</v>
      </c>
      <c r="D52" s="314">
        <v>65</v>
      </c>
      <c r="E52" s="15">
        <f t="shared" si="25"/>
        <v>557.14285714285711</v>
      </c>
      <c r="F52" s="15">
        <f t="shared" si="26"/>
        <v>742.85714285714278</v>
      </c>
      <c r="G52" s="20">
        <v>650</v>
      </c>
      <c r="H52" s="15">
        <f t="shared" si="27"/>
        <v>445.71428571428567</v>
      </c>
      <c r="I52" s="15">
        <f t="shared" si="28"/>
        <v>594.28571428571422</v>
      </c>
      <c r="J52" s="20">
        <v>520</v>
      </c>
      <c r="K52" s="15">
        <f t="shared" si="29"/>
        <v>600</v>
      </c>
      <c r="L52" s="15">
        <f t="shared" si="30"/>
        <v>860</v>
      </c>
      <c r="M52" s="20">
        <v>700</v>
      </c>
      <c r="N52" s="15">
        <f t="shared" si="31"/>
        <v>342.85714285714283</v>
      </c>
      <c r="O52" s="15">
        <f t="shared" si="32"/>
        <v>457.14285714285711</v>
      </c>
      <c r="P52" s="20">
        <v>400</v>
      </c>
    </row>
    <row r="53" spans="1:30" s="22" customFormat="1">
      <c r="A53" s="21" t="s">
        <v>711</v>
      </c>
      <c r="B53" s="91"/>
      <c r="D53" s="313"/>
      <c r="E53" s="22">
        <v>14</v>
      </c>
      <c r="F53" s="22">
        <v>21</v>
      </c>
      <c r="G53" s="94">
        <v>17.5</v>
      </c>
      <c r="H53" s="22">
        <v>14</v>
      </c>
      <c r="I53" s="22">
        <v>24.5</v>
      </c>
      <c r="J53" s="22">
        <v>17.5</v>
      </c>
      <c r="K53" s="22">
        <v>17.5</v>
      </c>
      <c r="L53" s="22">
        <v>24.5</v>
      </c>
      <c r="M53" s="22">
        <v>21</v>
      </c>
      <c r="N53" s="22">
        <v>14</v>
      </c>
      <c r="O53" s="22">
        <v>24.5</v>
      </c>
      <c r="P53" s="22">
        <v>17.5</v>
      </c>
      <c r="R53" s="89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>
      <c r="A54" s="4" t="s">
        <v>109</v>
      </c>
      <c r="B54" s="57" t="s">
        <v>648</v>
      </c>
      <c r="C54" s="5">
        <v>1</v>
      </c>
      <c r="D54" s="314">
        <v>40</v>
      </c>
      <c r="E54" s="5">
        <f>G54*(14/17.5)</f>
        <v>160</v>
      </c>
      <c r="F54" s="5">
        <f>G54*(21/17.5)</f>
        <v>240</v>
      </c>
      <c r="G54" s="20">
        <v>200</v>
      </c>
      <c r="H54" s="5">
        <f>J54*(14/17.5)</f>
        <v>168</v>
      </c>
      <c r="I54" s="5">
        <f>J54*(21/17.5)</f>
        <v>252</v>
      </c>
      <c r="J54" s="20">
        <v>210</v>
      </c>
      <c r="K54" s="5">
        <f>M54*(14/17.5)</f>
        <v>256</v>
      </c>
      <c r="L54" s="5">
        <f>M54*(21/17.5)</f>
        <v>384</v>
      </c>
      <c r="M54" s="323">
        <v>320</v>
      </c>
      <c r="N54" s="5">
        <f>P54*(14/17.5)</f>
        <v>144</v>
      </c>
      <c r="O54" s="5">
        <f>P54*(21/17.5)</f>
        <v>216</v>
      </c>
      <c r="P54" s="323">
        <v>180</v>
      </c>
    </row>
    <row r="55" spans="1:30">
      <c r="A55" s="4" t="s">
        <v>110</v>
      </c>
      <c r="B55" s="68" t="s">
        <v>649</v>
      </c>
      <c r="C55" s="5">
        <v>1</v>
      </c>
      <c r="D55" s="314">
        <v>270</v>
      </c>
      <c r="E55" s="5">
        <f t="shared" ref="E55:E58" si="33">G55*(14/17.5)</f>
        <v>860</v>
      </c>
      <c r="F55" s="5">
        <f t="shared" ref="F55:F58" si="34">G55*(21/17.5)</f>
        <v>1290</v>
      </c>
      <c r="G55" s="20">
        <v>1075</v>
      </c>
      <c r="H55" s="5">
        <f t="shared" ref="H55:H58" si="35">J55*(14/17.5)</f>
        <v>800</v>
      </c>
      <c r="I55" s="5">
        <f t="shared" ref="I55:I58" si="36">J55*(21/17.5)</f>
        <v>1200</v>
      </c>
      <c r="J55" s="20">
        <v>1000</v>
      </c>
      <c r="K55" s="5">
        <f t="shared" ref="K55:K58" si="37">M55*(14/17.5)</f>
        <v>1528</v>
      </c>
      <c r="L55" s="5">
        <f t="shared" ref="L55:L58" si="38">M55*(21/17.5)</f>
        <v>2292</v>
      </c>
      <c r="M55" s="323">
        <v>1910</v>
      </c>
      <c r="N55" s="5">
        <f t="shared" ref="N55:N58" si="39">P55*(14/17.5)</f>
        <v>1120</v>
      </c>
      <c r="O55" s="5">
        <f t="shared" ref="O55:O58" si="40">P55*(21/17.5)</f>
        <v>1680</v>
      </c>
      <c r="P55" s="323">
        <v>1400</v>
      </c>
      <c r="R55" s="90"/>
    </row>
    <row r="56" spans="1:30">
      <c r="A56" s="4" t="s">
        <v>187</v>
      </c>
      <c r="B56" s="68" t="s">
        <v>651</v>
      </c>
      <c r="C56" s="5">
        <v>2</v>
      </c>
      <c r="D56" s="314">
        <v>150</v>
      </c>
      <c r="E56" s="5">
        <f>G56*(14/17.5)</f>
        <v>120</v>
      </c>
      <c r="F56" s="5">
        <f>G56*(21/17.5)</f>
        <v>180</v>
      </c>
      <c r="G56" s="20">
        <v>150</v>
      </c>
      <c r="H56" s="5">
        <f>J56*(14/17.5)</f>
        <v>120</v>
      </c>
      <c r="I56" s="5">
        <f>J56*(21/17.5)</f>
        <v>180</v>
      </c>
      <c r="J56" s="20">
        <v>150</v>
      </c>
      <c r="K56" s="5">
        <f>M56*(14/17.5)</f>
        <v>160</v>
      </c>
      <c r="L56" s="5">
        <f>M56*(21/17.5)</f>
        <v>240</v>
      </c>
      <c r="M56" s="20">
        <v>200</v>
      </c>
      <c r="N56" s="5">
        <f>P56*(14/17.5)</f>
        <v>200</v>
      </c>
      <c r="O56" s="5">
        <f>P56*(21/17.5)</f>
        <v>300</v>
      </c>
      <c r="P56" s="20">
        <v>250</v>
      </c>
      <c r="R56" s="90"/>
    </row>
    <row r="57" spans="1:30">
      <c r="A57" s="4" t="s">
        <v>113</v>
      </c>
      <c r="B57" s="57" t="s">
        <v>652</v>
      </c>
      <c r="C57" s="5">
        <v>1</v>
      </c>
      <c r="D57" s="314">
        <v>150</v>
      </c>
      <c r="E57" s="5">
        <f t="shared" si="33"/>
        <v>600</v>
      </c>
      <c r="F57" s="5">
        <f t="shared" si="34"/>
        <v>900</v>
      </c>
      <c r="G57" s="20">
        <v>750</v>
      </c>
      <c r="H57" s="5">
        <f t="shared" si="35"/>
        <v>640</v>
      </c>
      <c r="I57" s="5">
        <f t="shared" si="36"/>
        <v>960</v>
      </c>
      <c r="J57" s="20">
        <v>800</v>
      </c>
      <c r="K57" s="5">
        <f t="shared" si="37"/>
        <v>680</v>
      </c>
      <c r="L57" s="5">
        <f t="shared" si="38"/>
        <v>1020</v>
      </c>
      <c r="M57" s="20">
        <v>850</v>
      </c>
      <c r="N57" s="5">
        <f t="shared" si="39"/>
        <v>200</v>
      </c>
      <c r="O57" s="5">
        <f t="shared" si="40"/>
        <v>300</v>
      </c>
      <c r="P57" s="20">
        <v>250</v>
      </c>
      <c r="R57" s="90"/>
    </row>
    <row r="58" spans="1:30">
      <c r="A58" s="4" t="s">
        <v>178</v>
      </c>
      <c r="B58" s="68" t="s">
        <v>653</v>
      </c>
      <c r="C58" s="5">
        <v>2</v>
      </c>
      <c r="D58" s="314">
        <v>40</v>
      </c>
      <c r="E58" s="5">
        <f t="shared" si="33"/>
        <v>80</v>
      </c>
      <c r="F58" s="5">
        <f t="shared" si="34"/>
        <v>120</v>
      </c>
      <c r="G58" s="20">
        <v>100</v>
      </c>
      <c r="H58" s="5">
        <f t="shared" si="35"/>
        <v>64</v>
      </c>
      <c r="I58" s="5">
        <f t="shared" si="36"/>
        <v>96</v>
      </c>
      <c r="J58" s="20">
        <v>80</v>
      </c>
      <c r="K58" s="5">
        <f t="shared" si="37"/>
        <v>0</v>
      </c>
      <c r="L58" s="5">
        <f t="shared" si="38"/>
        <v>0</v>
      </c>
      <c r="M58" s="20">
        <v>0</v>
      </c>
      <c r="N58" s="5">
        <f t="shared" si="39"/>
        <v>0</v>
      </c>
      <c r="O58" s="5">
        <f t="shared" si="40"/>
        <v>0</v>
      </c>
      <c r="P58" s="20">
        <v>0</v>
      </c>
      <c r="R58" s="90"/>
    </row>
    <row r="59" spans="1:30" s="22" customFormat="1" ht="30">
      <c r="A59" s="360" t="s">
        <v>712</v>
      </c>
      <c r="B59" s="91"/>
      <c r="D59" s="313"/>
      <c r="E59" s="22">
        <v>14</v>
      </c>
      <c r="F59" s="22">
        <v>28</v>
      </c>
      <c r="G59" s="22">
        <v>20</v>
      </c>
      <c r="H59" s="22">
        <v>14</v>
      </c>
      <c r="I59" s="22">
        <v>21</v>
      </c>
      <c r="J59" s="22">
        <v>17.5</v>
      </c>
      <c r="K59" s="22">
        <v>14</v>
      </c>
      <c r="L59" s="22">
        <v>31</v>
      </c>
      <c r="M59" s="22">
        <v>21</v>
      </c>
      <c r="N59" s="22">
        <v>7</v>
      </c>
      <c r="O59" s="22">
        <v>14</v>
      </c>
      <c r="P59" s="22">
        <v>12</v>
      </c>
      <c r="Q59" s="14"/>
      <c r="R59" s="90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>
      <c r="A60" s="9" t="s">
        <v>114</v>
      </c>
      <c r="B60" s="66" t="s">
        <v>292</v>
      </c>
      <c r="C60" s="5">
        <v>1</v>
      </c>
      <c r="D60" s="314">
        <v>50</v>
      </c>
      <c r="E60" s="15">
        <f>G60*(15/20)</f>
        <v>82.5</v>
      </c>
      <c r="F60" s="15">
        <f>G60*(25/20)</f>
        <v>137.5</v>
      </c>
      <c r="G60" s="20">
        <v>110</v>
      </c>
      <c r="H60" s="15">
        <f>J60*(15/20)</f>
        <v>82.5</v>
      </c>
      <c r="I60" s="15">
        <f>J60*(25/20)</f>
        <v>137.5</v>
      </c>
      <c r="J60" s="20">
        <v>110</v>
      </c>
      <c r="K60" s="15">
        <f>M60*(15/20)</f>
        <v>247.5</v>
      </c>
      <c r="L60" s="15">
        <f>M60*(25/20)</f>
        <v>412.5</v>
      </c>
      <c r="M60" s="20">
        <v>330</v>
      </c>
      <c r="N60" s="15">
        <f t="shared" ref="N60:N75" si="41">P60*(15/20)</f>
        <v>97.5</v>
      </c>
      <c r="O60" s="15">
        <f t="shared" ref="O60:O75" si="42">P60*(25/20)</f>
        <v>162.5</v>
      </c>
      <c r="P60" s="20">
        <v>130</v>
      </c>
      <c r="T60" s="24"/>
      <c r="U60" s="28"/>
    </row>
    <row r="61" spans="1:30">
      <c r="A61" s="398" t="s">
        <v>115</v>
      </c>
      <c r="B61" s="66" t="s">
        <v>293</v>
      </c>
      <c r="C61" s="5">
        <v>1</v>
      </c>
      <c r="D61" s="314">
        <v>100</v>
      </c>
      <c r="E61" s="15">
        <v>0</v>
      </c>
      <c r="F61" s="15">
        <v>0</v>
      </c>
      <c r="G61" s="20">
        <v>0</v>
      </c>
      <c r="H61" s="15">
        <f t="shared" ref="H61:H75" si="43">J61*(15/20)</f>
        <v>0</v>
      </c>
      <c r="I61" s="15">
        <f t="shared" ref="I61:I75" si="44">J61*(25/20)</f>
        <v>0</v>
      </c>
      <c r="K61" s="15">
        <f t="shared" ref="K61:K74" si="45">M61*(15/20)</f>
        <v>0</v>
      </c>
      <c r="L61" s="15">
        <f t="shared" ref="L61:L74" si="46">M61*(25/20)</f>
        <v>0</v>
      </c>
      <c r="N61" s="15">
        <f t="shared" si="41"/>
        <v>0</v>
      </c>
      <c r="O61" s="15">
        <f t="shared" si="42"/>
        <v>0</v>
      </c>
      <c r="P61" s="20">
        <v>0</v>
      </c>
      <c r="T61" s="25"/>
      <c r="U61" s="28"/>
    </row>
    <row r="62" spans="1:30">
      <c r="A62" s="9" t="s">
        <v>117</v>
      </c>
      <c r="B62" s="66" t="s">
        <v>295</v>
      </c>
      <c r="C62" s="5">
        <v>2</v>
      </c>
      <c r="D62" s="314">
        <v>100</v>
      </c>
      <c r="E62" s="15">
        <f t="shared" ref="E62:E75" si="47">G62*(15/20)</f>
        <v>75</v>
      </c>
      <c r="F62" s="15">
        <f t="shared" ref="F62:F75" si="48">G62*(25/20)</f>
        <v>125</v>
      </c>
      <c r="G62" s="20">
        <v>100</v>
      </c>
      <c r="H62" s="15">
        <f t="shared" si="43"/>
        <v>75</v>
      </c>
      <c r="I62" s="15">
        <f t="shared" si="44"/>
        <v>125</v>
      </c>
      <c r="J62" s="20">
        <v>100</v>
      </c>
      <c r="K62" s="15">
        <f t="shared" si="45"/>
        <v>112.5</v>
      </c>
      <c r="L62" s="15">
        <f t="shared" si="46"/>
        <v>187.5</v>
      </c>
      <c r="M62" s="20">
        <v>150</v>
      </c>
      <c r="N62" s="15">
        <f t="shared" si="41"/>
        <v>60</v>
      </c>
      <c r="O62" s="15">
        <f t="shared" si="42"/>
        <v>100</v>
      </c>
      <c r="P62" s="20">
        <v>80</v>
      </c>
      <c r="T62" s="25"/>
      <c r="U62" s="28"/>
    </row>
    <row r="63" spans="1:30">
      <c r="A63" s="9" t="s">
        <v>119</v>
      </c>
      <c r="B63" s="66" t="s">
        <v>297</v>
      </c>
      <c r="C63" s="5">
        <v>1</v>
      </c>
      <c r="D63" s="314">
        <v>100</v>
      </c>
      <c r="E63" s="15">
        <f t="shared" si="47"/>
        <v>75</v>
      </c>
      <c r="F63" s="15">
        <f t="shared" si="48"/>
        <v>125</v>
      </c>
      <c r="G63" s="20">
        <v>100</v>
      </c>
      <c r="H63" s="15">
        <f t="shared" si="43"/>
        <v>60</v>
      </c>
      <c r="I63" s="15">
        <f t="shared" si="44"/>
        <v>100</v>
      </c>
      <c r="J63" s="20">
        <v>80</v>
      </c>
      <c r="K63" s="15">
        <f t="shared" si="45"/>
        <v>120</v>
      </c>
      <c r="L63" s="15">
        <f t="shared" si="46"/>
        <v>200</v>
      </c>
      <c r="M63" s="20">
        <v>160</v>
      </c>
      <c r="N63" s="15">
        <f t="shared" si="41"/>
        <v>60</v>
      </c>
      <c r="O63" s="15">
        <f t="shared" si="42"/>
        <v>100</v>
      </c>
      <c r="P63" s="20">
        <v>80</v>
      </c>
      <c r="T63" s="25"/>
      <c r="U63" s="28"/>
    </row>
    <row r="64" spans="1:30">
      <c r="A64" s="397" t="s">
        <v>120</v>
      </c>
      <c r="B64" s="66" t="s">
        <v>298</v>
      </c>
      <c r="C64" s="5">
        <v>2</v>
      </c>
      <c r="D64" s="314">
        <v>100</v>
      </c>
      <c r="E64" s="15">
        <v>0</v>
      </c>
      <c r="F64" s="15">
        <v>0</v>
      </c>
      <c r="G64" s="20">
        <v>100</v>
      </c>
      <c r="H64" s="15">
        <f t="shared" si="43"/>
        <v>0</v>
      </c>
      <c r="I64" s="15">
        <f t="shared" si="44"/>
        <v>0</v>
      </c>
      <c r="J64" s="20">
        <v>0</v>
      </c>
      <c r="K64" s="15">
        <f t="shared" si="45"/>
        <v>0</v>
      </c>
      <c r="L64" s="15">
        <f t="shared" si="46"/>
        <v>0</v>
      </c>
      <c r="M64" s="20">
        <v>0</v>
      </c>
      <c r="N64" s="15">
        <f t="shared" si="41"/>
        <v>0</v>
      </c>
      <c r="O64" s="15">
        <f t="shared" si="42"/>
        <v>0</v>
      </c>
      <c r="P64" s="20">
        <v>0</v>
      </c>
      <c r="T64" s="25"/>
      <c r="U64" s="28"/>
    </row>
    <row r="65" spans="1:30">
      <c r="A65" s="9" t="s">
        <v>121</v>
      </c>
      <c r="B65" s="66" t="s">
        <v>299</v>
      </c>
      <c r="C65" s="5">
        <v>3</v>
      </c>
      <c r="D65" s="314">
        <v>100</v>
      </c>
      <c r="E65" s="15">
        <f t="shared" si="47"/>
        <v>75</v>
      </c>
      <c r="F65" s="15">
        <f t="shared" si="48"/>
        <v>125</v>
      </c>
      <c r="G65" s="20">
        <v>100</v>
      </c>
      <c r="H65" s="15">
        <f t="shared" si="43"/>
        <v>60</v>
      </c>
      <c r="I65" s="15">
        <f t="shared" si="44"/>
        <v>100</v>
      </c>
      <c r="J65" s="20">
        <v>80</v>
      </c>
      <c r="K65" s="15">
        <f t="shared" si="45"/>
        <v>112.5</v>
      </c>
      <c r="L65" s="15">
        <f t="shared" si="46"/>
        <v>187.5</v>
      </c>
      <c r="M65" s="20">
        <v>150</v>
      </c>
      <c r="N65" s="15">
        <f t="shared" si="41"/>
        <v>60</v>
      </c>
      <c r="O65" s="15">
        <f t="shared" si="42"/>
        <v>100</v>
      </c>
      <c r="P65" s="20">
        <v>80</v>
      </c>
      <c r="T65" s="25"/>
      <c r="U65" s="28"/>
    </row>
    <row r="66" spans="1:30">
      <c r="A66" s="82" t="s">
        <v>360</v>
      </c>
      <c r="B66" s="66" t="s">
        <v>301</v>
      </c>
      <c r="C66" s="5">
        <v>3</v>
      </c>
      <c r="D66" s="314">
        <v>100</v>
      </c>
      <c r="E66" s="15">
        <f t="shared" si="47"/>
        <v>37.5</v>
      </c>
      <c r="F66" s="15">
        <f t="shared" si="48"/>
        <v>62.5</v>
      </c>
      <c r="G66" s="20">
        <v>50</v>
      </c>
      <c r="H66" s="15">
        <f t="shared" si="43"/>
        <v>37.5</v>
      </c>
      <c r="I66" s="15">
        <f t="shared" si="44"/>
        <v>62.5</v>
      </c>
      <c r="J66" s="20">
        <v>50</v>
      </c>
      <c r="K66" s="15">
        <f t="shared" si="45"/>
        <v>60</v>
      </c>
      <c r="L66" s="15">
        <f t="shared" si="46"/>
        <v>100</v>
      </c>
      <c r="M66" s="20">
        <v>80</v>
      </c>
      <c r="N66" s="15">
        <f t="shared" si="41"/>
        <v>30</v>
      </c>
      <c r="O66" s="15">
        <f t="shared" si="42"/>
        <v>50</v>
      </c>
      <c r="P66" s="20">
        <v>40</v>
      </c>
      <c r="T66" s="25"/>
      <c r="U66" s="28"/>
    </row>
    <row r="67" spans="1:30">
      <c r="A67" s="9" t="s">
        <v>124</v>
      </c>
      <c r="B67" s="66" t="s">
        <v>302</v>
      </c>
      <c r="C67" s="5">
        <v>3</v>
      </c>
      <c r="D67" s="314">
        <v>100</v>
      </c>
      <c r="E67" s="15">
        <f t="shared" si="47"/>
        <v>37.5</v>
      </c>
      <c r="F67" s="15">
        <f t="shared" si="48"/>
        <v>62.5</v>
      </c>
      <c r="G67" s="20">
        <v>50</v>
      </c>
      <c r="H67" s="15">
        <f t="shared" si="43"/>
        <v>37.5</v>
      </c>
      <c r="I67" s="15">
        <f t="shared" si="44"/>
        <v>62.5</v>
      </c>
      <c r="J67" s="20">
        <v>50</v>
      </c>
      <c r="K67" s="15">
        <f t="shared" si="45"/>
        <v>60</v>
      </c>
      <c r="L67" s="15">
        <f t="shared" si="46"/>
        <v>100</v>
      </c>
      <c r="M67" s="20">
        <v>80</v>
      </c>
      <c r="N67" s="15">
        <f t="shared" si="41"/>
        <v>30</v>
      </c>
      <c r="O67" s="15">
        <f t="shared" si="42"/>
        <v>50</v>
      </c>
      <c r="P67" s="20">
        <v>40</v>
      </c>
    </row>
    <row r="68" spans="1:30">
      <c r="A68" s="9" t="s">
        <v>361</v>
      </c>
      <c r="B68" s="66" t="s">
        <v>624</v>
      </c>
      <c r="C68" s="5">
        <v>2</v>
      </c>
      <c r="D68" s="314">
        <v>100</v>
      </c>
      <c r="E68" s="15">
        <f t="shared" si="47"/>
        <v>90</v>
      </c>
      <c r="F68" s="15">
        <f t="shared" si="48"/>
        <v>150</v>
      </c>
      <c r="G68" s="20">
        <v>120</v>
      </c>
      <c r="H68" s="15">
        <f t="shared" si="43"/>
        <v>37.5</v>
      </c>
      <c r="I68" s="15">
        <f t="shared" si="44"/>
        <v>62.5</v>
      </c>
      <c r="J68" s="20">
        <v>50</v>
      </c>
      <c r="K68" s="15">
        <f t="shared" si="45"/>
        <v>56.25</v>
      </c>
      <c r="L68" s="15">
        <f t="shared" si="46"/>
        <v>93.75</v>
      </c>
      <c r="M68" s="20">
        <v>75</v>
      </c>
      <c r="N68" s="15">
        <f t="shared" si="41"/>
        <v>52.5</v>
      </c>
      <c r="O68" s="15">
        <f t="shared" si="42"/>
        <v>87.5</v>
      </c>
      <c r="P68" s="20">
        <v>70</v>
      </c>
    </row>
    <row r="69" spans="1:30">
      <c r="A69" s="35" t="s">
        <v>173</v>
      </c>
      <c r="B69" s="66" t="s">
        <v>625</v>
      </c>
      <c r="C69" s="5">
        <v>1</v>
      </c>
      <c r="D69" s="314">
        <v>100</v>
      </c>
      <c r="E69" s="15">
        <f t="shared" si="47"/>
        <v>75</v>
      </c>
      <c r="F69" s="15">
        <f t="shared" si="48"/>
        <v>125</v>
      </c>
      <c r="G69" s="20">
        <v>100</v>
      </c>
      <c r="H69" s="15">
        <f t="shared" si="43"/>
        <v>60</v>
      </c>
      <c r="I69" s="15">
        <f t="shared" si="44"/>
        <v>100</v>
      </c>
      <c r="J69" s="20">
        <v>80</v>
      </c>
      <c r="K69" s="15">
        <f t="shared" si="45"/>
        <v>112.5</v>
      </c>
      <c r="L69" s="15">
        <f t="shared" si="46"/>
        <v>187.5</v>
      </c>
      <c r="M69" s="20">
        <v>150</v>
      </c>
      <c r="N69" s="15">
        <f t="shared" si="41"/>
        <v>45</v>
      </c>
      <c r="O69" s="15">
        <f t="shared" si="42"/>
        <v>75</v>
      </c>
      <c r="P69" s="20">
        <v>60</v>
      </c>
    </row>
    <row r="70" spans="1:30">
      <c r="A70" s="35" t="s">
        <v>362</v>
      </c>
      <c r="B70" s="66" t="s">
        <v>634</v>
      </c>
      <c r="C70" s="5">
        <v>1</v>
      </c>
      <c r="D70" s="314">
        <v>100</v>
      </c>
      <c r="E70" s="15">
        <f t="shared" si="47"/>
        <v>75</v>
      </c>
      <c r="F70" s="15">
        <f t="shared" si="48"/>
        <v>125</v>
      </c>
      <c r="G70" s="20">
        <v>100</v>
      </c>
      <c r="H70" s="15">
        <f t="shared" si="43"/>
        <v>37.5</v>
      </c>
      <c r="I70" s="15">
        <f t="shared" si="44"/>
        <v>62.5</v>
      </c>
      <c r="J70" s="20">
        <v>50</v>
      </c>
      <c r="K70" s="15">
        <f t="shared" si="45"/>
        <v>56.25</v>
      </c>
      <c r="L70" s="15">
        <f t="shared" si="46"/>
        <v>93.75</v>
      </c>
      <c r="M70" s="20">
        <v>75</v>
      </c>
      <c r="N70" s="15">
        <f t="shared" si="41"/>
        <v>52.5</v>
      </c>
      <c r="O70" s="15">
        <f t="shared" si="42"/>
        <v>87.5</v>
      </c>
      <c r="P70" s="20">
        <v>70</v>
      </c>
    </row>
    <row r="71" spans="1:30">
      <c r="A71" s="9" t="s">
        <v>176</v>
      </c>
      <c r="B71" s="66" t="s">
        <v>655</v>
      </c>
      <c r="C71" s="5">
        <v>3</v>
      </c>
      <c r="D71" s="314">
        <v>135</v>
      </c>
      <c r="E71" s="15">
        <f t="shared" si="47"/>
        <v>97.5</v>
      </c>
      <c r="F71" s="15">
        <f t="shared" si="48"/>
        <v>162.5</v>
      </c>
      <c r="G71" s="20">
        <v>130</v>
      </c>
      <c r="H71" s="15">
        <f t="shared" si="43"/>
        <v>90</v>
      </c>
      <c r="I71" s="15">
        <f t="shared" si="44"/>
        <v>150</v>
      </c>
      <c r="J71" s="20">
        <v>120</v>
      </c>
      <c r="K71" s="15">
        <f t="shared" si="45"/>
        <v>157.5</v>
      </c>
      <c r="L71" s="15">
        <f t="shared" si="46"/>
        <v>262.5</v>
      </c>
      <c r="M71" s="20">
        <v>210</v>
      </c>
      <c r="N71" s="15">
        <f t="shared" si="41"/>
        <v>45</v>
      </c>
      <c r="O71" s="15">
        <f t="shared" si="42"/>
        <v>75</v>
      </c>
      <c r="P71" s="20">
        <v>60</v>
      </c>
    </row>
    <row r="72" spans="1:30">
      <c r="A72" s="9" t="s">
        <v>175</v>
      </c>
      <c r="B72" s="66" t="s">
        <v>656</v>
      </c>
      <c r="C72" s="5">
        <v>1</v>
      </c>
      <c r="D72" s="314">
        <v>135</v>
      </c>
      <c r="E72" s="15">
        <f t="shared" si="47"/>
        <v>112.5</v>
      </c>
      <c r="F72" s="15">
        <f t="shared" si="48"/>
        <v>187.5</v>
      </c>
      <c r="G72" s="20">
        <v>150</v>
      </c>
      <c r="H72" s="15">
        <f t="shared" si="43"/>
        <v>112.5</v>
      </c>
      <c r="I72" s="15">
        <f t="shared" si="44"/>
        <v>187.5</v>
      </c>
      <c r="J72" s="20">
        <v>150</v>
      </c>
      <c r="K72" s="15">
        <f t="shared" si="45"/>
        <v>150</v>
      </c>
      <c r="L72" s="15">
        <f t="shared" si="46"/>
        <v>250</v>
      </c>
      <c r="M72" s="20">
        <v>200</v>
      </c>
      <c r="N72" s="15">
        <f t="shared" si="41"/>
        <v>75</v>
      </c>
      <c r="O72" s="15">
        <f t="shared" si="42"/>
        <v>125</v>
      </c>
      <c r="P72" s="20">
        <v>100</v>
      </c>
    </row>
    <row r="73" spans="1:30">
      <c r="A73" s="9" t="s">
        <v>135</v>
      </c>
      <c r="B73" s="66" t="s">
        <v>657</v>
      </c>
      <c r="C73" s="5">
        <v>2</v>
      </c>
      <c r="D73" s="314">
        <v>50</v>
      </c>
      <c r="E73" s="15">
        <f t="shared" si="47"/>
        <v>52.5</v>
      </c>
      <c r="F73" s="15">
        <f t="shared" si="48"/>
        <v>87.5</v>
      </c>
      <c r="G73" s="20">
        <v>70</v>
      </c>
      <c r="H73" s="15">
        <f t="shared" si="43"/>
        <v>33.75</v>
      </c>
      <c r="I73" s="15">
        <f t="shared" si="44"/>
        <v>56.25</v>
      </c>
      <c r="J73" s="20">
        <v>45</v>
      </c>
      <c r="K73" s="15">
        <f t="shared" si="45"/>
        <v>5.25</v>
      </c>
      <c r="L73" s="15">
        <f t="shared" si="46"/>
        <v>8.75</v>
      </c>
      <c r="M73" s="20">
        <v>7</v>
      </c>
      <c r="N73" s="15">
        <f t="shared" si="41"/>
        <v>22.5</v>
      </c>
      <c r="O73" s="15">
        <f t="shared" si="42"/>
        <v>37.5</v>
      </c>
      <c r="P73" s="20">
        <v>30</v>
      </c>
    </row>
    <row r="74" spans="1:30">
      <c r="A74" s="9" t="s">
        <v>136</v>
      </c>
      <c r="B74" s="66" t="s">
        <v>658</v>
      </c>
      <c r="C74" s="5">
        <v>3</v>
      </c>
      <c r="D74" s="314">
        <v>50</v>
      </c>
      <c r="E74" s="15">
        <f t="shared" si="47"/>
        <v>52.5</v>
      </c>
      <c r="F74" s="15">
        <f t="shared" si="48"/>
        <v>87.5</v>
      </c>
      <c r="G74" s="20">
        <v>70</v>
      </c>
      <c r="H74" s="15">
        <f t="shared" si="43"/>
        <v>37.5</v>
      </c>
      <c r="I74" s="15">
        <f t="shared" si="44"/>
        <v>62.5</v>
      </c>
      <c r="J74" s="20">
        <v>50</v>
      </c>
      <c r="K74" s="15">
        <f t="shared" si="45"/>
        <v>56.25</v>
      </c>
      <c r="L74" s="15">
        <f t="shared" si="46"/>
        <v>93.75</v>
      </c>
      <c r="M74" s="20">
        <v>75</v>
      </c>
      <c r="N74" s="15">
        <f t="shared" si="41"/>
        <v>22.5</v>
      </c>
      <c r="O74" s="15">
        <f t="shared" si="42"/>
        <v>37.5</v>
      </c>
      <c r="P74" s="20">
        <v>30</v>
      </c>
    </row>
    <row r="75" spans="1:30">
      <c r="A75" s="35" t="s">
        <v>174</v>
      </c>
      <c r="B75" s="66" t="s">
        <v>659</v>
      </c>
      <c r="C75" s="5">
        <v>1</v>
      </c>
      <c r="D75" s="314">
        <v>50</v>
      </c>
      <c r="E75" s="15">
        <f t="shared" si="47"/>
        <v>60</v>
      </c>
      <c r="F75" s="15">
        <f t="shared" si="48"/>
        <v>100</v>
      </c>
      <c r="G75" s="20">
        <v>80</v>
      </c>
      <c r="H75" s="15">
        <f t="shared" si="43"/>
        <v>15</v>
      </c>
      <c r="I75" s="15">
        <f t="shared" si="44"/>
        <v>25</v>
      </c>
      <c r="J75" s="20">
        <v>20</v>
      </c>
      <c r="K75" s="321">
        <v>83</v>
      </c>
      <c r="L75" s="321">
        <v>138</v>
      </c>
      <c r="M75" s="20">
        <v>140</v>
      </c>
      <c r="N75" s="15">
        <f t="shared" si="41"/>
        <v>26.25</v>
      </c>
      <c r="O75" s="15">
        <f t="shared" si="42"/>
        <v>43.75</v>
      </c>
      <c r="P75" s="20">
        <v>35</v>
      </c>
    </row>
    <row r="76" spans="1:30">
      <c r="A76" s="398" t="s">
        <v>736</v>
      </c>
      <c r="B76" s="66" t="s">
        <v>738</v>
      </c>
      <c r="C76" s="5">
        <v>1</v>
      </c>
      <c r="D76" s="314">
        <v>135</v>
      </c>
      <c r="E76" s="15">
        <f t="shared" ref="E76" si="49">G76*(15/20)</f>
        <v>112.5</v>
      </c>
      <c r="F76" s="15">
        <f t="shared" ref="F76" si="50">G76*(25/20)</f>
        <v>187.5</v>
      </c>
      <c r="G76" s="20">
        <v>150</v>
      </c>
      <c r="H76" s="15">
        <f t="shared" ref="H76" si="51">J76*(15/20)</f>
        <v>112.5</v>
      </c>
      <c r="I76" s="15">
        <f t="shared" ref="I76" si="52">J76*(25/20)</f>
        <v>187.5</v>
      </c>
      <c r="J76" s="20">
        <v>150</v>
      </c>
      <c r="K76" s="15">
        <f t="shared" ref="K76" si="53">M76*(15/20)</f>
        <v>300</v>
      </c>
      <c r="L76" s="15">
        <f t="shared" ref="L76" si="54">M76*(25/20)</f>
        <v>500</v>
      </c>
      <c r="M76" s="20">
        <v>400</v>
      </c>
      <c r="N76" s="15">
        <f t="shared" ref="N76" si="55">P76*(15/20)</f>
        <v>112.5</v>
      </c>
      <c r="O76" s="15">
        <f t="shared" ref="O76" si="56">P76*(25/20)</f>
        <v>187.5</v>
      </c>
      <c r="P76" s="20">
        <v>150</v>
      </c>
    </row>
    <row r="77" spans="1:30">
      <c r="A77" s="398" t="s">
        <v>737</v>
      </c>
      <c r="B77" s="66" t="s">
        <v>739</v>
      </c>
      <c r="C77" s="5">
        <v>1</v>
      </c>
      <c r="D77" s="314">
        <v>100</v>
      </c>
      <c r="E77" s="15">
        <f t="shared" ref="E77" si="57">G77*(15/20)</f>
        <v>75</v>
      </c>
      <c r="F77" s="15">
        <f t="shared" ref="F77" si="58">G77*(25/20)</f>
        <v>125</v>
      </c>
      <c r="G77" s="20">
        <v>100</v>
      </c>
      <c r="H77" s="15">
        <f t="shared" ref="H77" si="59">J77*(15/20)</f>
        <v>60</v>
      </c>
      <c r="I77" s="15">
        <f t="shared" ref="I77" si="60">J77*(25/20)</f>
        <v>100</v>
      </c>
      <c r="J77" s="20">
        <v>80</v>
      </c>
      <c r="K77" s="15">
        <f t="shared" ref="K77" si="61">M77*(15/20)</f>
        <v>112.5</v>
      </c>
      <c r="L77" s="15">
        <f t="shared" ref="L77" si="62">M77*(25/20)</f>
        <v>187.5</v>
      </c>
      <c r="M77" s="20">
        <v>150</v>
      </c>
      <c r="N77" s="15">
        <f t="shared" ref="N77" si="63">P77*(15/20)</f>
        <v>60</v>
      </c>
      <c r="O77" s="15">
        <f t="shared" ref="O77" si="64">P77*(25/20)</f>
        <v>100</v>
      </c>
      <c r="P77" s="20">
        <v>80</v>
      </c>
    </row>
    <row r="78" spans="1:30" s="22" customFormat="1">
      <c r="A78" s="21" t="s">
        <v>713</v>
      </c>
      <c r="B78" s="91"/>
      <c r="D78" s="313"/>
      <c r="E78" s="22">
        <v>75</v>
      </c>
      <c r="F78" s="22">
        <v>15</v>
      </c>
      <c r="G78" s="22">
        <v>10</v>
      </c>
      <c r="H78" s="22">
        <v>100</v>
      </c>
      <c r="I78" s="22">
        <v>250</v>
      </c>
      <c r="J78" s="22">
        <v>175</v>
      </c>
      <c r="K78" s="22">
        <v>185</v>
      </c>
      <c r="L78" s="22">
        <v>295</v>
      </c>
      <c r="M78" s="22">
        <v>260</v>
      </c>
      <c r="N78" s="22">
        <v>60</v>
      </c>
      <c r="O78" s="22">
        <v>140</v>
      </c>
      <c r="P78" s="22">
        <v>100</v>
      </c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>
      <c r="A79" s="4" t="s">
        <v>139</v>
      </c>
      <c r="B79" s="57" t="s">
        <v>661</v>
      </c>
      <c r="C79" s="5">
        <v>1</v>
      </c>
      <c r="D79" s="314">
        <v>15</v>
      </c>
      <c r="E79" s="5">
        <f>G79*(75/150)</f>
        <v>25</v>
      </c>
      <c r="F79" s="5">
        <f>G79*(225/150)</f>
        <v>75</v>
      </c>
      <c r="G79" s="20">
        <v>50</v>
      </c>
      <c r="H79" s="5">
        <f>J79*(75/150)</f>
        <v>37.5</v>
      </c>
      <c r="I79" s="5">
        <f>J79*(225/150)</f>
        <v>112.5</v>
      </c>
      <c r="J79" s="20">
        <v>75</v>
      </c>
      <c r="K79" s="5">
        <f>M79*(75/150)</f>
        <v>55</v>
      </c>
      <c r="L79" s="5">
        <f>M79*(225/150)</f>
        <v>165</v>
      </c>
      <c r="M79" s="323">
        <v>110</v>
      </c>
      <c r="N79" s="5">
        <f>P79*(75/150)</f>
        <v>22.5</v>
      </c>
      <c r="O79" s="5">
        <f>P79*(225/150)</f>
        <v>67.5</v>
      </c>
      <c r="P79" s="20">
        <v>45</v>
      </c>
    </row>
    <row r="80" spans="1:30">
      <c r="A80" s="4" t="s">
        <v>140</v>
      </c>
      <c r="B80" s="57" t="s">
        <v>662</v>
      </c>
      <c r="C80" s="5">
        <v>2</v>
      </c>
      <c r="D80" s="314">
        <v>15</v>
      </c>
      <c r="E80" s="5">
        <f>G80*(75/150)</f>
        <v>25</v>
      </c>
      <c r="F80" s="5">
        <f>G80*(225/150)</f>
        <v>75</v>
      </c>
      <c r="G80" s="20">
        <v>50</v>
      </c>
      <c r="H80" s="5">
        <f t="shared" ref="H80" si="65">J80*(75/150)</f>
        <v>25</v>
      </c>
      <c r="I80" s="5">
        <f t="shared" ref="I80" si="66">J80*(225/150)</f>
        <v>75</v>
      </c>
      <c r="J80" s="20">
        <v>50</v>
      </c>
      <c r="K80" s="5">
        <f t="shared" ref="K80" si="67">M80*(75/150)</f>
        <v>37.5</v>
      </c>
      <c r="L80" s="5">
        <f t="shared" ref="L80" si="68">M80*(225/150)</f>
        <v>112.5</v>
      </c>
      <c r="M80" s="323">
        <v>75</v>
      </c>
      <c r="N80" s="5">
        <f t="shared" ref="N80" si="69">P80*(75/150)</f>
        <v>15</v>
      </c>
      <c r="O80" s="5">
        <f t="shared" ref="O80" si="70">P80*(225/150)</f>
        <v>45</v>
      </c>
      <c r="P80" s="20">
        <v>30</v>
      </c>
    </row>
    <row r="81" spans="1:16">
      <c r="A81" s="4" t="s">
        <v>141</v>
      </c>
      <c r="B81" s="57" t="s">
        <v>663</v>
      </c>
      <c r="C81" s="5">
        <v>1</v>
      </c>
      <c r="D81" s="314">
        <v>15</v>
      </c>
      <c r="E81" s="5">
        <f>G81*(75/150)</f>
        <v>25</v>
      </c>
      <c r="F81" s="5">
        <f>G81*(225/150)</f>
        <v>75</v>
      </c>
      <c r="G81" s="20">
        <v>50</v>
      </c>
      <c r="H81" s="5">
        <f>J81*(75/150)</f>
        <v>25</v>
      </c>
      <c r="I81" s="5">
        <f>J81*(225/150)</f>
        <v>75</v>
      </c>
      <c r="J81" s="20">
        <v>50</v>
      </c>
      <c r="K81" s="5">
        <f>M81*(75/150)</f>
        <v>37.5</v>
      </c>
      <c r="L81" s="5">
        <f>M81*(225/150)</f>
        <v>112.5</v>
      </c>
      <c r="M81" s="323">
        <v>75</v>
      </c>
      <c r="N81" s="5">
        <f>P81*(75/150)</f>
        <v>12.5</v>
      </c>
      <c r="O81" s="5">
        <f>P81*(225/150)</f>
        <v>37.5</v>
      </c>
      <c r="P81" s="20">
        <v>25</v>
      </c>
    </row>
    <row r="82" spans="1:16" s="14" customFormat="1">
      <c r="A82" s="83"/>
      <c r="B82" s="83"/>
      <c r="D82" s="310"/>
    </row>
    <row r="83" spans="1:16" s="14" customFormat="1">
      <c r="A83" s="83"/>
      <c r="B83" s="83"/>
      <c r="D83" s="310"/>
    </row>
    <row r="84" spans="1:16" s="14" customFormat="1">
      <c r="A84" s="83"/>
      <c r="B84" s="83"/>
      <c r="D84" s="310"/>
    </row>
    <row r="85" spans="1:16" s="14" customFormat="1">
      <c r="A85" s="83"/>
      <c r="B85" s="83"/>
      <c r="D85" s="310"/>
    </row>
    <row r="86" spans="1:16" s="14" customFormat="1">
      <c r="A86" s="83"/>
      <c r="B86" s="83"/>
      <c r="D86" s="310"/>
    </row>
    <row r="87" spans="1:16" s="14" customFormat="1">
      <c r="A87" s="83"/>
      <c r="B87" s="83"/>
      <c r="D87" s="310"/>
    </row>
    <row r="88" spans="1:16" s="14" customFormat="1">
      <c r="A88" s="83"/>
      <c r="B88" s="83"/>
      <c r="D88" s="310"/>
    </row>
    <row r="89" spans="1:16" s="14" customFormat="1">
      <c r="A89" s="84"/>
      <c r="B89" s="86"/>
      <c r="D89" s="310"/>
    </row>
    <row r="90" spans="1:16" s="14" customFormat="1">
      <c r="A90" s="4"/>
      <c r="B90" s="4"/>
      <c r="D90" s="310"/>
    </row>
    <row r="91" spans="1:16" s="14" customFormat="1">
      <c r="A91" s="83"/>
      <c r="B91" s="83"/>
      <c r="D91" s="310"/>
    </row>
    <row r="92" spans="1:16" s="14" customFormat="1">
      <c r="A92" s="83"/>
      <c r="B92" s="83"/>
      <c r="D92" s="310"/>
    </row>
    <row r="93" spans="1:16" s="14" customFormat="1">
      <c r="A93" s="83"/>
      <c r="B93" s="83"/>
      <c r="D93" s="310"/>
    </row>
    <row r="94" spans="1:16" s="14" customFormat="1">
      <c r="A94" s="83"/>
      <c r="B94" s="83"/>
      <c r="D94" s="310"/>
    </row>
    <row r="95" spans="1:16" s="14" customFormat="1">
      <c r="A95" s="83"/>
      <c r="B95" s="83"/>
      <c r="D95" s="310"/>
    </row>
    <row r="96" spans="1:16" s="14" customFormat="1">
      <c r="A96" s="83"/>
      <c r="B96" s="83"/>
      <c r="D96" s="310"/>
    </row>
    <row r="97" spans="1:4" s="14" customFormat="1">
      <c r="A97" s="83"/>
      <c r="B97" s="83"/>
      <c r="D97" s="310"/>
    </row>
    <row r="98" spans="1:4" s="14" customFormat="1">
      <c r="A98" s="83"/>
      <c r="B98" s="83"/>
      <c r="D98" s="310"/>
    </row>
    <row r="99" spans="1:4" s="14" customFormat="1">
      <c r="A99" s="83"/>
      <c r="B99" s="83"/>
      <c r="D99" s="310"/>
    </row>
    <row r="100" spans="1:4" s="14" customFormat="1">
      <c r="A100" s="83"/>
      <c r="B100" s="83"/>
      <c r="D100" s="310"/>
    </row>
    <row r="101" spans="1:4" s="14" customFormat="1">
      <c r="A101" s="83"/>
      <c r="B101" s="83"/>
      <c r="D101" s="310"/>
    </row>
    <row r="102" spans="1:4" s="14" customFormat="1">
      <c r="A102" s="83"/>
      <c r="B102" s="83"/>
      <c r="D102" s="310"/>
    </row>
    <row r="103" spans="1:4" s="14" customFormat="1">
      <c r="A103" s="83"/>
      <c r="B103" s="83"/>
      <c r="D103" s="310"/>
    </row>
    <row r="104" spans="1:4" s="14" customFormat="1">
      <c r="A104" s="83"/>
      <c r="B104" s="83"/>
      <c r="D104" s="310"/>
    </row>
    <row r="105" spans="1:4" s="14" customFormat="1">
      <c r="A105" s="83"/>
      <c r="B105" s="83"/>
      <c r="D105" s="310"/>
    </row>
    <row r="106" spans="1:4" s="14" customFormat="1">
      <c r="A106" s="83"/>
      <c r="B106" s="83"/>
      <c r="D106" s="310"/>
    </row>
    <row r="107" spans="1:4" s="14" customFormat="1">
      <c r="A107" s="83"/>
      <c r="B107" s="83"/>
      <c r="D107" s="310"/>
    </row>
    <row r="108" spans="1:4" s="14" customFormat="1">
      <c r="A108" s="83"/>
      <c r="B108" s="83"/>
      <c r="D108" s="310"/>
    </row>
    <row r="109" spans="1:4" s="14" customFormat="1">
      <c r="A109" s="83"/>
      <c r="B109" s="83"/>
      <c r="D109" s="310"/>
    </row>
    <row r="110" spans="1:4" s="14" customFormat="1">
      <c r="A110" s="83"/>
      <c r="B110" s="83"/>
      <c r="D110" s="310"/>
    </row>
    <row r="111" spans="1:4" s="14" customFormat="1">
      <c r="A111" s="83"/>
      <c r="B111" s="83"/>
      <c r="D111" s="310"/>
    </row>
    <row r="112" spans="1:4" s="14" customFormat="1">
      <c r="A112" s="83"/>
      <c r="B112" s="83"/>
      <c r="D112" s="310"/>
    </row>
    <row r="113" spans="1:4" s="14" customFormat="1">
      <c r="A113" s="83"/>
      <c r="B113" s="83"/>
      <c r="D113" s="310"/>
    </row>
    <row r="114" spans="1:4" s="14" customFormat="1">
      <c r="A114" s="83"/>
      <c r="B114" s="83"/>
      <c r="D114" s="310"/>
    </row>
    <row r="115" spans="1:4" s="14" customFormat="1">
      <c r="A115" s="83"/>
      <c r="B115" s="83"/>
      <c r="D115" s="310"/>
    </row>
    <row r="116" spans="1:4" s="14" customFormat="1">
      <c r="A116" s="83"/>
      <c r="B116" s="83"/>
      <c r="D116" s="310"/>
    </row>
    <row r="117" spans="1:4" s="14" customFormat="1">
      <c r="A117" s="83"/>
      <c r="B117" s="83"/>
      <c r="D117" s="310"/>
    </row>
    <row r="118" spans="1:4" s="14" customFormat="1">
      <c r="A118" s="83"/>
      <c r="B118" s="83"/>
      <c r="D118" s="310"/>
    </row>
    <row r="119" spans="1:4" s="14" customFormat="1">
      <c r="A119" s="83"/>
      <c r="B119" s="83"/>
      <c r="D119" s="310"/>
    </row>
    <row r="120" spans="1:4" s="14" customFormat="1">
      <c r="A120" s="83"/>
      <c r="B120" s="83"/>
      <c r="D120" s="310"/>
    </row>
    <row r="121" spans="1:4" s="14" customFormat="1">
      <c r="A121" s="83"/>
      <c r="B121" s="83"/>
      <c r="D121" s="310"/>
    </row>
    <row r="122" spans="1:4" s="14" customFormat="1">
      <c r="A122" s="83"/>
      <c r="B122" s="83"/>
      <c r="D122" s="310"/>
    </row>
    <row r="123" spans="1:4" s="14" customFormat="1">
      <c r="A123" s="83"/>
      <c r="B123" s="83"/>
      <c r="D123" s="310"/>
    </row>
    <row r="124" spans="1:4" s="14" customFormat="1">
      <c r="A124" s="83"/>
      <c r="B124" s="83"/>
      <c r="D124" s="310"/>
    </row>
    <row r="125" spans="1:4" s="14" customFormat="1">
      <c r="A125" s="83"/>
      <c r="B125" s="83"/>
      <c r="D125" s="310"/>
    </row>
    <row r="126" spans="1:4" s="14" customFormat="1">
      <c r="A126" s="83"/>
      <c r="B126" s="83"/>
      <c r="D126" s="310"/>
    </row>
    <row r="127" spans="1:4" s="14" customFormat="1">
      <c r="A127" s="83"/>
      <c r="B127" s="83"/>
      <c r="D127" s="310"/>
    </row>
    <row r="128" spans="1:4" s="14" customFormat="1">
      <c r="A128" s="83"/>
      <c r="B128" s="83"/>
      <c r="D128" s="310"/>
    </row>
    <row r="129" spans="1:4" s="14" customFormat="1">
      <c r="A129" s="83"/>
      <c r="B129" s="83"/>
      <c r="D129" s="310"/>
    </row>
    <row r="130" spans="1:4" s="14" customFormat="1">
      <c r="A130" s="83"/>
      <c r="B130" s="83"/>
      <c r="D130" s="310"/>
    </row>
    <row r="131" spans="1:4" s="14" customFormat="1">
      <c r="A131" s="83"/>
      <c r="B131" s="83"/>
      <c r="D131" s="310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workbookViewId="0">
      <pane ySplit="860" topLeftCell="A65" activePane="bottomLeft"/>
      <selection activeCell="D1" sqref="D1:I1048576"/>
      <selection pane="bottomLeft" activeCell="AB75" sqref="AB75:AB77"/>
    </sheetView>
    <sheetView topLeftCell="K1" workbookViewId="1">
      <pane ySplit="860" topLeftCell="A48" activePane="bottomLeft"/>
      <selection pane="bottomLeft" activeCell="AB95" sqref="AB95"/>
    </sheetView>
  </sheetViews>
  <sheetFormatPr baseColWidth="10" defaultRowHeight="15" x14ac:dyDescent="0"/>
  <cols>
    <col min="1" max="1" width="18" style="5" customWidth="1"/>
    <col min="2" max="2" width="19.83203125" style="316" customWidth="1"/>
    <col min="3" max="3" width="39.33203125" style="5" customWidth="1"/>
    <col min="4" max="4" width="28" style="316" hidden="1" customWidth="1"/>
    <col min="5" max="5" width="15.6640625" style="316" hidden="1" customWidth="1"/>
    <col min="6" max="6" width="15.6640625" style="379" hidden="1" customWidth="1"/>
    <col min="7" max="8" width="10.83203125" style="305" hidden="1" customWidth="1"/>
    <col min="9" max="9" width="10.83203125" hidden="1" customWidth="1"/>
    <col min="10" max="10" width="10.83203125" style="342" customWidth="1"/>
    <col min="11" max="15" width="10.83203125" customWidth="1"/>
    <col min="16" max="16" width="10.83203125" style="337" customWidth="1"/>
    <col min="17" max="21" width="10.83203125" customWidth="1"/>
    <col min="22" max="22" width="10.83203125" style="337" customWidth="1"/>
    <col min="23" max="27" width="10.83203125" customWidth="1"/>
    <col min="28" max="28" width="10.83203125" style="337"/>
    <col min="29" max="36" width="10.83203125" style="351"/>
  </cols>
  <sheetData>
    <row r="1" spans="1:36">
      <c r="A1" s="43" t="s">
        <v>224</v>
      </c>
      <c r="B1" s="44" t="s">
        <v>226</v>
      </c>
      <c r="C1" s="43" t="s">
        <v>225</v>
      </c>
      <c r="D1" s="44" t="s">
        <v>227</v>
      </c>
      <c r="E1" s="70" t="s">
        <v>329</v>
      </c>
      <c r="F1" s="70" t="s">
        <v>728</v>
      </c>
      <c r="H1" s="321" t="s">
        <v>689</v>
      </c>
      <c r="I1" s="316"/>
      <c r="J1" s="350"/>
      <c r="L1" s="317" t="s">
        <v>220</v>
      </c>
      <c r="M1" s="381"/>
      <c r="N1" s="381"/>
      <c r="O1" s="318"/>
      <c r="P1" s="314"/>
      <c r="R1" s="315" t="s">
        <v>222</v>
      </c>
      <c r="S1" s="385"/>
      <c r="T1" s="385"/>
      <c r="U1" s="316"/>
      <c r="V1" s="314"/>
      <c r="X1" s="317" t="s">
        <v>223</v>
      </c>
      <c r="Y1" s="383"/>
      <c r="Z1" s="383"/>
      <c r="AA1" s="318"/>
    </row>
    <row r="2" spans="1:36">
      <c r="A2" s="43"/>
      <c r="B2" s="44"/>
      <c r="C2" s="327"/>
      <c r="D2" s="329">
        <v>1</v>
      </c>
      <c r="E2" s="70"/>
      <c r="F2" s="70"/>
      <c r="G2" s="341" t="s">
        <v>218</v>
      </c>
      <c r="H2" s="15" t="s">
        <v>183</v>
      </c>
      <c r="I2" s="359" t="s">
        <v>706</v>
      </c>
      <c r="J2" s="343" t="s">
        <v>692</v>
      </c>
      <c r="K2" s="384" t="s">
        <v>729</v>
      </c>
      <c r="L2" s="384" t="s">
        <v>730</v>
      </c>
      <c r="M2" s="384" t="s">
        <v>731</v>
      </c>
      <c r="N2" s="384" t="s">
        <v>732</v>
      </c>
      <c r="O2" s="359" t="s">
        <v>706</v>
      </c>
      <c r="P2" s="330" t="s">
        <v>691</v>
      </c>
      <c r="Q2" s="38" t="s">
        <v>218</v>
      </c>
      <c r="R2" s="5" t="s">
        <v>183</v>
      </c>
      <c r="S2" s="384" t="s">
        <v>731</v>
      </c>
      <c r="T2" s="384" t="s">
        <v>732</v>
      </c>
      <c r="U2" s="359" t="s">
        <v>706</v>
      </c>
      <c r="V2" s="330" t="s">
        <v>692</v>
      </c>
      <c r="W2" s="38" t="s">
        <v>218</v>
      </c>
      <c r="X2" s="5" t="s">
        <v>183</v>
      </c>
      <c r="Y2" s="384" t="s">
        <v>731</v>
      </c>
      <c r="Z2" s="384" t="s">
        <v>732</v>
      </c>
      <c r="AA2" s="359" t="s">
        <v>706</v>
      </c>
      <c r="AB2" s="330" t="s">
        <v>692</v>
      </c>
    </row>
    <row r="3" spans="1:36" s="337" customFormat="1">
      <c r="A3" s="330" t="s">
        <v>56</v>
      </c>
      <c r="B3" s="314"/>
      <c r="C3" s="20"/>
      <c r="D3" s="314"/>
      <c r="E3" s="314"/>
      <c r="F3" s="314"/>
      <c r="G3" s="342">
        <f>J3-(J3*0.2)</f>
        <v>786</v>
      </c>
      <c r="H3" s="342">
        <f>J3+(J3*0.2)</f>
        <v>1179</v>
      </c>
      <c r="I3" s="337">
        <f>SUM(I4:I13)</f>
        <v>1965</v>
      </c>
      <c r="J3" s="344">
        <f>I3/2</f>
        <v>982.5</v>
      </c>
      <c r="K3" s="342">
        <f>P3-(P3*0.2)</f>
        <v>898</v>
      </c>
      <c r="L3" s="342">
        <f>P3+(P3*0.2)</f>
        <v>1347</v>
      </c>
      <c r="M3" s="342"/>
      <c r="N3" s="342"/>
      <c r="O3" s="337">
        <f>SUM(O4:O13)</f>
        <v>2245</v>
      </c>
      <c r="P3" s="344">
        <f>O3/2</f>
        <v>1122.5</v>
      </c>
      <c r="Q3" s="342">
        <f>V3-(V3*0.2)</f>
        <v>800</v>
      </c>
      <c r="R3" s="342">
        <f>V3+(V3*0.2)</f>
        <v>1200</v>
      </c>
      <c r="S3" s="342"/>
      <c r="T3" s="342"/>
      <c r="U3" s="337">
        <f>SUM(U4:U13)</f>
        <v>2000</v>
      </c>
      <c r="V3" s="344">
        <f>U3/2</f>
        <v>1000</v>
      </c>
      <c r="W3" s="342">
        <f>AB3-(AB3*0.2)</f>
        <v>1142</v>
      </c>
      <c r="X3" s="342">
        <f>AB3+(AB3*0.2)</f>
        <v>1713</v>
      </c>
      <c r="Y3" s="342"/>
      <c r="Z3" s="342"/>
      <c r="AA3" s="337">
        <f>SUM(AA4:AA13)</f>
        <v>2855</v>
      </c>
      <c r="AB3" s="344">
        <f>AA3/2</f>
        <v>1427.5</v>
      </c>
      <c r="AC3" s="351"/>
      <c r="AD3" s="351"/>
      <c r="AE3" s="351"/>
      <c r="AF3" s="351"/>
      <c r="AG3" s="351"/>
      <c r="AH3" s="351"/>
      <c r="AI3" s="351"/>
      <c r="AJ3" s="351"/>
    </row>
    <row r="4" spans="1:36">
      <c r="A4" s="331" t="s">
        <v>56</v>
      </c>
      <c r="B4" s="318">
        <v>1</v>
      </c>
      <c r="C4" s="4" t="s">
        <v>57</v>
      </c>
      <c r="D4" s="57" t="s">
        <v>229</v>
      </c>
      <c r="E4" s="73">
        <v>1</v>
      </c>
      <c r="F4" s="322">
        <v>120</v>
      </c>
      <c r="G4" s="305">
        <f>J4*0.5</f>
        <v>97.5</v>
      </c>
      <c r="H4" s="305">
        <f>J4*2</f>
        <v>390</v>
      </c>
      <c r="I4" s="319">
        <v>390</v>
      </c>
      <c r="J4" s="344">
        <f>I4/2</f>
        <v>195</v>
      </c>
      <c r="K4" s="305">
        <f>P4*0.5</f>
        <v>65</v>
      </c>
      <c r="L4" s="305">
        <f>P4*2</f>
        <v>260</v>
      </c>
      <c r="M4" s="305">
        <f>K4/7</f>
        <v>9.2857142857142865</v>
      </c>
      <c r="N4" s="305">
        <f>L4/7</f>
        <v>37.142857142857146</v>
      </c>
      <c r="O4" s="319">
        <v>260</v>
      </c>
      <c r="P4" s="325">
        <f>O4/2</f>
        <v>130</v>
      </c>
      <c r="Q4" s="305">
        <f>V4*0.5</f>
        <v>95</v>
      </c>
      <c r="R4" s="305">
        <f>V4*2</f>
        <v>380</v>
      </c>
      <c r="S4" s="305">
        <f>Q4/7</f>
        <v>13.571428571428571</v>
      </c>
      <c r="T4" s="305">
        <f>R4/7</f>
        <v>54.285714285714285</v>
      </c>
      <c r="U4" s="386">
        <v>380</v>
      </c>
      <c r="V4" s="325">
        <f>U4/2</f>
        <v>190</v>
      </c>
      <c r="W4" s="305">
        <f>AB4*0.5</f>
        <v>122.5</v>
      </c>
      <c r="X4" s="305">
        <f>AB4*2</f>
        <v>490</v>
      </c>
      <c r="Y4" s="305">
        <f>W4/7</f>
        <v>17.5</v>
      </c>
      <c r="Z4" s="305">
        <f>X4/7</f>
        <v>70</v>
      </c>
      <c r="AA4" s="386">
        <v>490</v>
      </c>
      <c r="AB4" s="325">
        <f>AA4/2</f>
        <v>245</v>
      </c>
    </row>
    <row r="5" spans="1:36">
      <c r="A5" s="331" t="s">
        <v>56</v>
      </c>
      <c r="B5" s="318">
        <v>1</v>
      </c>
      <c r="C5" s="4" t="s">
        <v>58</v>
      </c>
      <c r="D5" s="57" t="s">
        <v>230</v>
      </c>
      <c r="E5" s="73">
        <v>1</v>
      </c>
      <c r="F5" s="322">
        <v>120</v>
      </c>
      <c r="G5" s="305">
        <f t="shared" ref="G5:G72" si="0">J5*0.5</f>
        <v>122.5</v>
      </c>
      <c r="H5" s="305">
        <f t="shared" ref="H5:H72" si="1">J5*2</f>
        <v>490</v>
      </c>
      <c r="I5" s="319">
        <v>490</v>
      </c>
      <c r="J5" s="344">
        <f t="shared" ref="J5:J72" si="2">I5/2</f>
        <v>245</v>
      </c>
      <c r="K5" s="305">
        <f t="shared" ref="K5:K13" si="3">P5*0.5</f>
        <v>117.5</v>
      </c>
      <c r="L5" s="305">
        <f t="shared" ref="L5:L13" si="4">P5*2</f>
        <v>470</v>
      </c>
      <c r="M5" s="305">
        <f t="shared" ref="M5:M13" si="5">K5/7</f>
        <v>16.785714285714285</v>
      </c>
      <c r="N5" s="305">
        <f t="shared" ref="N5:N13" si="6">L5/7</f>
        <v>67.142857142857139</v>
      </c>
      <c r="O5" s="319">
        <v>470</v>
      </c>
      <c r="P5" s="325">
        <f t="shared" ref="P5:P72" si="7">O5/2</f>
        <v>235</v>
      </c>
      <c r="Q5" s="305">
        <f t="shared" ref="Q5:Q13" si="8">V5*0.5</f>
        <v>117.5</v>
      </c>
      <c r="R5" s="305">
        <f t="shared" ref="R5:R13" si="9">V5*2</f>
        <v>470</v>
      </c>
      <c r="S5" s="305">
        <f t="shared" ref="S5:S13" si="10">Q5/7</f>
        <v>16.785714285714285</v>
      </c>
      <c r="T5" s="305">
        <f t="shared" ref="T5:T13" si="11">R5/7</f>
        <v>67.142857142857139</v>
      </c>
      <c r="U5" s="386">
        <v>470</v>
      </c>
      <c r="V5" s="325">
        <f t="shared" ref="V5:V72" si="12">U5/2</f>
        <v>235</v>
      </c>
      <c r="W5" s="305">
        <f t="shared" ref="W5:W13" si="13">AB5*0.5</f>
        <v>120</v>
      </c>
      <c r="X5" s="305">
        <f t="shared" ref="X5:X13" si="14">AB5*2</f>
        <v>480</v>
      </c>
      <c r="Y5" s="305">
        <f t="shared" ref="Y5:Y13" si="15">W5/7</f>
        <v>17.142857142857142</v>
      </c>
      <c r="Z5" s="305">
        <f t="shared" ref="Z5:Z13" si="16">X5/7</f>
        <v>68.571428571428569</v>
      </c>
      <c r="AA5" s="386">
        <v>480</v>
      </c>
      <c r="AB5" s="325">
        <f t="shared" ref="AB5:AB72" si="17">AA5/2</f>
        <v>240</v>
      </c>
    </row>
    <row r="6" spans="1:36">
      <c r="A6" s="331" t="s">
        <v>56</v>
      </c>
      <c r="B6" s="318">
        <v>1</v>
      </c>
      <c r="C6" s="4" t="s">
        <v>59</v>
      </c>
      <c r="D6" s="57" t="s">
        <v>231</v>
      </c>
      <c r="E6" s="73">
        <v>3</v>
      </c>
      <c r="F6" s="322">
        <v>120</v>
      </c>
      <c r="G6" s="305">
        <f t="shared" si="0"/>
        <v>40</v>
      </c>
      <c r="H6" s="305">
        <f t="shared" si="1"/>
        <v>160</v>
      </c>
      <c r="I6" s="319">
        <v>160</v>
      </c>
      <c r="J6" s="344">
        <f t="shared" si="2"/>
        <v>80</v>
      </c>
      <c r="K6" s="305">
        <f t="shared" si="3"/>
        <v>60</v>
      </c>
      <c r="L6" s="305">
        <f t="shared" si="4"/>
        <v>240</v>
      </c>
      <c r="M6" s="305">
        <f t="shared" si="5"/>
        <v>8.5714285714285712</v>
      </c>
      <c r="N6" s="305">
        <f t="shared" si="6"/>
        <v>34.285714285714285</v>
      </c>
      <c r="O6" s="319">
        <v>240</v>
      </c>
      <c r="P6" s="325">
        <f t="shared" si="7"/>
        <v>120</v>
      </c>
      <c r="Q6" s="305">
        <f t="shared" si="8"/>
        <v>30</v>
      </c>
      <c r="R6" s="305">
        <f t="shared" si="9"/>
        <v>120</v>
      </c>
      <c r="S6" s="305">
        <f t="shared" si="10"/>
        <v>4.2857142857142856</v>
      </c>
      <c r="T6" s="305">
        <f t="shared" si="11"/>
        <v>17.142857142857142</v>
      </c>
      <c r="U6" s="386">
        <v>120</v>
      </c>
      <c r="V6" s="325">
        <f t="shared" si="12"/>
        <v>60</v>
      </c>
      <c r="W6" s="305">
        <f t="shared" si="13"/>
        <v>60</v>
      </c>
      <c r="X6" s="305">
        <f t="shared" si="14"/>
        <v>240</v>
      </c>
      <c r="Y6" s="305">
        <f t="shared" si="15"/>
        <v>8.5714285714285712</v>
      </c>
      <c r="Z6" s="305">
        <f t="shared" si="16"/>
        <v>34.285714285714285</v>
      </c>
      <c r="AA6" s="386">
        <v>240</v>
      </c>
      <c r="AB6" s="325">
        <f t="shared" si="17"/>
        <v>120</v>
      </c>
    </row>
    <row r="7" spans="1:36">
      <c r="A7" s="331" t="s">
        <v>56</v>
      </c>
      <c r="B7" s="318">
        <v>1</v>
      </c>
      <c r="C7" s="4" t="s">
        <v>60</v>
      </c>
      <c r="D7" s="57" t="s">
        <v>232</v>
      </c>
      <c r="E7" s="73">
        <v>2</v>
      </c>
      <c r="F7" s="322">
        <v>120</v>
      </c>
      <c r="G7" s="305">
        <f t="shared" si="0"/>
        <v>30</v>
      </c>
      <c r="H7" s="305">
        <f t="shared" si="1"/>
        <v>120</v>
      </c>
      <c r="I7" s="319">
        <v>120</v>
      </c>
      <c r="J7" s="344">
        <f t="shared" si="2"/>
        <v>60</v>
      </c>
      <c r="K7" s="305">
        <f t="shared" si="3"/>
        <v>67.5</v>
      </c>
      <c r="L7" s="305">
        <f t="shared" si="4"/>
        <v>270</v>
      </c>
      <c r="M7" s="305">
        <f t="shared" si="5"/>
        <v>9.6428571428571423</v>
      </c>
      <c r="N7" s="305">
        <f t="shared" si="6"/>
        <v>38.571428571428569</v>
      </c>
      <c r="O7" s="320">
        <v>270</v>
      </c>
      <c r="P7" s="325">
        <f t="shared" si="7"/>
        <v>135</v>
      </c>
      <c r="Q7" s="305">
        <f t="shared" si="8"/>
        <v>60</v>
      </c>
      <c r="R7" s="305">
        <f t="shared" si="9"/>
        <v>240</v>
      </c>
      <c r="S7" s="305">
        <f t="shared" si="10"/>
        <v>8.5714285714285712</v>
      </c>
      <c r="T7" s="305">
        <f t="shared" si="11"/>
        <v>34.285714285714285</v>
      </c>
      <c r="U7" s="386">
        <v>240</v>
      </c>
      <c r="V7" s="325">
        <f t="shared" si="12"/>
        <v>120</v>
      </c>
      <c r="W7" s="305">
        <f t="shared" si="13"/>
        <v>67.5</v>
      </c>
      <c r="X7" s="305">
        <f t="shared" si="14"/>
        <v>270</v>
      </c>
      <c r="Y7" s="305">
        <f t="shared" si="15"/>
        <v>9.6428571428571423</v>
      </c>
      <c r="Z7" s="305">
        <f t="shared" si="16"/>
        <v>38.571428571428569</v>
      </c>
      <c r="AA7" s="386">
        <v>270</v>
      </c>
      <c r="AB7" s="325">
        <f t="shared" si="17"/>
        <v>135</v>
      </c>
    </row>
    <row r="8" spans="1:36">
      <c r="A8" s="331" t="s">
        <v>56</v>
      </c>
      <c r="B8" s="318">
        <v>1</v>
      </c>
      <c r="C8" s="4" t="s">
        <v>61</v>
      </c>
      <c r="D8" s="57" t="s">
        <v>233</v>
      </c>
      <c r="E8" s="73">
        <v>2</v>
      </c>
      <c r="F8" s="322">
        <v>120</v>
      </c>
      <c r="G8" s="305">
        <f t="shared" si="0"/>
        <v>32.5</v>
      </c>
      <c r="H8" s="305">
        <f t="shared" si="1"/>
        <v>130</v>
      </c>
      <c r="I8" s="319">
        <v>130</v>
      </c>
      <c r="J8" s="344">
        <f t="shared" si="2"/>
        <v>65</v>
      </c>
      <c r="K8" s="305">
        <f t="shared" si="3"/>
        <v>41.25</v>
      </c>
      <c r="L8" s="305">
        <f t="shared" si="4"/>
        <v>165</v>
      </c>
      <c r="M8" s="305">
        <f t="shared" si="5"/>
        <v>5.8928571428571432</v>
      </c>
      <c r="N8" s="305">
        <f t="shared" si="6"/>
        <v>23.571428571428573</v>
      </c>
      <c r="O8" s="319">
        <v>165</v>
      </c>
      <c r="P8" s="325">
        <f t="shared" si="7"/>
        <v>82.5</v>
      </c>
      <c r="Q8" s="305">
        <f t="shared" si="8"/>
        <v>32.5</v>
      </c>
      <c r="R8" s="305">
        <f t="shared" si="9"/>
        <v>130</v>
      </c>
      <c r="S8" s="305">
        <f t="shared" si="10"/>
        <v>4.6428571428571432</v>
      </c>
      <c r="T8" s="305">
        <f t="shared" si="11"/>
        <v>18.571428571428573</v>
      </c>
      <c r="U8" s="386">
        <v>130</v>
      </c>
      <c r="V8" s="325">
        <f t="shared" si="12"/>
        <v>65</v>
      </c>
      <c r="W8" s="305">
        <f t="shared" si="13"/>
        <v>93.75</v>
      </c>
      <c r="X8" s="305">
        <f t="shared" si="14"/>
        <v>375</v>
      </c>
      <c r="Y8" s="305">
        <f t="shared" si="15"/>
        <v>13.392857142857142</v>
      </c>
      <c r="Z8" s="305">
        <f t="shared" si="16"/>
        <v>53.571428571428569</v>
      </c>
      <c r="AA8" s="386">
        <v>375</v>
      </c>
      <c r="AB8" s="325">
        <f t="shared" si="17"/>
        <v>187.5</v>
      </c>
    </row>
    <row r="9" spans="1:36">
      <c r="A9" s="331" t="s">
        <v>56</v>
      </c>
      <c r="B9" s="318">
        <v>1</v>
      </c>
      <c r="C9" s="4" t="s">
        <v>62</v>
      </c>
      <c r="D9" s="57" t="s">
        <v>234</v>
      </c>
      <c r="E9" s="73">
        <v>3</v>
      </c>
      <c r="F9" s="322">
        <v>120</v>
      </c>
      <c r="G9" s="305">
        <f t="shared" si="0"/>
        <v>35</v>
      </c>
      <c r="H9" s="305">
        <f t="shared" si="1"/>
        <v>140</v>
      </c>
      <c r="I9" s="319">
        <v>140</v>
      </c>
      <c r="J9" s="344">
        <f t="shared" si="2"/>
        <v>70</v>
      </c>
      <c r="K9" s="305">
        <f t="shared" si="3"/>
        <v>35</v>
      </c>
      <c r="L9" s="305">
        <f t="shared" si="4"/>
        <v>140</v>
      </c>
      <c r="M9" s="305">
        <f t="shared" si="5"/>
        <v>5</v>
      </c>
      <c r="N9" s="305">
        <f t="shared" si="6"/>
        <v>20</v>
      </c>
      <c r="O9" s="319">
        <v>140</v>
      </c>
      <c r="P9" s="325">
        <f t="shared" si="7"/>
        <v>70</v>
      </c>
      <c r="Q9" s="305">
        <f t="shared" si="8"/>
        <v>17.5</v>
      </c>
      <c r="R9" s="305">
        <f t="shared" si="9"/>
        <v>70</v>
      </c>
      <c r="S9" s="305">
        <f t="shared" si="10"/>
        <v>2.5</v>
      </c>
      <c r="T9" s="305">
        <f t="shared" si="11"/>
        <v>10</v>
      </c>
      <c r="U9" s="386">
        <v>70</v>
      </c>
      <c r="V9" s="325">
        <f t="shared" si="12"/>
        <v>35</v>
      </c>
      <c r="W9" s="305">
        <f t="shared" si="13"/>
        <v>62.5</v>
      </c>
      <c r="X9" s="305">
        <f t="shared" si="14"/>
        <v>250</v>
      </c>
      <c r="Y9" s="305">
        <f t="shared" si="15"/>
        <v>8.9285714285714288</v>
      </c>
      <c r="Z9" s="305">
        <f t="shared" si="16"/>
        <v>35.714285714285715</v>
      </c>
      <c r="AA9" s="386">
        <v>250</v>
      </c>
      <c r="AB9" s="325">
        <f t="shared" si="17"/>
        <v>125</v>
      </c>
    </row>
    <row r="10" spans="1:36">
      <c r="A10" s="331" t="s">
        <v>56</v>
      </c>
      <c r="B10" s="318">
        <v>1</v>
      </c>
      <c r="C10" s="4" t="s">
        <v>63</v>
      </c>
      <c r="D10" s="57" t="s">
        <v>235</v>
      </c>
      <c r="E10" s="73">
        <v>1</v>
      </c>
      <c r="F10" s="322">
        <v>120</v>
      </c>
      <c r="G10" s="305">
        <f t="shared" si="0"/>
        <v>32.5</v>
      </c>
      <c r="H10" s="305">
        <f t="shared" si="1"/>
        <v>130</v>
      </c>
      <c r="I10" s="319">
        <v>130</v>
      </c>
      <c r="J10" s="344">
        <f t="shared" si="2"/>
        <v>65</v>
      </c>
      <c r="K10" s="305">
        <f t="shared" si="3"/>
        <v>65</v>
      </c>
      <c r="L10" s="305">
        <f t="shared" si="4"/>
        <v>260</v>
      </c>
      <c r="M10" s="305">
        <f t="shared" si="5"/>
        <v>9.2857142857142865</v>
      </c>
      <c r="N10" s="305">
        <f t="shared" si="6"/>
        <v>37.142857142857146</v>
      </c>
      <c r="O10">
        <v>260</v>
      </c>
      <c r="P10" s="325">
        <f t="shared" si="7"/>
        <v>130</v>
      </c>
      <c r="Q10" s="305">
        <f t="shared" si="8"/>
        <v>65</v>
      </c>
      <c r="R10" s="305">
        <f t="shared" si="9"/>
        <v>260</v>
      </c>
      <c r="S10" s="305">
        <f t="shared" si="10"/>
        <v>9.2857142857142865</v>
      </c>
      <c r="T10" s="305">
        <f t="shared" si="11"/>
        <v>37.142857142857146</v>
      </c>
      <c r="U10" s="386">
        <v>260</v>
      </c>
      <c r="V10" s="325">
        <f t="shared" si="12"/>
        <v>130</v>
      </c>
      <c r="W10" s="305">
        <f t="shared" si="13"/>
        <v>130</v>
      </c>
      <c r="X10" s="305">
        <f t="shared" si="14"/>
        <v>520</v>
      </c>
      <c r="Y10" s="305">
        <f t="shared" si="15"/>
        <v>18.571428571428573</v>
      </c>
      <c r="Z10" s="305">
        <f t="shared" si="16"/>
        <v>74.285714285714292</v>
      </c>
      <c r="AA10" s="386">
        <v>520</v>
      </c>
      <c r="AB10" s="325">
        <f t="shared" si="17"/>
        <v>260</v>
      </c>
    </row>
    <row r="11" spans="1:36">
      <c r="A11" s="331" t="s">
        <v>56</v>
      </c>
      <c r="B11" s="318">
        <v>1</v>
      </c>
      <c r="C11" s="4" t="s">
        <v>64</v>
      </c>
      <c r="D11" s="57" t="s">
        <v>236</v>
      </c>
      <c r="E11" s="73">
        <v>2</v>
      </c>
      <c r="F11" s="322">
        <v>120</v>
      </c>
      <c r="G11" s="305">
        <f t="shared" si="0"/>
        <v>60</v>
      </c>
      <c r="H11" s="305">
        <f t="shared" si="1"/>
        <v>240</v>
      </c>
      <c r="I11" s="319">
        <v>240</v>
      </c>
      <c r="J11" s="344">
        <f t="shared" si="2"/>
        <v>120</v>
      </c>
      <c r="K11" s="305">
        <f t="shared" si="3"/>
        <v>60</v>
      </c>
      <c r="L11" s="305">
        <f t="shared" si="4"/>
        <v>240</v>
      </c>
      <c r="M11" s="305">
        <f t="shared" si="5"/>
        <v>8.5714285714285712</v>
      </c>
      <c r="N11" s="305">
        <f t="shared" si="6"/>
        <v>34.285714285714285</v>
      </c>
      <c r="O11" s="319">
        <v>240</v>
      </c>
      <c r="P11" s="325">
        <f t="shared" si="7"/>
        <v>120</v>
      </c>
      <c r="Q11" s="305">
        <f t="shared" si="8"/>
        <v>45</v>
      </c>
      <c r="R11" s="305">
        <f t="shared" si="9"/>
        <v>180</v>
      </c>
      <c r="S11" s="305">
        <f t="shared" si="10"/>
        <v>6.4285714285714288</v>
      </c>
      <c r="T11" s="305">
        <f t="shared" si="11"/>
        <v>25.714285714285715</v>
      </c>
      <c r="U11" s="386">
        <v>180</v>
      </c>
      <c r="V11" s="325">
        <f t="shared" si="12"/>
        <v>90</v>
      </c>
      <c r="W11" s="305">
        <f t="shared" si="13"/>
        <v>0</v>
      </c>
      <c r="X11" s="305">
        <f t="shared" si="14"/>
        <v>0</v>
      </c>
      <c r="Y11" s="305">
        <f t="shared" si="15"/>
        <v>0</v>
      </c>
      <c r="Z11" s="305">
        <f t="shared" si="16"/>
        <v>0</v>
      </c>
      <c r="AA11" s="386">
        <v>0</v>
      </c>
      <c r="AB11" s="325">
        <f t="shared" si="17"/>
        <v>0</v>
      </c>
    </row>
    <row r="12" spans="1:36">
      <c r="A12" s="331" t="s">
        <v>56</v>
      </c>
      <c r="B12" s="318">
        <v>1</v>
      </c>
      <c r="C12" s="4" t="s">
        <v>65</v>
      </c>
      <c r="D12" s="57" t="s">
        <v>237</v>
      </c>
      <c r="E12" s="73">
        <v>2</v>
      </c>
      <c r="F12" s="322">
        <v>120</v>
      </c>
      <c r="G12" s="305">
        <f t="shared" si="0"/>
        <v>32.5</v>
      </c>
      <c r="H12" s="305">
        <f t="shared" si="1"/>
        <v>130</v>
      </c>
      <c r="I12" s="319">
        <v>130</v>
      </c>
      <c r="J12" s="344">
        <f t="shared" si="2"/>
        <v>65</v>
      </c>
      <c r="K12" s="305">
        <f t="shared" si="3"/>
        <v>37.5</v>
      </c>
      <c r="L12" s="305">
        <f t="shared" si="4"/>
        <v>150</v>
      </c>
      <c r="M12" s="305">
        <f t="shared" si="5"/>
        <v>5.3571428571428568</v>
      </c>
      <c r="N12" s="305">
        <f t="shared" si="6"/>
        <v>21.428571428571427</v>
      </c>
      <c r="O12" s="319">
        <v>150</v>
      </c>
      <c r="P12" s="325">
        <f t="shared" si="7"/>
        <v>75</v>
      </c>
      <c r="Q12" s="305">
        <f t="shared" si="8"/>
        <v>32.5</v>
      </c>
      <c r="R12" s="305">
        <f t="shared" si="9"/>
        <v>130</v>
      </c>
      <c r="S12" s="305">
        <f t="shared" si="10"/>
        <v>4.6428571428571432</v>
      </c>
      <c r="T12" s="305">
        <f t="shared" si="11"/>
        <v>18.571428571428573</v>
      </c>
      <c r="U12" s="386">
        <v>130</v>
      </c>
      <c r="V12" s="325">
        <f t="shared" si="12"/>
        <v>65</v>
      </c>
      <c r="W12" s="305">
        <f t="shared" si="13"/>
        <v>57.5</v>
      </c>
      <c r="X12" s="305">
        <f t="shared" si="14"/>
        <v>230</v>
      </c>
      <c r="Y12" s="305">
        <f t="shared" si="15"/>
        <v>8.2142857142857135</v>
      </c>
      <c r="Z12" s="305">
        <f t="shared" si="16"/>
        <v>32.857142857142854</v>
      </c>
      <c r="AA12" s="386">
        <v>230</v>
      </c>
      <c r="AB12" s="325">
        <f t="shared" si="17"/>
        <v>115</v>
      </c>
    </row>
    <row r="13" spans="1:36">
      <c r="A13" s="331" t="s">
        <v>56</v>
      </c>
      <c r="B13" s="318">
        <v>1</v>
      </c>
      <c r="C13" s="4" t="s">
        <v>66</v>
      </c>
      <c r="D13" s="57" t="s">
        <v>238</v>
      </c>
      <c r="E13" s="73">
        <v>3</v>
      </c>
      <c r="F13" s="322">
        <v>120</v>
      </c>
      <c r="G13" s="305">
        <f t="shared" si="0"/>
        <v>8.75</v>
      </c>
      <c r="H13" s="305">
        <f t="shared" si="1"/>
        <v>35</v>
      </c>
      <c r="I13" s="319">
        <v>35</v>
      </c>
      <c r="J13" s="344">
        <f t="shared" si="2"/>
        <v>17.5</v>
      </c>
      <c r="K13" s="305">
        <f t="shared" si="3"/>
        <v>12.5</v>
      </c>
      <c r="L13" s="305">
        <f t="shared" si="4"/>
        <v>50</v>
      </c>
      <c r="M13" s="305">
        <f t="shared" si="5"/>
        <v>1.7857142857142858</v>
      </c>
      <c r="N13" s="305">
        <f t="shared" si="6"/>
        <v>7.1428571428571432</v>
      </c>
      <c r="O13" s="320">
        <v>50</v>
      </c>
      <c r="P13" s="325">
        <f t="shared" si="7"/>
        <v>25</v>
      </c>
      <c r="Q13" s="305">
        <f t="shared" si="8"/>
        <v>5</v>
      </c>
      <c r="R13" s="305">
        <f t="shared" si="9"/>
        <v>20</v>
      </c>
      <c r="S13" s="305">
        <f t="shared" si="10"/>
        <v>0.7142857142857143</v>
      </c>
      <c r="T13" s="305">
        <f t="shared" si="11"/>
        <v>2.8571428571428572</v>
      </c>
      <c r="U13" s="386">
        <v>20</v>
      </c>
      <c r="V13" s="325">
        <f t="shared" si="12"/>
        <v>10</v>
      </c>
      <c r="W13" s="305">
        <f t="shared" si="13"/>
        <v>0</v>
      </c>
      <c r="X13" s="305">
        <f t="shared" si="14"/>
        <v>0</v>
      </c>
      <c r="Y13" s="305">
        <f t="shared" si="15"/>
        <v>0</v>
      </c>
      <c r="Z13" s="305">
        <f t="shared" si="16"/>
        <v>0</v>
      </c>
      <c r="AA13" s="320">
        <v>0</v>
      </c>
      <c r="AB13" s="325">
        <f t="shared" si="17"/>
        <v>0</v>
      </c>
    </row>
    <row r="14" spans="1:36" s="337" customFormat="1">
      <c r="A14" s="29" t="s">
        <v>67</v>
      </c>
      <c r="B14" s="314"/>
      <c r="C14" s="338"/>
      <c r="D14" s="339"/>
      <c r="E14" s="340"/>
      <c r="F14" s="313"/>
      <c r="G14" s="342">
        <f>J14-(J14*0.2)</f>
        <v>1810</v>
      </c>
      <c r="H14" s="342">
        <f>J14+(J14*0.2)</f>
        <v>2715</v>
      </c>
      <c r="I14" s="337">
        <f>SUM(I15:I35)</f>
        <v>4525</v>
      </c>
      <c r="J14" s="344">
        <f>I14/2</f>
        <v>2262.5</v>
      </c>
      <c r="K14" s="342">
        <f>P14-(P14*0.2)</f>
        <v>1788</v>
      </c>
      <c r="L14" s="342">
        <f>P14+(P14*0.2)</f>
        <v>2682</v>
      </c>
      <c r="M14" s="342"/>
      <c r="N14" s="342"/>
      <c r="O14" s="337">
        <f>SUM(O15:O35)</f>
        <v>4470</v>
      </c>
      <c r="P14" s="344">
        <f>O14/2</f>
        <v>2235</v>
      </c>
      <c r="Q14" s="342">
        <f>V14-(V14*0.2)</f>
        <v>1674</v>
      </c>
      <c r="R14" s="342">
        <f>V14+(V14*0.2)</f>
        <v>2511</v>
      </c>
      <c r="S14" s="342"/>
      <c r="T14" s="342"/>
      <c r="U14" s="388">
        <f>SUM(U15:U35)</f>
        <v>4185</v>
      </c>
      <c r="V14" s="344">
        <f>U14/2</f>
        <v>2092.5</v>
      </c>
      <c r="W14" s="342">
        <f>AB14-(AB14*0.2)</f>
        <v>1266</v>
      </c>
      <c r="X14" s="342">
        <f>AB14+(AB14*0.2)</f>
        <v>1899</v>
      </c>
      <c r="Y14" s="342"/>
      <c r="Z14" s="342"/>
      <c r="AA14" s="337">
        <f>SUM(AA15:AA35)</f>
        <v>3165</v>
      </c>
      <c r="AB14" s="344">
        <f>AA14/2</f>
        <v>1582.5</v>
      </c>
      <c r="AC14" s="351"/>
      <c r="AD14" s="351"/>
      <c r="AE14" s="351"/>
      <c r="AF14" s="351"/>
      <c r="AG14" s="351"/>
      <c r="AH14" s="351"/>
      <c r="AI14" s="351"/>
      <c r="AJ14" s="351"/>
    </row>
    <row r="15" spans="1:36">
      <c r="A15" s="331" t="s">
        <v>67</v>
      </c>
      <c r="B15" s="45">
        <v>2</v>
      </c>
      <c r="C15" s="4" t="s">
        <v>68</v>
      </c>
      <c r="D15" s="57" t="s">
        <v>239</v>
      </c>
      <c r="E15" s="73">
        <v>3</v>
      </c>
      <c r="F15" s="313">
        <v>75</v>
      </c>
      <c r="G15" s="305">
        <f t="shared" si="0"/>
        <v>10</v>
      </c>
      <c r="H15" s="305">
        <f t="shared" si="1"/>
        <v>40</v>
      </c>
      <c r="I15" s="319">
        <v>40</v>
      </c>
      <c r="J15" s="344">
        <f t="shared" si="2"/>
        <v>20</v>
      </c>
      <c r="K15" s="305">
        <f t="shared" ref="K15:K20" si="18">P15*0.5</f>
        <v>12.5</v>
      </c>
      <c r="L15" s="305">
        <f t="shared" ref="L15:L20" si="19">P15*2</f>
        <v>50</v>
      </c>
      <c r="M15" s="305">
        <f t="shared" ref="M15:M35" si="20">K15/7</f>
        <v>1.7857142857142858</v>
      </c>
      <c r="N15" s="305">
        <f t="shared" ref="N15:N35" si="21">L15/7</f>
        <v>7.1428571428571432</v>
      </c>
      <c r="O15" s="320">
        <v>50</v>
      </c>
      <c r="P15" s="325">
        <f t="shared" si="7"/>
        <v>25</v>
      </c>
      <c r="Q15" s="305">
        <f t="shared" ref="Q15:Q35" si="22">V15*0.5</f>
        <v>6.25</v>
      </c>
      <c r="R15" s="305">
        <f t="shared" ref="R15:R35" si="23">V15*2</f>
        <v>25</v>
      </c>
      <c r="S15" s="305">
        <f t="shared" ref="S15:S35" si="24">Q15/7</f>
        <v>0.8928571428571429</v>
      </c>
      <c r="T15" s="305">
        <f t="shared" ref="T15:T35" si="25">R15/7</f>
        <v>3.5714285714285716</v>
      </c>
      <c r="U15" s="386">
        <v>25</v>
      </c>
      <c r="V15" s="325">
        <f t="shared" si="12"/>
        <v>12.5</v>
      </c>
      <c r="W15" s="305">
        <f t="shared" ref="W15:W35" si="26">AB15*0.5</f>
        <v>5</v>
      </c>
      <c r="X15" s="305">
        <f t="shared" ref="X15:X35" si="27">AB15*2</f>
        <v>20</v>
      </c>
      <c r="Y15" s="305">
        <f t="shared" ref="Y15:Y35" si="28">W15/7</f>
        <v>0.7142857142857143</v>
      </c>
      <c r="Z15" s="305">
        <f t="shared" ref="Z15:Z35" si="29">X15/7</f>
        <v>2.8571428571428572</v>
      </c>
      <c r="AA15" s="386">
        <v>20</v>
      </c>
      <c r="AB15" s="325">
        <f t="shared" si="17"/>
        <v>10</v>
      </c>
    </row>
    <row r="16" spans="1:36">
      <c r="A16" s="331" t="s">
        <v>67</v>
      </c>
      <c r="B16" s="318">
        <v>2</v>
      </c>
      <c r="C16" s="332" t="s">
        <v>69</v>
      </c>
      <c r="D16" s="66" t="s">
        <v>240</v>
      </c>
      <c r="E16" s="73">
        <v>1</v>
      </c>
      <c r="F16" s="314">
        <v>75</v>
      </c>
      <c r="G16" s="305">
        <f t="shared" si="0"/>
        <v>75</v>
      </c>
      <c r="H16" s="305">
        <f t="shared" si="1"/>
        <v>300</v>
      </c>
      <c r="I16" s="319">
        <v>300</v>
      </c>
      <c r="J16" s="344">
        <f t="shared" si="2"/>
        <v>150</v>
      </c>
      <c r="K16" s="305">
        <f t="shared" si="18"/>
        <v>56.25</v>
      </c>
      <c r="L16" s="305">
        <f t="shared" si="19"/>
        <v>225</v>
      </c>
      <c r="M16" s="305">
        <f t="shared" si="20"/>
        <v>8.0357142857142865</v>
      </c>
      <c r="N16" s="305">
        <f t="shared" si="21"/>
        <v>32.142857142857146</v>
      </c>
      <c r="O16" s="319">
        <v>225</v>
      </c>
      <c r="P16" s="325">
        <f t="shared" si="7"/>
        <v>112.5</v>
      </c>
      <c r="Q16" s="305">
        <f t="shared" si="22"/>
        <v>66.25</v>
      </c>
      <c r="R16" s="305">
        <f t="shared" si="23"/>
        <v>265</v>
      </c>
      <c r="S16" s="305">
        <f t="shared" si="24"/>
        <v>9.4642857142857135</v>
      </c>
      <c r="T16" s="305">
        <f t="shared" si="25"/>
        <v>37.857142857142854</v>
      </c>
      <c r="U16" s="386">
        <v>265</v>
      </c>
      <c r="V16" s="325">
        <f t="shared" si="12"/>
        <v>132.5</v>
      </c>
      <c r="W16" s="305">
        <f t="shared" si="26"/>
        <v>56.25</v>
      </c>
      <c r="X16" s="305">
        <f t="shared" si="27"/>
        <v>225</v>
      </c>
      <c r="Y16" s="305">
        <f t="shared" si="28"/>
        <v>8.0357142857142865</v>
      </c>
      <c r="Z16" s="305">
        <f t="shared" si="29"/>
        <v>32.142857142857146</v>
      </c>
      <c r="AA16" s="386">
        <v>225</v>
      </c>
      <c r="AB16" s="325">
        <f t="shared" si="17"/>
        <v>112.5</v>
      </c>
    </row>
    <row r="17" spans="1:28">
      <c r="A17" s="331" t="s">
        <v>67</v>
      </c>
      <c r="B17" s="45">
        <v>2</v>
      </c>
      <c r="C17" s="332" t="s">
        <v>70</v>
      </c>
      <c r="D17" s="57" t="s">
        <v>241</v>
      </c>
      <c r="E17" s="73">
        <v>2</v>
      </c>
      <c r="F17" s="314">
        <v>75</v>
      </c>
      <c r="G17" s="305">
        <f t="shared" si="0"/>
        <v>37.5</v>
      </c>
      <c r="H17" s="305">
        <f t="shared" si="1"/>
        <v>150</v>
      </c>
      <c r="I17" s="319">
        <v>150</v>
      </c>
      <c r="J17" s="344">
        <f t="shared" si="2"/>
        <v>75</v>
      </c>
      <c r="K17" s="305">
        <f t="shared" si="18"/>
        <v>37.5</v>
      </c>
      <c r="L17" s="305">
        <f t="shared" si="19"/>
        <v>150</v>
      </c>
      <c r="M17" s="305">
        <f t="shared" si="20"/>
        <v>5.3571428571428568</v>
      </c>
      <c r="N17" s="305">
        <f t="shared" si="21"/>
        <v>21.428571428571427</v>
      </c>
      <c r="O17" s="320">
        <v>150</v>
      </c>
      <c r="P17" s="325">
        <f t="shared" si="7"/>
        <v>75</v>
      </c>
      <c r="Q17" s="305">
        <f t="shared" si="22"/>
        <v>37.5</v>
      </c>
      <c r="R17" s="305">
        <f t="shared" si="23"/>
        <v>150</v>
      </c>
      <c r="S17" s="305">
        <f t="shared" si="24"/>
        <v>5.3571428571428568</v>
      </c>
      <c r="T17" s="305">
        <f t="shared" si="25"/>
        <v>21.428571428571427</v>
      </c>
      <c r="U17" s="386">
        <v>150</v>
      </c>
      <c r="V17" s="325">
        <f t="shared" si="12"/>
        <v>75</v>
      </c>
      <c r="W17" s="305">
        <f t="shared" si="26"/>
        <v>37.5</v>
      </c>
      <c r="X17" s="305">
        <f t="shared" si="27"/>
        <v>150</v>
      </c>
      <c r="Y17" s="305">
        <f t="shared" si="28"/>
        <v>5.3571428571428568</v>
      </c>
      <c r="Z17" s="305">
        <f t="shared" si="29"/>
        <v>21.428571428571427</v>
      </c>
      <c r="AA17" s="386">
        <v>150</v>
      </c>
      <c r="AB17" s="325">
        <f t="shared" si="17"/>
        <v>75</v>
      </c>
    </row>
    <row r="18" spans="1:28">
      <c r="A18" s="331" t="s">
        <v>67</v>
      </c>
      <c r="B18" s="318">
        <v>2</v>
      </c>
      <c r="C18" s="332" t="s">
        <v>71</v>
      </c>
      <c r="D18" s="66" t="s">
        <v>242</v>
      </c>
      <c r="E18" s="73">
        <v>2</v>
      </c>
      <c r="F18" s="314">
        <v>75</v>
      </c>
      <c r="G18" s="305">
        <f t="shared" si="0"/>
        <v>37.5</v>
      </c>
      <c r="H18" s="305">
        <f t="shared" si="1"/>
        <v>150</v>
      </c>
      <c r="I18" s="319">
        <v>150</v>
      </c>
      <c r="J18" s="344">
        <f t="shared" si="2"/>
        <v>75</v>
      </c>
      <c r="K18" s="305">
        <f t="shared" si="18"/>
        <v>25</v>
      </c>
      <c r="L18" s="305">
        <f t="shared" si="19"/>
        <v>100</v>
      </c>
      <c r="M18" s="305">
        <f t="shared" si="20"/>
        <v>3.5714285714285716</v>
      </c>
      <c r="N18" s="305">
        <f t="shared" si="21"/>
        <v>14.285714285714286</v>
      </c>
      <c r="O18">
        <v>100</v>
      </c>
      <c r="P18" s="325">
        <f t="shared" si="7"/>
        <v>50</v>
      </c>
      <c r="Q18" s="305">
        <f t="shared" si="22"/>
        <v>27.5</v>
      </c>
      <c r="R18" s="305">
        <f t="shared" si="23"/>
        <v>110</v>
      </c>
      <c r="S18" s="305">
        <f t="shared" si="24"/>
        <v>3.9285714285714284</v>
      </c>
      <c r="T18" s="305">
        <f t="shared" si="25"/>
        <v>15.714285714285714</v>
      </c>
      <c r="U18" s="386">
        <v>110</v>
      </c>
      <c r="V18" s="325">
        <f t="shared" si="12"/>
        <v>55</v>
      </c>
      <c r="W18" s="305">
        <f t="shared" si="26"/>
        <v>0</v>
      </c>
      <c r="X18" s="305">
        <f t="shared" si="27"/>
        <v>0</v>
      </c>
      <c r="Y18" s="305">
        <f t="shared" si="28"/>
        <v>0</v>
      </c>
      <c r="Z18" s="305">
        <f t="shared" si="29"/>
        <v>0</v>
      </c>
      <c r="AA18" s="386">
        <v>0</v>
      </c>
      <c r="AB18" s="325">
        <f t="shared" si="17"/>
        <v>0</v>
      </c>
    </row>
    <row r="19" spans="1:28">
      <c r="A19" s="331" t="s">
        <v>67</v>
      </c>
      <c r="B19" s="45">
        <v>2</v>
      </c>
      <c r="C19" s="332" t="s">
        <v>72</v>
      </c>
      <c r="D19" s="57" t="s">
        <v>243</v>
      </c>
      <c r="E19" s="73">
        <v>1</v>
      </c>
      <c r="F19" s="314">
        <v>75</v>
      </c>
      <c r="G19" s="305">
        <f t="shared" si="0"/>
        <v>37.5</v>
      </c>
      <c r="H19" s="305">
        <f t="shared" si="1"/>
        <v>150</v>
      </c>
      <c r="I19" s="319">
        <v>150</v>
      </c>
      <c r="J19" s="344">
        <f t="shared" si="2"/>
        <v>75</v>
      </c>
      <c r="K19" s="305">
        <f t="shared" si="18"/>
        <v>56.25</v>
      </c>
      <c r="L19" s="305">
        <f t="shared" si="19"/>
        <v>225</v>
      </c>
      <c r="M19" s="305">
        <f t="shared" si="20"/>
        <v>8.0357142857142865</v>
      </c>
      <c r="N19" s="305">
        <f t="shared" si="21"/>
        <v>32.142857142857146</v>
      </c>
      <c r="O19">
        <v>225</v>
      </c>
      <c r="P19" s="325">
        <f t="shared" si="7"/>
        <v>112.5</v>
      </c>
      <c r="Q19" s="305">
        <f t="shared" si="22"/>
        <v>31.25</v>
      </c>
      <c r="R19" s="305">
        <f t="shared" si="23"/>
        <v>125</v>
      </c>
      <c r="S19" s="305">
        <f t="shared" si="24"/>
        <v>4.4642857142857144</v>
      </c>
      <c r="T19" s="305">
        <f t="shared" si="25"/>
        <v>17.857142857142858</v>
      </c>
      <c r="U19" s="386">
        <v>125</v>
      </c>
      <c r="V19" s="325">
        <f t="shared" si="12"/>
        <v>62.5</v>
      </c>
      <c r="W19" s="305">
        <f t="shared" si="26"/>
        <v>63.75</v>
      </c>
      <c r="X19" s="305">
        <f t="shared" si="27"/>
        <v>255</v>
      </c>
      <c r="Y19" s="305">
        <f t="shared" si="28"/>
        <v>9.1071428571428577</v>
      </c>
      <c r="Z19" s="305">
        <f t="shared" si="29"/>
        <v>36.428571428571431</v>
      </c>
      <c r="AA19" s="386">
        <v>255</v>
      </c>
      <c r="AB19" s="325">
        <f t="shared" si="17"/>
        <v>127.5</v>
      </c>
    </row>
    <row r="20" spans="1:28">
      <c r="A20" s="331" t="s">
        <v>67</v>
      </c>
      <c r="B20" s="318">
        <v>2</v>
      </c>
      <c r="C20" s="332" t="s">
        <v>73</v>
      </c>
      <c r="D20" s="66" t="s">
        <v>244</v>
      </c>
      <c r="E20" s="73">
        <v>2</v>
      </c>
      <c r="F20" s="314">
        <v>75</v>
      </c>
      <c r="G20" s="305">
        <f t="shared" si="0"/>
        <v>37.5</v>
      </c>
      <c r="H20" s="305">
        <f t="shared" si="1"/>
        <v>150</v>
      </c>
      <c r="I20" s="319">
        <v>150</v>
      </c>
      <c r="J20" s="344">
        <f t="shared" si="2"/>
        <v>75</v>
      </c>
      <c r="K20" s="305">
        <f t="shared" si="18"/>
        <v>37.5</v>
      </c>
      <c r="L20" s="305">
        <f t="shared" si="19"/>
        <v>150</v>
      </c>
      <c r="M20" s="305">
        <f t="shared" si="20"/>
        <v>5.3571428571428568</v>
      </c>
      <c r="N20" s="305">
        <f t="shared" si="21"/>
        <v>21.428571428571427</v>
      </c>
      <c r="O20" s="320">
        <v>150</v>
      </c>
      <c r="P20" s="325">
        <f t="shared" si="7"/>
        <v>75</v>
      </c>
      <c r="Q20" s="305">
        <f t="shared" si="22"/>
        <v>25</v>
      </c>
      <c r="R20" s="305">
        <f t="shared" si="23"/>
        <v>100</v>
      </c>
      <c r="S20" s="305">
        <f t="shared" si="24"/>
        <v>3.5714285714285716</v>
      </c>
      <c r="T20" s="305">
        <f t="shared" si="25"/>
        <v>14.285714285714286</v>
      </c>
      <c r="U20" s="386">
        <v>100</v>
      </c>
      <c r="V20" s="325">
        <f t="shared" si="12"/>
        <v>50</v>
      </c>
      <c r="W20" s="305">
        <f t="shared" si="26"/>
        <v>37.5</v>
      </c>
      <c r="X20" s="305">
        <f t="shared" si="27"/>
        <v>150</v>
      </c>
      <c r="Y20" s="305">
        <f t="shared" si="28"/>
        <v>5.3571428571428568</v>
      </c>
      <c r="Z20" s="305">
        <f t="shared" si="29"/>
        <v>21.428571428571427</v>
      </c>
      <c r="AA20" s="386">
        <v>150</v>
      </c>
      <c r="AB20" s="325">
        <f t="shared" si="17"/>
        <v>75</v>
      </c>
    </row>
    <row r="21" spans="1:28">
      <c r="A21" s="331" t="s">
        <v>67</v>
      </c>
      <c r="B21" s="318">
        <v>2</v>
      </c>
      <c r="C21" s="332" t="s">
        <v>635</v>
      </c>
      <c r="D21" s="57" t="s">
        <v>245</v>
      </c>
      <c r="E21" s="73">
        <v>3</v>
      </c>
      <c r="F21" s="314">
        <v>75</v>
      </c>
      <c r="G21" s="305">
        <f t="shared" si="0"/>
        <v>0</v>
      </c>
      <c r="H21" s="305">
        <f t="shared" si="1"/>
        <v>0</v>
      </c>
      <c r="I21" s="320">
        <v>0</v>
      </c>
      <c r="J21" s="344">
        <f t="shared" si="2"/>
        <v>0</v>
      </c>
      <c r="K21" s="305">
        <v>0</v>
      </c>
      <c r="L21" s="305">
        <v>0</v>
      </c>
      <c r="M21" s="305">
        <f t="shared" si="20"/>
        <v>0</v>
      </c>
      <c r="N21" s="305">
        <f t="shared" si="21"/>
        <v>0</v>
      </c>
      <c r="O21" s="319">
        <v>0</v>
      </c>
      <c r="P21" s="325">
        <f t="shared" si="7"/>
        <v>0</v>
      </c>
      <c r="Q21" s="305">
        <f t="shared" si="22"/>
        <v>0</v>
      </c>
      <c r="R21" s="305">
        <f t="shared" si="23"/>
        <v>0</v>
      </c>
      <c r="S21" s="305">
        <f t="shared" si="24"/>
        <v>0</v>
      </c>
      <c r="T21" s="305">
        <f t="shared" si="25"/>
        <v>0</v>
      </c>
      <c r="U21" s="386">
        <v>0</v>
      </c>
      <c r="V21" s="325">
        <f t="shared" si="12"/>
        <v>0</v>
      </c>
      <c r="W21" s="305">
        <f t="shared" si="26"/>
        <v>45</v>
      </c>
      <c r="X21" s="305">
        <f t="shared" si="27"/>
        <v>180</v>
      </c>
      <c r="Y21" s="305">
        <f t="shared" si="28"/>
        <v>6.4285714285714288</v>
      </c>
      <c r="Z21" s="305">
        <f t="shared" si="29"/>
        <v>25.714285714285715</v>
      </c>
      <c r="AA21" s="386">
        <v>180</v>
      </c>
      <c r="AB21" s="325">
        <f t="shared" si="17"/>
        <v>90</v>
      </c>
    </row>
    <row r="22" spans="1:28">
      <c r="A22" s="331" t="s">
        <v>67</v>
      </c>
      <c r="B22" s="45">
        <v>2</v>
      </c>
      <c r="C22" s="332" t="s">
        <v>74</v>
      </c>
      <c r="D22" s="66" t="s">
        <v>246</v>
      </c>
      <c r="E22" s="73">
        <v>3</v>
      </c>
      <c r="F22" s="314">
        <v>75</v>
      </c>
      <c r="G22" s="305">
        <f t="shared" si="0"/>
        <v>37.5</v>
      </c>
      <c r="H22" s="305">
        <f t="shared" si="1"/>
        <v>150</v>
      </c>
      <c r="I22" s="319">
        <v>150</v>
      </c>
      <c r="J22" s="344">
        <f t="shared" si="2"/>
        <v>75</v>
      </c>
      <c r="K22" s="305">
        <f t="shared" ref="K22:K35" si="30">P22*0.5</f>
        <v>37.5</v>
      </c>
      <c r="L22" s="305">
        <f t="shared" ref="L22:L35" si="31">P22*2</f>
        <v>150</v>
      </c>
      <c r="M22" s="305">
        <f t="shared" si="20"/>
        <v>5.3571428571428568</v>
      </c>
      <c r="N22" s="305">
        <f t="shared" si="21"/>
        <v>21.428571428571427</v>
      </c>
      <c r="O22" s="319">
        <v>150</v>
      </c>
      <c r="P22" s="325">
        <f t="shared" si="7"/>
        <v>75</v>
      </c>
      <c r="Q22" s="305">
        <f t="shared" si="22"/>
        <v>25</v>
      </c>
      <c r="R22" s="305">
        <f t="shared" si="23"/>
        <v>100</v>
      </c>
      <c r="S22" s="305">
        <f t="shared" si="24"/>
        <v>3.5714285714285716</v>
      </c>
      <c r="T22" s="305">
        <f t="shared" si="25"/>
        <v>14.285714285714286</v>
      </c>
      <c r="U22" s="386">
        <v>100</v>
      </c>
      <c r="V22" s="325">
        <f t="shared" si="12"/>
        <v>50</v>
      </c>
      <c r="W22" s="305">
        <f t="shared" si="26"/>
        <v>0</v>
      </c>
      <c r="X22" s="305">
        <f t="shared" si="27"/>
        <v>0</v>
      </c>
      <c r="Y22" s="305">
        <f t="shared" si="28"/>
        <v>0</v>
      </c>
      <c r="Z22" s="305">
        <f t="shared" si="29"/>
        <v>0</v>
      </c>
      <c r="AA22" s="386">
        <v>0</v>
      </c>
      <c r="AB22" s="325">
        <f t="shared" si="17"/>
        <v>0</v>
      </c>
    </row>
    <row r="23" spans="1:28">
      <c r="A23" s="331" t="s">
        <v>67</v>
      </c>
      <c r="B23" s="318">
        <v>2</v>
      </c>
      <c r="C23" s="332" t="s">
        <v>75</v>
      </c>
      <c r="D23" s="57" t="s">
        <v>247</v>
      </c>
      <c r="E23" s="73">
        <v>2</v>
      </c>
      <c r="F23" s="314">
        <v>75</v>
      </c>
      <c r="G23" s="305">
        <f t="shared" si="0"/>
        <v>16.25</v>
      </c>
      <c r="H23" s="305">
        <f t="shared" si="1"/>
        <v>65</v>
      </c>
      <c r="I23" s="319">
        <v>65</v>
      </c>
      <c r="J23" s="344">
        <f t="shared" si="2"/>
        <v>32.5</v>
      </c>
      <c r="K23" s="305">
        <f t="shared" si="30"/>
        <v>26.25</v>
      </c>
      <c r="L23" s="305">
        <f t="shared" si="31"/>
        <v>105</v>
      </c>
      <c r="M23" s="305">
        <f t="shared" si="20"/>
        <v>3.75</v>
      </c>
      <c r="N23" s="305">
        <f t="shared" si="21"/>
        <v>15</v>
      </c>
      <c r="O23" s="319">
        <v>105</v>
      </c>
      <c r="P23" s="325">
        <f t="shared" si="7"/>
        <v>52.5</v>
      </c>
      <c r="Q23" s="305">
        <f t="shared" si="22"/>
        <v>7.5</v>
      </c>
      <c r="R23" s="305">
        <f t="shared" si="23"/>
        <v>30</v>
      </c>
      <c r="S23" s="305">
        <f t="shared" si="24"/>
        <v>1.0714285714285714</v>
      </c>
      <c r="T23" s="305">
        <f t="shared" si="25"/>
        <v>4.2857142857142856</v>
      </c>
      <c r="U23" s="386">
        <v>30</v>
      </c>
      <c r="V23" s="325">
        <f t="shared" si="12"/>
        <v>15</v>
      </c>
      <c r="W23" s="305">
        <f t="shared" si="26"/>
        <v>0</v>
      </c>
      <c r="X23" s="305">
        <f t="shared" si="27"/>
        <v>0</v>
      </c>
      <c r="Y23" s="305">
        <f t="shared" si="28"/>
        <v>0</v>
      </c>
      <c r="Z23" s="305">
        <f t="shared" si="29"/>
        <v>0</v>
      </c>
      <c r="AA23" s="386">
        <v>0</v>
      </c>
      <c r="AB23" s="325">
        <f t="shared" si="17"/>
        <v>0</v>
      </c>
    </row>
    <row r="24" spans="1:28">
      <c r="A24" s="331" t="s">
        <v>67</v>
      </c>
      <c r="B24" s="45">
        <v>2</v>
      </c>
      <c r="C24" s="332" t="s">
        <v>76</v>
      </c>
      <c r="D24" s="57" t="s">
        <v>249</v>
      </c>
      <c r="E24" s="73">
        <v>1</v>
      </c>
      <c r="F24" s="314">
        <v>75</v>
      </c>
      <c r="G24" s="305">
        <f t="shared" si="0"/>
        <v>75</v>
      </c>
      <c r="H24" s="305">
        <f t="shared" si="1"/>
        <v>300</v>
      </c>
      <c r="I24" s="319">
        <v>300</v>
      </c>
      <c r="J24" s="344">
        <f t="shared" si="2"/>
        <v>150</v>
      </c>
      <c r="K24" s="305">
        <f t="shared" si="30"/>
        <v>63.75</v>
      </c>
      <c r="L24" s="305">
        <f t="shared" si="31"/>
        <v>255</v>
      </c>
      <c r="M24" s="305">
        <f t="shared" si="20"/>
        <v>9.1071428571428577</v>
      </c>
      <c r="N24" s="305">
        <f t="shared" si="21"/>
        <v>36.428571428571431</v>
      </c>
      <c r="O24" s="320">
        <v>255</v>
      </c>
      <c r="P24" s="325">
        <f t="shared" si="7"/>
        <v>127.5</v>
      </c>
      <c r="Q24" s="305">
        <f t="shared" si="22"/>
        <v>25</v>
      </c>
      <c r="R24" s="305">
        <f t="shared" si="23"/>
        <v>100</v>
      </c>
      <c r="S24" s="305">
        <f t="shared" si="24"/>
        <v>3.5714285714285716</v>
      </c>
      <c r="T24" s="305">
        <f t="shared" si="25"/>
        <v>14.285714285714286</v>
      </c>
      <c r="U24" s="387">
        <v>100</v>
      </c>
      <c r="V24" s="325">
        <f t="shared" si="12"/>
        <v>50</v>
      </c>
      <c r="W24" s="305">
        <f t="shared" si="26"/>
        <v>56.25</v>
      </c>
      <c r="X24" s="305">
        <f t="shared" si="27"/>
        <v>225</v>
      </c>
      <c r="Y24" s="305">
        <f t="shared" si="28"/>
        <v>8.0357142857142865</v>
      </c>
      <c r="Z24" s="305">
        <f t="shared" si="29"/>
        <v>32.142857142857146</v>
      </c>
      <c r="AA24" s="386">
        <v>225</v>
      </c>
      <c r="AB24" s="325">
        <f t="shared" si="17"/>
        <v>112.5</v>
      </c>
    </row>
    <row r="25" spans="1:28">
      <c r="A25" s="331" t="s">
        <v>67</v>
      </c>
      <c r="B25" s="45">
        <v>2</v>
      </c>
      <c r="C25" s="332" t="s">
        <v>78</v>
      </c>
      <c r="D25" s="66" t="s">
        <v>250</v>
      </c>
      <c r="E25" s="73">
        <v>2</v>
      </c>
      <c r="F25" s="314">
        <v>75</v>
      </c>
      <c r="G25" s="305">
        <f t="shared" si="0"/>
        <v>62.5</v>
      </c>
      <c r="H25" s="305">
        <f t="shared" si="1"/>
        <v>250</v>
      </c>
      <c r="I25" s="319">
        <v>250</v>
      </c>
      <c r="J25" s="344">
        <f t="shared" si="2"/>
        <v>125</v>
      </c>
      <c r="K25" s="305">
        <f t="shared" si="30"/>
        <v>75</v>
      </c>
      <c r="L25" s="305">
        <f t="shared" si="31"/>
        <v>300</v>
      </c>
      <c r="M25" s="305">
        <f t="shared" si="20"/>
        <v>10.714285714285714</v>
      </c>
      <c r="N25" s="305">
        <f t="shared" si="21"/>
        <v>42.857142857142854</v>
      </c>
      <c r="O25" s="319">
        <v>300</v>
      </c>
      <c r="P25" s="325">
        <f t="shared" si="7"/>
        <v>150</v>
      </c>
      <c r="Q25" s="305">
        <f t="shared" si="22"/>
        <v>53.75</v>
      </c>
      <c r="R25" s="305">
        <f t="shared" si="23"/>
        <v>215</v>
      </c>
      <c r="S25" s="305">
        <f t="shared" si="24"/>
        <v>7.6785714285714288</v>
      </c>
      <c r="T25" s="305">
        <f t="shared" si="25"/>
        <v>30.714285714285715</v>
      </c>
      <c r="U25" s="319">
        <v>215</v>
      </c>
      <c r="V25" s="325">
        <f t="shared" si="12"/>
        <v>107.5</v>
      </c>
      <c r="W25" s="305">
        <f t="shared" si="26"/>
        <v>37.5</v>
      </c>
      <c r="X25" s="305">
        <f t="shared" si="27"/>
        <v>150</v>
      </c>
      <c r="Y25" s="305">
        <f t="shared" si="28"/>
        <v>5.3571428571428568</v>
      </c>
      <c r="Z25" s="305">
        <f t="shared" si="29"/>
        <v>21.428571428571427</v>
      </c>
      <c r="AA25" s="386">
        <v>150</v>
      </c>
      <c r="AB25" s="325">
        <f t="shared" si="17"/>
        <v>75</v>
      </c>
    </row>
    <row r="26" spans="1:28">
      <c r="A26" s="331" t="s">
        <v>67</v>
      </c>
      <c r="B26" s="318">
        <v>2</v>
      </c>
      <c r="C26" s="332" t="s">
        <v>79</v>
      </c>
      <c r="D26" s="57" t="s">
        <v>251</v>
      </c>
      <c r="E26" s="73">
        <v>1</v>
      </c>
      <c r="F26" s="314">
        <v>75</v>
      </c>
      <c r="G26" s="305">
        <f t="shared" si="0"/>
        <v>37.5</v>
      </c>
      <c r="H26" s="305">
        <f t="shared" si="1"/>
        <v>150</v>
      </c>
      <c r="I26" s="319">
        <v>150</v>
      </c>
      <c r="J26" s="344">
        <f t="shared" si="2"/>
        <v>75</v>
      </c>
      <c r="K26" s="305">
        <f t="shared" si="30"/>
        <v>37.5</v>
      </c>
      <c r="L26" s="305">
        <f t="shared" si="31"/>
        <v>150</v>
      </c>
      <c r="M26" s="305">
        <f t="shared" si="20"/>
        <v>5.3571428571428568</v>
      </c>
      <c r="N26" s="305">
        <f t="shared" si="21"/>
        <v>21.428571428571427</v>
      </c>
      <c r="O26" s="319">
        <v>150</v>
      </c>
      <c r="P26" s="325">
        <f t="shared" si="7"/>
        <v>75</v>
      </c>
      <c r="Q26" s="305">
        <f t="shared" si="22"/>
        <v>27.5</v>
      </c>
      <c r="R26" s="305">
        <f t="shared" si="23"/>
        <v>110</v>
      </c>
      <c r="S26" s="305">
        <f t="shared" si="24"/>
        <v>3.9285714285714284</v>
      </c>
      <c r="T26" s="305">
        <f t="shared" si="25"/>
        <v>15.714285714285714</v>
      </c>
      <c r="U26" s="319">
        <v>110</v>
      </c>
      <c r="V26" s="325">
        <f t="shared" si="12"/>
        <v>55</v>
      </c>
      <c r="W26" s="305">
        <f t="shared" si="26"/>
        <v>30</v>
      </c>
      <c r="X26" s="305">
        <f t="shared" si="27"/>
        <v>120</v>
      </c>
      <c r="Y26" s="305">
        <f t="shared" si="28"/>
        <v>4.2857142857142856</v>
      </c>
      <c r="Z26" s="305">
        <f t="shared" si="29"/>
        <v>17.142857142857142</v>
      </c>
      <c r="AA26" s="386">
        <v>120</v>
      </c>
      <c r="AB26" s="325">
        <f t="shared" si="17"/>
        <v>60</v>
      </c>
    </row>
    <row r="27" spans="1:28">
      <c r="A27" s="331" t="s">
        <v>67</v>
      </c>
      <c r="B27" s="45">
        <v>2</v>
      </c>
      <c r="C27" s="332" t="s">
        <v>80</v>
      </c>
      <c r="D27" s="66" t="s">
        <v>252</v>
      </c>
      <c r="E27" s="73">
        <v>1</v>
      </c>
      <c r="F27" s="314">
        <v>75</v>
      </c>
      <c r="G27" s="305">
        <f t="shared" si="0"/>
        <v>35</v>
      </c>
      <c r="H27" s="305">
        <f t="shared" si="1"/>
        <v>140</v>
      </c>
      <c r="I27" s="319">
        <v>140</v>
      </c>
      <c r="J27" s="344">
        <f t="shared" si="2"/>
        <v>70</v>
      </c>
      <c r="K27" s="305">
        <f t="shared" si="30"/>
        <v>20</v>
      </c>
      <c r="L27" s="305">
        <f t="shared" si="31"/>
        <v>80</v>
      </c>
      <c r="M27" s="305">
        <f t="shared" si="20"/>
        <v>2.8571428571428572</v>
      </c>
      <c r="N27" s="305">
        <f t="shared" si="21"/>
        <v>11.428571428571429</v>
      </c>
      <c r="O27" s="320">
        <v>80</v>
      </c>
      <c r="P27" s="325">
        <f t="shared" si="7"/>
        <v>40</v>
      </c>
      <c r="Q27" s="305">
        <f t="shared" si="22"/>
        <v>20</v>
      </c>
      <c r="R27" s="305">
        <f t="shared" si="23"/>
        <v>80</v>
      </c>
      <c r="S27" s="305">
        <f t="shared" si="24"/>
        <v>2.8571428571428572</v>
      </c>
      <c r="T27" s="305">
        <f t="shared" si="25"/>
        <v>11.428571428571429</v>
      </c>
      <c r="U27" s="320">
        <v>80</v>
      </c>
      <c r="V27" s="325">
        <f t="shared" si="12"/>
        <v>40</v>
      </c>
      <c r="W27" s="305">
        <f t="shared" si="26"/>
        <v>0</v>
      </c>
      <c r="X27" s="305">
        <f t="shared" si="27"/>
        <v>0</v>
      </c>
      <c r="Y27" s="305">
        <f t="shared" si="28"/>
        <v>0</v>
      </c>
      <c r="Z27" s="305">
        <f t="shared" si="29"/>
        <v>0</v>
      </c>
      <c r="AA27" s="320">
        <v>0</v>
      </c>
      <c r="AB27" s="325">
        <f t="shared" si="17"/>
        <v>0</v>
      </c>
    </row>
    <row r="28" spans="1:28">
      <c r="A28" s="331" t="s">
        <v>67</v>
      </c>
      <c r="B28" s="318">
        <v>2</v>
      </c>
      <c r="C28" s="332" t="s">
        <v>81</v>
      </c>
      <c r="D28" s="66" t="s">
        <v>256</v>
      </c>
      <c r="E28" s="73">
        <v>3</v>
      </c>
      <c r="F28" s="314">
        <v>75</v>
      </c>
      <c r="G28" s="305">
        <f t="shared" si="0"/>
        <v>56.25</v>
      </c>
      <c r="H28" s="305">
        <f t="shared" si="1"/>
        <v>225</v>
      </c>
      <c r="I28" s="319">
        <v>225</v>
      </c>
      <c r="J28" s="344">
        <f t="shared" si="2"/>
        <v>112.5</v>
      </c>
      <c r="K28" s="305">
        <f t="shared" si="30"/>
        <v>56.25</v>
      </c>
      <c r="L28" s="305">
        <f t="shared" si="31"/>
        <v>225</v>
      </c>
      <c r="M28" s="305">
        <f t="shared" si="20"/>
        <v>8.0357142857142865</v>
      </c>
      <c r="N28" s="305">
        <f t="shared" si="21"/>
        <v>32.142857142857146</v>
      </c>
      <c r="O28" s="319">
        <v>225</v>
      </c>
      <c r="P28" s="325">
        <f t="shared" si="7"/>
        <v>112.5</v>
      </c>
      <c r="Q28" s="305">
        <f t="shared" si="22"/>
        <v>50</v>
      </c>
      <c r="R28" s="305">
        <f t="shared" si="23"/>
        <v>200</v>
      </c>
      <c r="S28" s="305">
        <f t="shared" si="24"/>
        <v>7.1428571428571432</v>
      </c>
      <c r="T28" s="305">
        <f t="shared" si="25"/>
        <v>28.571428571428573</v>
      </c>
      <c r="U28" s="319">
        <v>200</v>
      </c>
      <c r="V28" s="325">
        <f t="shared" si="12"/>
        <v>100</v>
      </c>
      <c r="W28" s="305">
        <f t="shared" si="26"/>
        <v>75</v>
      </c>
      <c r="X28" s="305">
        <f t="shared" si="27"/>
        <v>300</v>
      </c>
      <c r="Y28" s="305">
        <f t="shared" si="28"/>
        <v>10.714285714285714</v>
      </c>
      <c r="Z28" s="305">
        <f t="shared" si="29"/>
        <v>42.857142857142854</v>
      </c>
      <c r="AA28" s="320">
        <v>300</v>
      </c>
      <c r="AB28" s="325">
        <f t="shared" si="17"/>
        <v>150</v>
      </c>
    </row>
    <row r="29" spans="1:28">
      <c r="A29" s="331" t="s">
        <v>67</v>
      </c>
      <c r="B29" s="318">
        <v>2</v>
      </c>
      <c r="C29" s="332" t="s">
        <v>85</v>
      </c>
      <c r="D29" s="57" t="s">
        <v>257</v>
      </c>
      <c r="E29" s="73">
        <v>2</v>
      </c>
      <c r="F29" s="314">
        <v>75</v>
      </c>
      <c r="G29" s="305">
        <f t="shared" si="0"/>
        <v>37.5</v>
      </c>
      <c r="H29" s="305">
        <f t="shared" si="1"/>
        <v>150</v>
      </c>
      <c r="I29" s="319">
        <v>150</v>
      </c>
      <c r="J29" s="344">
        <f t="shared" si="2"/>
        <v>75</v>
      </c>
      <c r="K29" s="305">
        <f t="shared" si="30"/>
        <v>37.5</v>
      </c>
      <c r="L29" s="305">
        <f t="shared" si="31"/>
        <v>150</v>
      </c>
      <c r="M29" s="305">
        <f t="shared" si="20"/>
        <v>5.3571428571428568</v>
      </c>
      <c r="N29" s="305">
        <f t="shared" si="21"/>
        <v>21.428571428571427</v>
      </c>
      <c r="O29" s="319">
        <v>150</v>
      </c>
      <c r="P29" s="325">
        <f t="shared" si="7"/>
        <v>75</v>
      </c>
      <c r="Q29" s="305">
        <f t="shared" si="22"/>
        <v>25</v>
      </c>
      <c r="R29" s="305">
        <f t="shared" si="23"/>
        <v>100</v>
      </c>
      <c r="S29" s="305">
        <f t="shared" si="24"/>
        <v>3.5714285714285716</v>
      </c>
      <c r="T29" s="305">
        <f t="shared" si="25"/>
        <v>14.285714285714286</v>
      </c>
      <c r="U29" s="319">
        <v>100</v>
      </c>
      <c r="V29" s="325">
        <f t="shared" si="12"/>
        <v>50</v>
      </c>
      <c r="W29" s="305">
        <f t="shared" si="26"/>
        <v>37.5</v>
      </c>
      <c r="X29" s="305">
        <f t="shared" si="27"/>
        <v>150</v>
      </c>
      <c r="Y29" s="305">
        <f t="shared" si="28"/>
        <v>5.3571428571428568</v>
      </c>
      <c r="Z29" s="305">
        <f t="shared" si="29"/>
        <v>21.428571428571427</v>
      </c>
      <c r="AA29" s="320">
        <v>150</v>
      </c>
      <c r="AB29" s="325">
        <f t="shared" si="17"/>
        <v>75</v>
      </c>
    </row>
    <row r="30" spans="1:28">
      <c r="A30" s="331" t="s">
        <v>67</v>
      </c>
      <c r="B30" s="45">
        <v>2</v>
      </c>
      <c r="C30" s="332" t="s">
        <v>86</v>
      </c>
      <c r="D30" s="66" t="s">
        <v>258</v>
      </c>
      <c r="E30" s="73">
        <v>2</v>
      </c>
      <c r="F30" s="314">
        <v>75</v>
      </c>
      <c r="G30" s="305">
        <f t="shared" si="0"/>
        <v>51.25</v>
      </c>
      <c r="H30" s="305">
        <f t="shared" si="1"/>
        <v>205</v>
      </c>
      <c r="I30" s="319">
        <v>205</v>
      </c>
      <c r="J30" s="344">
        <f t="shared" si="2"/>
        <v>102.5</v>
      </c>
      <c r="K30" s="305">
        <f t="shared" si="30"/>
        <v>63.75</v>
      </c>
      <c r="L30" s="305">
        <f t="shared" si="31"/>
        <v>255</v>
      </c>
      <c r="M30" s="305">
        <f t="shared" si="20"/>
        <v>9.1071428571428577</v>
      </c>
      <c r="N30" s="305">
        <f t="shared" si="21"/>
        <v>36.428571428571431</v>
      </c>
      <c r="O30" s="319">
        <v>255</v>
      </c>
      <c r="P30" s="325">
        <f t="shared" si="7"/>
        <v>127.5</v>
      </c>
      <c r="Q30" s="305">
        <f t="shared" si="22"/>
        <v>37.5</v>
      </c>
      <c r="R30" s="305">
        <f t="shared" si="23"/>
        <v>150</v>
      </c>
      <c r="S30" s="305">
        <f t="shared" si="24"/>
        <v>5.3571428571428568</v>
      </c>
      <c r="T30" s="305">
        <f t="shared" si="25"/>
        <v>21.428571428571427</v>
      </c>
      <c r="U30" s="319">
        <v>150</v>
      </c>
      <c r="V30" s="325">
        <f t="shared" si="12"/>
        <v>75</v>
      </c>
      <c r="W30" s="305">
        <f t="shared" si="26"/>
        <v>30</v>
      </c>
      <c r="X30" s="305">
        <f t="shared" si="27"/>
        <v>120</v>
      </c>
      <c r="Y30" s="305">
        <f t="shared" si="28"/>
        <v>4.2857142857142856</v>
      </c>
      <c r="Z30" s="305">
        <f t="shared" si="29"/>
        <v>17.142857142857142</v>
      </c>
      <c r="AA30" s="319">
        <v>120</v>
      </c>
      <c r="AB30" s="325">
        <f t="shared" si="17"/>
        <v>60</v>
      </c>
    </row>
    <row r="31" spans="1:28">
      <c r="A31" s="331" t="s">
        <v>67</v>
      </c>
      <c r="B31" s="318">
        <v>2</v>
      </c>
      <c r="C31" s="332" t="s">
        <v>87</v>
      </c>
      <c r="D31" s="57" t="s">
        <v>637</v>
      </c>
      <c r="E31" s="73">
        <v>3</v>
      </c>
      <c r="F31" s="314">
        <v>75</v>
      </c>
      <c r="G31" s="305">
        <f t="shared" si="0"/>
        <v>37.5</v>
      </c>
      <c r="H31" s="305">
        <f t="shared" si="1"/>
        <v>150</v>
      </c>
      <c r="I31" s="319">
        <v>150</v>
      </c>
      <c r="J31" s="344">
        <f t="shared" si="2"/>
        <v>75</v>
      </c>
      <c r="K31" s="305">
        <f t="shared" si="30"/>
        <v>37.5</v>
      </c>
      <c r="L31" s="305">
        <f t="shared" si="31"/>
        <v>150</v>
      </c>
      <c r="M31" s="305">
        <f t="shared" si="20"/>
        <v>5.3571428571428568</v>
      </c>
      <c r="N31" s="305">
        <f t="shared" si="21"/>
        <v>21.428571428571427</v>
      </c>
      <c r="O31" s="319">
        <v>150</v>
      </c>
      <c r="P31" s="325">
        <f t="shared" si="7"/>
        <v>75</v>
      </c>
      <c r="Q31" s="305">
        <f t="shared" si="22"/>
        <v>31.25</v>
      </c>
      <c r="R31" s="305">
        <f t="shared" si="23"/>
        <v>125</v>
      </c>
      <c r="S31" s="305">
        <f t="shared" si="24"/>
        <v>4.4642857142857144</v>
      </c>
      <c r="T31" s="305">
        <f t="shared" si="25"/>
        <v>17.857142857142858</v>
      </c>
      <c r="U31" s="319">
        <v>125</v>
      </c>
      <c r="V31" s="325">
        <f t="shared" si="12"/>
        <v>62.5</v>
      </c>
      <c r="W31" s="305">
        <f t="shared" si="26"/>
        <v>17.5</v>
      </c>
      <c r="X31" s="305">
        <f t="shared" si="27"/>
        <v>70</v>
      </c>
      <c r="Y31" s="305">
        <f t="shared" si="28"/>
        <v>2.5</v>
      </c>
      <c r="Z31" s="305">
        <f t="shared" si="29"/>
        <v>10</v>
      </c>
      <c r="AA31" s="319">
        <v>70</v>
      </c>
      <c r="AB31" s="325">
        <f t="shared" si="17"/>
        <v>35</v>
      </c>
    </row>
    <row r="32" spans="1:28">
      <c r="A32" s="331" t="s">
        <v>67</v>
      </c>
      <c r="B32" s="318">
        <v>2</v>
      </c>
      <c r="C32" s="332" t="s">
        <v>77</v>
      </c>
      <c r="D32" s="66" t="s">
        <v>638</v>
      </c>
      <c r="E32" s="73">
        <v>2</v>
      </c>
      <c r="F32" s="314">
        <v>135</v>
      </c>
      <c r="G32" s="305">
        <f t="shared" si="0"/>
        <v>62.5</v>
      </c>
      <c r="H32" s="305">
        <f t="shared" si="1"/>
        <v>250</v>
      </c>
      <c r="I32" s="319">
        <v>250</v>
      </c>
      <c r="J32" s="344">
        <f t="shared" si="2"/>
        <v>125</v>
      </c>
      <c r="K32" s="305">
        <f t="shared" si="30"/>
        <v>87.5</v>
      </c>
      <c r="L32" s="305">
        <f t="shared" si="31"/>
        <v>350</v>
      </c>
      <c r="M32" s="305">
        <f t="shared" si="20"/>
        <v>12.5</v>
      </c>
      <c r="N32" s="305">
        <f t="shared" si="21"/>
        <v>50</v>
      </c>
      <c r="O32" s="319">
        <v>350</v>
      </c>
      <c r="P32" s="325">
        <f t="shared" si="7"/>
        <v>175</v>
      </c>
      <c r="Q32" s="305">
        <f t="shared" si="22"/>
        <v>100</v>
      </c>
      <c r="R32" s="305">
        <f t="shared" si="23"/>
        <v>400</v>
      </c>
      <c r="S32" s="305">
        <f t="shared" si="24"/>
        <v>14.285714285714286</v>
      </c>
      <c r="T32" s="305">
        <f t="shared" si="25"/>
        <v>57.142857142857146</v>
      </c>
      <c r="U32" s="319">
        <v>400</v>
      </c>
      <c r="V32" s="325">
        <f t="shared" si="12"/>
        <v>200</v>
      </c>
      <c r="W32" s="305">
        <f t="shared" si="26"/>
        <v>37.5</v>
      </c>
      <c r="X32" s="305">
        <f t="shared" si="27"/>
        <v>150</v>
      </c>
      <c r="Y32" s="305">
        <f t="shared" si="28"/>
        <v>5.3571428571428568</v>
      </c>
      <c r="Z32" s="305">
        <f t="shared" si="29"/>
        <v>21.428571428571427</v>
      </c>
      <c r="AA32" s="319">
        <v>150</v>
      </c>
      <c r="AB32" s="325">
        <f t="shared" si="17"/>
        <v>75</v>
      </c>
    </row>
    <row r="33" spans="1:36">
      <c r="A33" s="331" t="s">
        <v>67</v>
      </c>
      <c r="B33" s="45">
        <v>2</v>
      </c>
      <c r="C33" s="332" t="s">
        <v>82</v>
      </c>
      <c r="D33" s="66" t="s">
        <v>639</v>
      </c>
      <c r="E33" s="73">
        <v>2</v>
      </c>
      <c r="F33" s="314">
        <v>135</v>
      </c>
      <c r="G33" s="305">
        <f t="shared" si="0"/>
        <v>300</v>
      </c>
      <c r="H33" s="305">
        <f t="shared" si="1"/>
        <v>1200</v>
      </c>
      <c r="I33" s="319">
        <v>1200</v>
      </c>
      <c r="J33" s="344">
        <f t="shared" si="2"/>
        <v>600</v>
      </c>
      <c r="K33" s="305">
        <f t="shared" si="30"/>
        <v>262.5</v>
      </c>
      <c r="L33" s="305">
        <f t="shared" si="31"/>
        <v>1050</v>
      </c>
      <c r="M33" s="305">
        <f t="shared" si="20"/>
        <v>37.5</v>
      </c>
      <c r="N33" s="305">
        <f t="shared" si="21"/>
        <v>150</v>
      </c>
      <c r="O33" s="319">
        <v>1050</v>
      </c>
      <c r="P33" s="325">
        <f t="shared" si="7"/>
        <v>525</v>
      </c>
      <c r="Q33" s="305">
        <f t="shared" si="22"/>
        <v>287.5</v>
      </c>
      <c r="R33" s="305">
        <f t="shared" si="23"/>
        <v>1150</v>
      </c>
      <c r="S33" s="305">
        <f t="shared" si="24"/>
        <v>41.071428571428569</v>
      </c>
      <c r="T33" s="305">
        <f t="shared" si="25"/>
        <v>164.28571428571428</v>
      </c>
      <c r="U33" s="319">
        <v>1150</v>
      </c>
      <c r="V33" s="325">
        <f t="shared" si="12"/>
        <v>575</v>
      </c>
      <c r="W33" s="305">
        <f t="shared" si="26"/>
        <v>120</v>
      </c>
      <c r="X33" s="305">
        <f t="shared" si="27"/>
        <v>480</v>
      </c>
      <c r="Y33" s="305">
        <f t="shared" si="28"/>
        <v>17.142857142857142</v>
      </c>
      <c r="Z33" s="305">
        <f t="shared" si="29"/>
        <v>68.571428571428569</v>
      </c>
      <c r="AA33" s="319">
        <v>480</v>
      </c>
      <c r="AB33" s="325">
        <f t="shared" si="17"/>
        <v>240</v>
      </c>
    </row>
    <row r="34" spans="1:36">
      <c r="A34" s="331" t="s">
        <v>67</v>
      </c>
      <c r="B34" s="318">
        <v>2</v>
      </c>
      <c r="C34" s="332" t="s">
        <v>83</v>
      </c>
      <c r="D34" s="57" t="s">
        <v>640</v>
      </c>
      <c r="E34" s="73">
        <v>1</v>
      </c>
      <c r="F34" s="314">
        <v>135</v>
      </c>
      <c r="G34" s="305">
        <f t="shared" si="0"/>
        <v>50</v>
      </c>
      <c r="H34" s="305">
        <f t="shared" si="1"/>
        <v>200</v>
      </c>
      <c r="I34" s="319">
        <v>200</v>
      </c>
      <c r="J34" s="344">
        <f t="shared" si="2"/>
        <v>100</v>
      </c>
      <c r="K34" s="305">
        <f t="shared" si="30"/>
        <v>50</v>
      </c>
      <c r="L34" s="305">
        <f t="shared" si="31"/>
        <v>200</v>
      </c>
      <c r="M34" s="305">
        <f t="shared" si="20"/>
        <v>7.1428571428571432</v>
      </c>
      <c r="N34" s="305">
        <f t="shared" si="21"/>
        <v>28.571428571428573</v>
      </c>
      <c r="O34" s="319">
        <v>200</v>
      </c>
      <c r="P34" s="325">
        <f t="shared" si="7"/>
        <v>100</v>
      </c>
      <c r="Q34" s="305">
        <f t="shared" si="22"/>
        <v>137.5</v>
      </c>
      <c r="R34" s="305">
        <f t="shared" si="23"/>
        <v>550</v>
      </c>
      <c r="S34" s="305">
        <f t="shared" si="24"/>
        <v>19.642857142857142</v>
      </c>
      <c r="T34" s="305">
        <f t="shared" si="25"/>
        <v>78.571428571428569</v>
      </c>
      <c r="U34" s="319">
        <v>550</v>
      </c>
      <c r="V34" s="325">
        <f t="shared" si="12"/>
        <v>275</v>
      </c>
      <c r="W34" s="305">
        <f t="shared" si="26"/>
        <v>67.5</v>
      </c>
      <c r="X34" s="305">
        <f t="shared" si="27"/>
        <v>270</v>
      </c>
      <c r="Y34" s="305">
        <f t="shared" si="28"/>
        <v>9.6428571428571423</v>
      </c>
      <c r="Z34" s="305">
        <f t="shared" si="29"/>
        <v>38.571428571428569</v>
      </c>
      <c r="AA34" s="319">
        <v>270</v>
      </c>
      <c r="AB34" s="325">
        <f t="shared" si="17"/>
        <v>135</v>
      </c>
    </row>
    <row r="35" spans="1:36">
      <c r="A35" s="331" t="s">
        <v>67</v>
      </c>
      <c r="B35" s="45">
        <v>2</v>
      </c>
      <c r="C35" s="332" t="s">
        <v>84</v>
      </c>
      <c r="D35" s="66" t="s">
        <v>641</v>
      </c>
      <c r="E35" s="73">
        <v>2</v>
      </c>
      <c r="F35" s="314">
        <v>135</v>
      </c>
      <c r="G35" s="305">
        <f t="shared" si="0"/>
        <v>37.5</v>
      </c>
      <c r="H35" s="305">
        <f t="shared" si="1"/>
        <v>150</v>
      </c>
      <c r="I35" s="319">
        <v>150</v>
      </c>
      <c r="J35" s="344">
        <f t="shared" si="2"/>
        <v>75</v>
      </c>
      <c r="K35" s="305">
        <f t="shared" si="30"/>
        <v>37.5</v>
      </c>
      <c r="L35" s="305">
        <f t="shared" si="31"/>
        <v>150</v>
      </c>
      <c r="M35" s="305">
        <f t="shared" si="20"/>
        <v>5.3571428571428568</v>
      </c>
      <c r="N35" s="305">
        <f t="shared" si="21"/>
        <v>21.428571428571427</v>
      </c>
      <c r="O35" s="319">
        <v>150</v>
      </c>
      <c r="P35" s="325">
        <f t="shared" si="7"/>
        <v>75</v>
      </c>
      <c r="Q35" s="305">
        <f t="shared" si="22"/>
        <v>25</v>
      </c>
      <c r="R35" s="305">
        <f t="shared" si="23"/>
        <v>100</v>
      </c>
      <c r="S35" s="305">
        <f t="shared" si="24"/>
        <v>3.5714285714285716</v>
      </c>
      <c r="T35" s="305">
        <f t="shared" si="25"/>
        <v>14.285714285714286</v>
      </c>
      <c r="U35" s="319">
        <v>100</v>
      </c>
      <c r="V35" s="325">
        <f t="shared" si="12"/>
        <v>50</v>
      </c>
      <c r="W35" s="305">
        <f t="shared" si="26"/>
        <v>37.5</v>
      </c>
      <c r="X35" s="305">
        <f t="shared" si="27"/>
        <v>150</v>
      </c>
      <c r="Y35" s="305">
        <f t="shared" si="28"/>
        <v>5.3571428571428568</v>
      </c>
      <c r="Z35" s="305">
        <f t="shared" si="29"/>
        <v>21.428571428571427</v>
      </c>
      <c r="AA35" s="319">
        <v>150</v>
      </c>
      <c r="AB35" s="325">
        <f t="shared" si="17"/>
        <v>75</v>
      </c>
    </row>
    <row r="36" spans="1:36" s="337" customFormat="1">
      <c r="A36" s="330" t="s">
        <v>88</v>
      </c>
      <c r="B36" s="345"/>
      <c r="C36" s="346"/>
      <c r="D36" s="347"/>
      <c r="E36" s="340"/>
      <c r="F36" s="340"/>
      <c r="G36" s="342">
        <f>J36-(J36*0.2)</f>
        <v>2816</v>
      </c>
      <c r="H36" s="342">
        <f>J36+(J36*0.2)</f>
        <v>4224</v>
      </c>
      <c r="I36" s="337">
        <f>SUM(I37:I54)</f>
        <v>7040</v>
      </c>
      <c r="J36" s="344">
        <f>I36/2</f>
        <v>3520</v>
      </c>
      <c r="K36" s="342">
        <f>P36-(P36*0.2)</f>
        <v>2018</v>
      </c>
      <c r="L36" s="342">
        <f>P36+(P36*0.2)</f>
        <v>3027</v>
      </c>
      <c r="M36" s="342"/>
      <c r="N36" s="342"/>
      <c r="O36" s="337">
        <f>SUM(O37:O54)</f>
        <v>5045</v>
      </c>
      <c r="P36" s="344">
        <f>O36/2</f>
        <v>2522.5</v>
      </c>
      <c r="Q36" s="342">
        <f>V36-(V36*0.2)</f>
        <v>2922</v>
      </c>
      <c r="R36" s="342">
        <f>V36+(V36*0.2)</f>
        <v>4383</v>
      </c>
      <c r="S36" s="342"/>
      <c r="T36" s="342"/>
      <c r="U36" s="337">
        <f>SUM(U37:U54)</f>
        <v>7305</v>
      </c>
      <c r="V36" s="344">
        <f>U36/2</f>
        <v>3652.5</v>
      </c>
      <c r="W36" s="342">
        <f>AB36-(AB36*0.2)</f>
        <v>1860</v>
      </c>
      <c r="X36" s="342">
        <f>AB36+(AB36*0.2)</f>
        <v>2790</v>
      </c>
      <c r="Y36" s="342"/>
      <c r="Z36" s="342"/>
      <c r="AA36" s="337">
        <f>SUM(AA37:AA54)</f>
        <v>4650</v>
      </c>
      <c r="AB36" s="344">
        <f>AA36/2</f>
        <v>2325</v>
      </c>
      <c r="AC36" s="351"/>
      <c r="AD36" s="351"/>
      <c r="AE36" s="351"/>
      <c r="AF36" s="351"/>
      <c r="AG36" s="351"/>
      <c r="AH36" s="351"/>
      <c r="AI36" s="351"/>
      <c r="AJ36" s="351"/>
    </row>
    <row r="37" spans="1:36">
      <c r="A37" s="331" t="s">
        <v>88</v>
      </c>
      <c r="B37" s="45">
        <v>3</v>
      </c>
      <c r="C37" s="4" t="s">
        <v>89</v>
      </c>
      <c r="D37" s="57" t="s">
        <v>264</v>
      </c>
      <c r="E37" s="73">
        <v>2</v>
      </c>
      <c r="F37" s="314">
        <v>65</v>
      </c>
      <c r="G37" s="305">
        <f t="shared" si="0"/>
        <v>280</v>
      </c>
      <c r="H37" s="305">
        <f t="shared" si="1"/>
        <v>1120</v>
      </c>
      <c r="I37" s="320">
        <v>1120</v>
      </c>
      <c r="J37" s="344">
        <f t="shared" si="2"/>
        <v>560</v>
      </c>
      <c r="K37" s="305">
        <f t="shared" ref="K37:K54" si="32">P37*0.5</f>
        <v>175</v>
      </c>
      <c r="L37" s="305">
        <f t="shared" ref="L37:L54" si="33">P37*2</f>
        <v>700</v>
      </c>
      <c r="M37" s="305">
        <f t="shared" ref="M37:M54" si="34">K37/7</f>
        <v>25</v>
      </c>
      <c r="N37" s="305">
        <f t="shared" ref="N37:N54" si="35">L37/7</f>
        <v>100</v>
      </c>
      <c r="O37" s="320">
        <v>700</v>
      </c>
      <c r="P37" s="325">
        <f t="shared" si="7"/>
        <v>350</v>
      </c>
      <c r="Q37" s="305">
        <f t="shared" ref="Q37:Q54" si="36">V37*0.5</f>
        <v>367.5</v>
      </c>
      <c r="R37" s="305">
        <f t="shared" ref="R37:R54" si="37">V37*2</f>
        <v>1470</v>
      </c>
      <c r="S37" s="305">
        <f t="shared" ref="S37:S54" si="38">Q37/7</f>
        <v>52.5</v>
      </c>
      <c r="T37" s="305">
        <f t="shared" ref="T37:T54" si="39">R37/7</f>
        <v>210</v>
      </c>
      <c r="U37" s="320">
        <v>1470</v>
      </c>
      <c r="V37" s="325">
        <f t="shared" si="12"/>
        <v>735</v>
      </c>
      <c r="W37" s="305">
        <f t="shared" ref="W37:W54" si="40">AB37*0.5</f>
        <v>207.5</v>
      </c>
      <c r="X37" s="305">
        <f t="shared" ref="X37:X54" si="41">AB37*2</f>
        <v>830</v>
      </c>
      <c r="Y37" s="305">
        <f t="shared" ref="Y37:Y54" si="42">W37/7</f>
        <v>29.642857142857142</v>
      </c>
      <c r="Z37" s="305">
        <f t="shared" ref="Z37:Z54" si="43">X37/7</f>
        <v>118.57142857142857</v>
      </c>
      <c r="AA37" s="320">
        <v>830</v>
      </c>
      <c r="AB37" s="325">
        <f t="shared" si="17"/>
        <v>415</v>
      </c>
    </row>
    <row r="38" spans="1:36">
      <c r="A38" s="331" t="s">
        <v>88</v>
      </c>
      <c r="B38" s="318">
        <v>3</v>
      </c>
      <c r="C38" s="4" t="s">
        <v>90</v>
      </c>
      <c r="D38" s="57" t="s">
        <v>265</v>
      </c>
      <c r="E38" s="73">
        <v>1</v>
      </c>
      <c r="F38" s="314">
        <v>65</v>
      </c>
      <c r="G38" s="305">
        <f t="shared" si="0"/>
        <v>105</v>
      </c>
      <c r="H38" s="305">
        <f t="shared" si="1"/>
        <v>420</v>
      </c>
      <c r="I38" s="320">
        <v>420</v>
      </c>
      <c r="J38" s="344">
        <f t="shared" si="2"/>
        <v>210</v>
      </c>
      <c r="K38" s="305">
        <f t="shared" si="32"/>
        <v>47.5</v>
      </c>
      <c r="L38" s="305">
        <f t="shared" si="33"/>
        <v>190</v>
      </c>
      <c r="M38" s="305">
        <f t="shared" si="34"/>
        <v>6.7857142857142856</v>
      </c>
      <c r="N38" s="305">
        <f t="shared" si="35"/>
        <v>27.142857142857142</v>
      </c>
      <c r="O38" s="319">
        <v>190</v>
      </c>
      <c r="P38" s="325">
        <f t="shared" si="7"/>
        <v>95</v>
      </c>
      <c r="Q38" s="305">
        <f t="shared" si="36"/>
        <v>50</v>
      </c>
      <c r="R38" s="305">
        <f t="shared" si="37"/>
        <v>200</v>
      </c>
      <c r="S38" s="305">
        <f t="shared" si="38"/>
        <v>7.1428571428571432</v>
      </c>
      <c r="T38" s="305">
        <f t="shared" si="39"/>
        <v>28.571428571428573</v>
      </c>
      <c r="U38" s="320">
        <v>200</v>
      </c>
      <c r="V38" s="325">
        <f t="shared" si="12"/>
        <v>100</v>
      </c>
      <c r="W38" s="305">
        <f t="shared" si="40"/>
        <v>37.5</v>
      </c>
      <c r="X38" s="305">
        <f t="shared" si="41"/>
        <v>150</v>
      </c>
      <c r="Y38" s="305">
        <f t="shared" si="42"/>
        <v>5.3571428571428568</v>
      </c>
      <c r="Z38" s="305">
        <f t="shared" si="43"/>
        <v>21.428571428571427</v>
      </c>
      <c r="AA38" s="320">
        <v>150</v>
      </c>
      <c r="AB38" s="325">
        <f t="shared" si="17"/>
        <v>75</v>
      </c>
    </row>
    <row r="39" spans="1:36">
      <c r="A39" s="331" t="s">
        <v>88</v>
      </c>
      <c r="B39" s="45">
        <v>3</v>
      </c>
      <c r="C39" s="4" t="s">
        <v>91</v>
      </c>
      <c r="D39" s="57" t="s">
        <v>266</v>
      </c>
      <c r="E39" s="73">
        <v>2</v>
      </c>
      <c r="F39" s="314">
        <v>65</v>
      </c>
      <c r="G39" s="305">
        <f t="shared" si="0"/>
        <v>140</v>
      </c>
      <c r="H39" s="305">
        <f t="shared" si="1"/>
        <v>560</v>
      </c>
      <c r="I39" s="320">
        <v>560</v>
      </c>
      <c r="J39" s="344">
        <f t="shared" si="2"/>
        <v>280</v>
      </c>
      <c r="K39" s="305">
        <f t="shared" si="32"/>
        <v>92.5</v>
      </c>
      <c r="L39" s="305">
        <f t="shared" si="33"/>
        <v>370</v>
      </c>
      <c r="M39" s="305">
        <f t="shared" si="34"/>
        <v>13.214285714285714</v>
      </c>
      <c r="N39" s="305">
        <f t="shared" si="35"/>
        <v>52.857142857142854</v>
      </c>
      <c r="O39" s="319">
        <v>370</v>
      </c>
      <c r="P39" s="325">
        <f t="shared" si="7"/>
        <v>185</v>
      </c>
      <c r="Q39" s="305">
        <f t="shared" si="36"/>
        <v>175</v>
      </c>
      <c r="R39" s="305">
        <f t="shared" si="37"/>
        <v>700</v>
      </c>
      <c r="S39" s="305">
        <f t="shared" si="38"/>
        <v>25</v>
      </c>
      <c r="T39" s="305">
        <f t="shared" si="39"/>
        <v>100</v>
      </c>
      <c r="U39">
        <v>700</v>
      </c>
      <c r="V39" s="325">
        <f t="shared" si="12"/>
        <v>350</v>
      </c>
      <c r="W39" s="305">
        <f t="shared" si="40"/>
        <v>62.5</v>
      </c>
      <c r="X39" s="305">
        <f t="shared" si="41"/>
        <v>250</v>
      </c>
      <c r="Y39" s="305">
        <f t="shared" si="42"/>
        <v>8.9285714285714288</v>
      </c>
      <c r="Z39" s="305">
        <f t="shared" si="43"/>
        <v>35.714285714285715</v>
      </c>
      <c r="AA39" s="320">
        <v>250</v>
      </c>
      <c r="AB39" s="325">
        <f t="shared" si="17"/>
        <v>125</v>
      </c>
    </row>
    <row r="40" spans="1:36">
      <c r="A40" s="331" t="s">
        <v>88</v>
      </c>
      <c r="B40" s="318">
        <v>3</v>
      </c>
      <c r="C40" s="4" t="s">
        <v>92</v>
      </c>
      <c r="D40" s="57" t="s">
        <v>267</v>
      </c>
      <c r="E40" s="73">
        <v>2</v>
      </c>
      <c r="F40" s="314">
        <v>65</v>
      </c>
      <c r="G40" s="305">
        <f t="shared" si="0"/>
        <v>50</v>
      </c>
      <c r="H40" s="305">
        <f t="shared" si="1"/>
        <v>200</v>
      </c>
      <c r="I40" s="320">
        <v>200</v>
      </c>
      <c r="J40" s="344">
        <f t="shared" si="2"/>
        <v>100</v>
      </c>
      <c r="K40" s="305">
        <f t="shared" si="32"/>
        <v>70</v>
      </c>
      <c r="L40" s="305">
        <f t="shared" si="33"/>
        <v>280</v>
      </c>
      <c r="M40" s="305">
        <f t="shared" si="34"/>
        <v>10</v>
      </c>
      <c r="N40" s="305">
        <f t="shared" si="35"/>
        <v>40</v>
      </c>
      <c r="O40" s="319">
        <v>280</v>
      </c>
      <c r="P40" s="325">
        <f t="shared" si="7"/>
        <v>140</v>
      </c>
      <c r="Q40" s="305">
        <f t="shared" si="36"/>
        <v>50</v>
      </c>
      <c r="R40" s="305">
        <f t="shared" si="37"/>
        <v>200</v>
      </c>
      <c r="S40" s="305">
        <f t="shared" si="38"/>
        <v>7.1428571428571432</v>
      </c>
      <c r="T40" s="305">
        <f t="shared" si="39"/>
        <v>28.571428571428573</v>
      </c>
      <c r="U40">
        <v>200</v>
      </c>
      <c r="V40" s="325">
        <f t="shared" si="12"/>
        <v>100</v>
      </c>
      <c r="W40" s="305">
        <f t="shared" si="40"/>
        <v>0</v>
      </c>
      <c r="X40" s="305">
        <f t="shared" si="41"/>
        <v>0</v>
      </c>
      <c r="Y40" s="305">
        <f t="shared" si="42"/>
        <v>0</v>
      </c>
      <c r="Z40" s="305">
        <f t="shared" si="43"/>
        <v>0</v>
      </c>
      <c r="AA40" s="319">
        <v>0</v>
      </c>
      <c r="AB40" s="325">
        <f t="shared" si="17"/>
        <v>0</v>
      </c>
    </row>
    <row r="41" spans="1:36">
      <c r="A41" s="421" t="s">
        <v>751</v>
      </c>
      <c r="B41" s="45">
        <v>3</v>
      </c>
      <c r="C41" s="4" t="s">
        <v>93</v>
      </c>
      <c r="D41" s="57" t="s">
        <v>269</v>
      </c>
      <c r="E41" s="73">
        <v>1</v>
      </c>
      <c r="F41" s="314">
        <v>65</v>
      </c>
      <c r="G41" s="305">
        <f t="shared" si="0"/>
        <v>42.5</v>
      </c>
      <c r="H41" s="305">
        <f t="shared" si="1"/>
        <v>170</v>
      </c>
      <c r="I41" s="320">
        <v>170</v>
      </c>
      <c r="J41" s="344">
        <f t="shared" si="2"/>
        <v>85</v>
      </c>
      <c r="K41" s="305">
        <f t="shared" si="32"/>
        <v>21.25</v>
      </c>
      <c r="L41" s="305">
        <f t="shared" si="33"/>
        <v>85</v>
      </c>
      <c r="M41" s="305">
        <f t="shared" si="34"/>
        <v>3.0357142857142856</v>
      </c>
      <c r="N41" s="305">
        <f t="shared" si="35"/>
        <v>12.142857142857142</v>
      </c>
      <c r="O41" s="320">
        <v>85</v>
      </c>
      <c r="P41" s="325">
        <f t="shared" si="7"/>
        <v>42.5</v>
      </c>
      <c r="Q41" s="305">
        <f t="shared" si="36"/>
        <v>17.5</v>
      </c>
      <c r="R41" s="305">
        <f t="shared" si="37"/>
        <v>70</v>
      </c>
      <c r="S41" s="305">
        <f t="shared" si="38"/>
        <v>2.5</v>
      </c>
      <c r="T41" s="305">
        <f t="shared" si="39"/>
        <v>10</v>
      </c>
      <c r="U41">
        <v>70</v>
      </c>
      <c r="V41" s="325">
        <f t="shared" si="12"/>
        <v>35</v>
      </c>
      <c r="W41" s="305">
        <f t="shared" si="40"/>
        <v>0</v>
      </c>
      <c r="X41" s="305">
        <f t="shared" si="41"/>
        <v>0</v>
      </c>
      <c r="Y41" s="305">
        <f t="shared" si="42"/>
        <v>0</v>
      </c>
      <c r="Z41" s="305">
        <f t="shared" si="43"/>
        <v>0</v>
      </c>
      <c r="AA41" s="319">
        <v>0</v>
      </c>
      <c r="AB41" s="325">
        <f t="shared" si="17"/>
        <v>0</v>
      </c>
    </row>
    <row r="42" spans="1:36">
      <c r="A42" s="421" t="s">
        <v>751</v>
      </c>
      <c r="B42" s="318">
        <v>3</v>
      </c>
      <c r="C42" s="4" t="s">
        <v>94</v>
      </c>
      <c r="D42" s="57" t="s">
        <v>270</v>
      </c>
      <c r="E42" s="73">
        <v>1</v>
      </c>
      <c r="F42" s="314">
        <v>30</v>
      </c>
      <c r="G42" s="305">
        <f t="shared" si="0"/>
        <v>32.5</v>
      </c>
      <c r="H42" s="305">
        <f t="shared" si="1"/>
        <v>130</v>
      </c>
      <c r="I42" s="319">
        <v>130</v>
      </c>
      <c r="J42" s="344">
        <f t="shared" si="2"/>
        <v>65</v>
      </c>
      <c r="K42" s="305">
        <f t="shared" si="32"/>
        <v>15</v>
      </c>
      <c r="L42" s="305">
        <f t="shared" si="33"/>
        <v>60</v>
      </c>
      <c r="M42" s="305">
        <f t="shared" si="34"/>
        <v>2.1428571428571428</v>
      </c>
      <c r="N42" s="305">
        <f t="shared" si="35"/>
        <v>8.5714285714285712</v>
      </c>
      <c r="O42">
        <v>60</v>
      </c>
      <c r="P42" s="325">
        <f t="shared" si="7"/>
        <v>30</v>
      </c>
      <c r="Q42" s="305">
        <f t="shared" si="36"/>
        <v>37.5</v>
      </c>
      <c r="R42" s="305">
        <f t="shared" si="37"/>
        <v>150</v>
      </c>
      <c r="S42" s="305">
        <f t="shared" si="38"/>
        <v>5.3571428571428568</v>
      </c>
      <c r="T42" s="305">
        <f t="shared" si="39"/>
        <v>21.428571428571427</v>
      </c>
      <c r="U42" s="319">
        <v>150</v>
      </c>
      <c r="V42" s="325">
        <f t="shared" si="12"/>
        <v>75</v>
      </c>
      <c r="W42" s="305">
        <f t="shared" si="40"/>
        <v>37.5</v>
      </c>
      <c r="X42" s="305">
        <f t="shared" si="41"/>
        <v>150</v>
      </c>
      <c r="Y42" s="305">
        <f t="shared" si="42"/>
        <v>5.3571428571428568</v>
      </c>
      <c r="Z42" s="305">
        <f t="shared" si="43"/>
        <v>21.428571428571427</v>
      </c>
      <c r="AA42" s="319">
        <v>150</v>
      </c>
      <c r="AB42" s="325">
        <f t="shared" si="17"/>
        <v>75</v>
      </c>
    </row>
    <row r="43" spans="1:36">
      <c r="A43" s="421" t="s">
        <v>751</v>
      </c>
      <c r="B43" s="45">
        <v>3</v>
      </c>
      <c r="C43" s="4" t="s">
        <v>354</v>
      </c>
      <c r="D43" s="57" t="s">
        <v>271</v>
      </c>
      <c r="E43" s="73">
        <v>1</v>
      </c>
      <c r="F43" s="314">
        <v>30</v>
      </c>
      <c r="G43" s="305">
        <f t="shared" si="0"/>
        <v>20</v>
      </c>
      <c r="H43" s="305">
        <f t="shared" si="1"/>
        <v>80</v>
      </c>
      <c r="I43" s="319">
        <v>80</v>
      </c>
      <c r="J43" s="344">
        <f t="shared" si="2"/>
        <v>40</v>
      </c>
      <c r="K43" s="305">
        <f t="shared" si="32"/>
        <v>30</v>
      </c>
      <c r="L43" s="305">
        <f t="shared" si="33"/>
        <v>120</v>
      </c>
      <c r="M43" s="305">
        <f t="shared" si="34"/>
        <v>4.2857142857142856</v>
      </c>
      <c r="N43" s="305">
        <f t="shared" si="35"/>
        <v>17.142857142857142</v>
      </c>
      <c r="O43">
        <v>120</v>
      </c>
      <c r="P43" s="325">
        <f t="shared" si="7"/>
        <v>60</v>
      </c>
      <c r="Q43" s="305">
        <f t="shared" si="36"/>
        <v>17.5</v>
      </c>
      <c r="R43" s="305">
        <f t="shared" si="37"/>
        <v>70</v>
      </c>
      <c r="S43" s="305">
        <f t="shared" si="38"/>
        <v>2.5</v>
      </c>
      <c r="T43" s="305">
        <f t="shared" si="39"/>
        <v>10</v>
      </c>
      <c r="U43" s="319">
        <v>70</v>
      </c>
      <c r="V43" s="325">
        <f t="shared" si="12"/>
        <v>35</v>
      </c>
      <c r="W43" s="305">
        <f t="shared" si="40"/>
        <v>20</v>
      </c>
      <c r="X43" s="305">
        <f t="shared" si="41"/>
        <v>80</v>
      </c>
      <c r="Y43" s="305">
        <f t="shared" si="42"/>
        <v>2.8571428571428572</v>
      </c>
      <c r="Z43" s="305">
        <f t="shared" si="43"/>
        <v>11.428571428571429</v>
      </c>
      <c r="AA43" s="320">
        <v>80</v>
      </c>
      <c r="AB43" s="325">
        <f t="shared" si="17"/>
        <v>40</v>
      </c>
    </row>
    <row r="44" spans="1:36">
      <c r="A44" s="421" t="s">
        <v>751</v>
      </c>
      <c r="B44" s="318">
        <v>3</v>
      </c>
      <c r="C44" s="4" t="s">
        <v>96</v>
      </c>
      <c r="D44" s="57" t="s">
        <v>272</v>
      </c>
      <c r="E44" s="73">
        <v>1</v>
      </c>
      <c r="F44" s="314">
        <v>30</v>
      </c>
      <c r="G44" s="305">
        <f t="shared" si="0"/>
        <v>15</v>
      </c>
      <c r="H44" s="305">
        <f t="shared" si="1"/>
        <v>60</v>
      </c>
      <c r="I44" s="320">
        <v>60</v>
      </c>
      <c r="J44" s="344">
        <f t="shared" si="2"/>
        <v>30</v>
      </c>
      <c r="K44" s="305">
        <f t="shared" si="32"/>
        <v>20</v>
      </c>
      <c r="L44" s="305">
        <f t="shared" si="33"/>
        <v>80</v>
      </c>
      <c r="M44" s="305">
        <f t="shared" si="34"/>
        <v>2.8571428571428572</v>
      </c>
      <c r="N44" s="305">
        <f t="shared" si="35"/>
        <v>11.428571428571429</v>
      </c>
      <c r="O44" s="319">
        <v>80</v>
      </c>
      <c r="P44" s="325">
        <f t="shared" si="7"/>
        <v>40</v>
      </c>
      <c r="Q44" s="305">
        <f t="shared" si="36"/>
        <v>30</v>
      </c>
      <c r="R44" s="305">
        <f t="shared" si="37"/>
        <v>120</v>
      </c>
      <c r="S44" s="305">
        <f t="shared" si="38"/>
        <v>4.2857142857142856</v>
      </c>
      <c r="T44" s="305">
        <f t="shared" si="39"/>
        <v>17.142857142857142</v>
      </c>
      <c r="U44" s="320">
        <v>120</v>
      </c>
      <c r="V44" s="325">
        <f t="shared" si="12"/>
        <v>60</v>
      </c>
      <c r="W44" s="305">
        <f t="shared" si="40"/>
        <v>37.5</v>
      </c>
      <c r="X44" s="305">
        <f t="shared" si="41"/>
        <v>150</v>
      </c>
      <c r="Y44" s="305">
        <f t="shared" si="42"/>
        <v>5.3571428571428568</v>
      </c>
      <c r="Z44" s="305">
        <f t="shared" si="43"/>
        <v>21.428571428571427</v>
      </c>
      <c r="AA44" s="320">
        <v>150</v>
      </c>
      <c r="AB44" s="325">
        <f t="shared" si="17"/>
        <v>75</v>
      </c>
    </row>
    <row r="45" spans="1:36">
      <c r="A45" s="421" t="s">
        <v>751</v>
      </c>
      <c r="B45" s="45">
        <v>3</v>
      </c>
      <c r="C45" s="4" t="s">
        <v>355</v>
      </c>
      <c r="D45" s="57" t="s">
        <v>273</v>
      </c>
      <c r="E45" s="73">
        <v>2</v>
      </c>
      <c r="F45" s="314">
        <v>65</v>
      </c>
      <c r="G45" s="305">
        <f t="shared" si="0"/>
        <v>70</v>
      </c>
      <c r="H45" s="305">
        <f t="shared" si="1"/>
        <v>280</v>
      </c>
      <c r="I45" s="320">
        <v>280</v>
      </c>
      <c r="J45" s="344">
        <f t="shared" si="2"/>
        <v>140</v>
      </c>
      <c r="K45" s="305">
        <f t="shared" si="32"/>
        <v>30</v>
      </c>
      <c r="L45" s="305">
        <f t="shared" si="33"/>
        <v>120</v>
      </c>
      <c r="M45" s="305">
        <f t="shared" si="34"/>
        <v>4.2857142857142856</v>
      </c>
      <c r="N45" s="305">
        <f t="shared" si="35"/>
        <v>17.142857142857142</v>
      </c>
      <c r="O45" s="319">
        <v>120</v>
      </c>
      <c r="P45" s="325">
        <f t="shared" si="7"/>
        <v>60</v>
      </c>
      <c r="Q45" s="305">
        <f t="shared" si="36"/>
        <v>20</v>
      </c>
      <c r="R45" s="305">
        <f t="shared" si="37"/>
        <v>80</v>
      </c>
      <c r="S45" s="305">
        <f t="shared" si="38"/>
        <v>2.8571428571428572</v>
      </c>
      <c r="T45" s="305">
        <f t="shared" si="39"/>
        <v>11.428571428571429</v>
      </c>
      <c r="U45" s="320">
        <v>80</v>
      </c>
      <c r="V45" s="325">
        <f t="shared" si="12"/>
        <v>40</v>
      </c>
      <c r="W45" s="305">
        <f t="shared" si="40"/>
        <v>0</v>
      </c>
      <c r="X45" s="305">
        <f t="shared" si="41"/>
        <v>0</v>
      </c>
      <c r="Y45" s="305">
        <f t="shared" si="42"/>
        <v>0</v>
      </c>
      <c r="Z45" s="305">
        <f t="shared" si="43"/>
        <v>0</v>
      </c>
      <c r="AA45" s="320">
        <v>0</v>
      </c>
      <c r="AB45" s="325">
        <f t="shared" si="17"/>
        <v>0</v>
      </c>
    </row>
    <row r="46" spans="1:36">
      <c r="A46" s="331" t="s">
        <v>88</v>
      </c>
      <c r="B46" s="318">
        <v>3</v>
      </c>
      <c r="C46" s="4" t="s">
        <v>98</v>
      </c>
      <c r="D46" s="57" t="s">
        <v>274</v>
      </c>
      <c r="E46" s="73">
        <v>1</v>
      </c>
      <c r="F46" s="314">
        <v>65</v>
      </c>
      <c r="G46" s="305">
        <f t="shared" si="0"/>
        <v>20</v>
      </c>
      <c r="H46" s="305">
        <f t="shared" si="1"/>
        <v>80</v>
      </c>
      <c r="I46" s="320">
        <v>80</v>
      </c>
      <c r="J46" s="344">
        <f t="shared" si="2"/>
        <v>40</v>
      </c>
      <c r="K46" s="305">
        <f t="shared" si="32"/>
        <v>0</v>
      </c>
      <c r="L46" s="305">
        <f t="shared" si="33"/>
        <v>0</v>
      </c>
      <c r="M46" s="305">
        <f t="shared" si="34"/>
        <v>0</v>
      </c>
      <c r="N46" s="305">
        <f t="shared" si="35"/>
        <v>0</v>
      </c>
      <c r="O46" s="320">
        <v>0</v>
      </c>
      <c r="P46" s="325">
        <f t="shared" si="7"/>
        <v>0</v>
      </c>
      <c r="Q46" s="305">
        <f t="shared" si="36"/>
        <v>71.25</v>
      </c>
      <c r="R46" s="305">
        <f t="shared" si="37"/>
        <v>285</v>
      </c>
      <c r="S46" s="305">
        <f t="shared" si="38"/>
        <v>10.178571428571429</v>
      </c>
      <c r="T46" s="305">
        <f t="shared" si="39"/>
        <v>40.714285714285715</v>
      </c>
      <c r="U46">
        <v>285</v>
      </c>
      <c r="V46" s="325">
        <f t="shared" si="12"/>
        <v>142.5</v>
      </c>
      <c r="W46" s="305">
        <f t="shared" si="40"/>
        <v>53.75</v>
      </c>
      <c r="X46" s="305">
        <f t="shared" si="41"/>
        <v>215</v>
      </c>
      <c r="Y46" s="305">
        <f t="shared" si="42"/>
        <v>7.6785714285714288</v>
      </c>
      <c r="Z46" s="305">
        <f t="shared" si="43"/>
        <v>30.714285714285715</v>
      </c>
      <c r="AA46" s="320">
        <v>215</v>
      </c>
      <c r="AB46" s="325">
        <f t="shared" si="17"/>
        <v>107.5</v>
      </c>
    </row>
    <row r="47" spans="1:36">
      <c r="A47" s="331" t="s">
        <v>88</v>
      </c>
      <c r="B47" s="45">
        <v>3</v>
      </c>
      <c r="C47" s="4" t="s">
        <v>356</v>
      </c>
      <c r="D47" s="57" t="s">
        <v>275</v>
      </c>
      <c r="E47" s="73">
        <v>2</v>
      </c>
      <c r="F47" s="314">
        <v>65</v>
      </c>
      <c r="G47" s="305">
        <f t="shared" si="0"/>
        <v>40</v>
      </c>
      <c r="H47" s="305">
        <f t="shared" si="1"/>
        <v>160</v>
      </c>
      <c r="I47" s="320">
        <v>160</v>
      </c>
      <c r="J47" s="344">
        <f t="shared" si="2"/>
        <v>80</v>
      </c>
      <c r="K47" s="305">
        <f t="shared" si="32"/>
        <v>47.5</v>
      </c>
      <c r="L47" s="305">
        <f t="shared" si="33"/>
        <v>190</v>
      </c>
      <c r="M47" s="305">
        <f t="shared" si="34"/>
        <v>6.7857142857142856</v>
      </c>
      <c r="N47" s="305">
        <f t="shared" si="35"/>
        <v>27.142857142857142</v>
      </c>
      <c r="O47" s="320">
        <v>190</v>
      </c>
      <c r="P47" s="325">
        <f t="shared" si="7"/>
        <v>95</v>
      </c>
      <c r="Q47" s="305">
        <f t="shared" si="36"/>
        <v>15</v>
      </c>
      <c r="R47" s="305">
        <f t="shared" si="37"/>
        <v>60</v>
      </c>
      <c r="S47" s="305">
        <f t="shared" si="38"/>
        <v>2.1428571428571428</v>
      </c>
      <c r="T47" s="305">
        <f t="shared" si="39"/>
        <v>8.5714285714285712</v>
      </c>
      <c r="U47">
        <v>60</v>
      </c>
      <c r="V47" s="325">
        <f t="shared" si="12"/>
        <v>30</v>
      </c>
      <c r="W47" s="305">
        <f t="shared" si="40"/>
        <v>0</v>
      </c>
      <c r="X47" s="305">
        <f t="shared" si="41"/>
        <v>0</v>
      </c>
      <c r="Y47" s="305">
        <f t="shared" si="42"/>
        <v>0</v>
      </c>
      <c r="Z47" s="305">
        <f t="shared" si="43"/>
        <v>0</v>
      </c>
      <c r="AA47" s="320">
        <v>0</v>
      </c>
      <c r="AB47" s="325">
        <f t="shared" si="17"/>
        <v>0</v>
      </c>
    </row>
    <row r="48" spans="1:36">
      <c r="A48" s="331" t="s">
        <v>88</v>
      </c>
      <c r="B48" s="318">
        <v>3</v>
      </c>
      <c r="C48" s="4" t="s">
        <v>100</v>
      </c>
      <c r="D48" s="57" t="s">
        <v>276</v>
      </c>
      <c r="E48" s="73">
        <v>1</v>
      </c>
      <c r="F48" s="314">
        <v>65</v>
      </c>
      <c r="G48" s="305">
        <f t="shared" si="0"/>
        <v>20</v>
      </c>
      <c r="H48" s="305">
        <f t="shared" si="1"/>
        <v>80</v>
      </c>
      <c r="I48" s="320">
        <v>80</v>
      </c>
      <c r="J48" s="344">
        <f t="shared" si="2"/>
        <v>40</v>
      </c>
      <c r="K48" s="305">
        <f t="shared" si="32"/>
        <v>55</v>
      </c>
      <c r="L48" s="305">
        <f t="shared" si="33"/>
        <v>220</v>
      </c>
      <c r="M48" s="305">
        <f t="shared" si="34"/>
        <v>7.8571428571428568</v>
      </c>
      <c r="N48" s="305">
        <f t="shared" si="35"/>
        <v>31.428571428571427</v>
      </c>
      <c r="O48" s="320">
        <v>220</v>
      </c>
      <c r="P48" s="325">
        <f t="shared" si="7"/>
        <v>110</v>
      </c>
      <c r="Q48" s="305">
        <f t="shared" si="36"/>
        <v>87.5</v>
      </c>
      <c r="R48" s="305">
        <f t="shared" si="37"/>
        <v>350</v>
      </c>
      <c r="S48" s="305">
        <f t="shared" si="38"/>
        <v>12.5</v>
      </c>
      <c r="T48" s="305">
        <f t="shared" si="39"/>
        <v>50</v>
      </c>
      <c r="U48">
        <v>350</v>
      </c>
      <c r="V48" s="325">
        <f t="shared" si="12"/>
        <v>175</v>
      </c>
      <c r="W48" s="305">
        <f t="shared" si="40"/>
        <v>78.75</v>
      </c>
      <c r="X48" s="305">
        <f t="shared" si="41"/>
        <v>315</v>
      </c>
      <c r="Y48" s="305">
        <f t="shared" si="42"/>
        <v>11.25</v>
      </c>
      <c r="Z48" s="305">
        <f t="shared" si="43"/>
        <v>45</v>
      </c>
      <c r="AA48" s="320">
        <v>315</v>
      </c>
      <c r="AB48" s="325">
        <f t="shared" si="17"/>
        <v>157.5</v>
      </c>
    </row>
    <row r="49" spans="1:36">
      <c r="A49" s="331" t="s">
        <v>88</v>
      </c>
      <c r="B49" s="45">
        <v>3</v>
      </c>
      <c r="C49" s="4" t="s">
        <v>101</v>
      </c>
      <c r="D49" s="57" t="s">
        <v>619</v>
      </c>
      <c r="E49" s="73">
        <v>1</v>
      </c>
      <c r="F49" s="314">
        <v>65</v>
      </c>
      <c r="G49" s="305">
        <f t="shared" si="0"/>
        <v>100</v>
      </c>
      <c r="H49" s="305">
        <f t="shared" si="1"/>
        <v>400</v>
      </c>
      <c r="I49" s="320">
        <v>400</v>
      </c>
      <c r="J49" s="344">
        <f t="shared" si="2"/>
        <v>200</v>
      </c>
      <c r="K49" s="305">
        <f t="shared" si="32"/>
        <v>225</v>
      </c>
      <c r="L49" s="305">
        <f t="shared" si="33"/>
        <v>900</v>
      </c>
      <c r="M49" s="305">
        <f t="shared" si="34"/>
        <v>32.142857142857146</v>
      </c>
      <c r="N49" s="305">
        <f t="shared" si="35"/>
        <v>128.57142857142858</v>
      </c>
      <c r="O49" s="320">
        <v>900</v>
      </c>
      <c r="P49" s="325">
        <f t="shared" si="7"/>
        <v>450</v>
      </c>
      <c r="Q49" s="305">
        <f t="shared" si="36"/>
        <v>0</v>
      </c>
      <c r="R49" s="305">
        <f t="shared" si="37"/>
        <v>0</v>
      </c>
      <c r="S49" s="305">
        <f t="shared" si="38"/>
        <v>0</v>
      </c>
      <c r="T49" s="305">
        <f t="shared" si="39"/>
        <v>0</v>
      </c>
      <c r="U49">
        <v>0</v>
      </c>
      <c r="V49" s="325">
        <f t="shared" si="12"/>
        <v>0</v>
      </c>
      <c r="W49" s="305">
        <f t="shared" si="40"/>
        <v>100</v>
      </c>
      <c r="X49" s="305">
        <f t="shared" si="41"/>
        <v>400</v>
      </c>
      <c r="Y49" s="305">
        <f t="shared" si="42"/>
        <v>14.285714285714286</v>
      </c>
      <c r="Z49" s="305">
        <f t="shared" si="43"/>
        <v>57.142857142857146</v>
      </c>
      <c r="AA49" s="320">
        <v>400</v>
      </c>
      <c r="AB49" s="325">
        <f t="shared" si="17"/>
        <v>200</v>
      </c>
    </row>
    <row r="50" spans="1:36">
      <c r="A50" s="331" t="s">
        <v>88</v>
      </c>
      <c r="B50" s="45">
        <v>3</v>
      </c>
      <c r="C50" s="4" t="s">
        <v>438</v>
      </c>
      <c r="D50" s="57" t="s">
        <v>620</v>
      </c>
      <c r="E50" s="73">
        <v>3</v>
      </c>
      <c r="F50" s="314">
        <v>65</v>
      </c>
      <c r="G50" s="305">
        <f t="shared" si="0"/>
        <v>0</v>
      </c>
      <c r="H50" s="305">
        <f t="shared" si="1"/>
        <v>0</v>
      </c>
      <c r="I50" s="320">
        <v>0</v>
      </c>
      <c r="J50" s="344">
        <f t="shared" si="2"/>
        <v>0</v>
      </c>
      <c r="K50" s="305">
        <f t="shared" si="32"/>
        <v>0</v>
      </c>
      <c r="L50" s="305">
        <f t="shared" si="33"/>
        <v>0</v>
      </c>
      <c r="M50" s="305">
        <f t="shared" si="34"/>
        <v>0</v>
      </c>
      <c r="N50" s="305">
        <f t="shared" si="35"/>
        <v>0</v>
      </c>
      <c r="O50" s="320">
        <v>0</v>
      </c>
      <c r="P50" s="325">
        <f t="shared" si="7"/>
        <v>0</v>
      </c>
      <c r="Q50" s="305">
        <f t="shared" si="36"/>
        <v>0</v>
      </c>
      <c r="R50" s="305">
        <f t="shared" si="37"/>
        <v>0</v>
      </c>
      <c r="S50" s="305">
        <f t="shared" si="38"/>
        <v>0</v>
      </c>
      <c r="T50" s="305">
        <f t="shared" si="39"/>
        <v>0</v>
      </c>
      <c r="U50">
        <v>0</v>
      </c>
      <c r="V50" s="325">
        <f t="shared" si="12"/>
        <v>0</v>
      </c>
      <c r="W50" s="305">
        <f t="shared" si="40"/>
        <v>30</v>
      </c>
      <c r="X50" s="305">
        <f t="shared" si="41"/>
        <v>120</v>
      </c>
      <c r="Y50" s="305">
        <f t="shared" si="42"/>
        <v>4.2857142857142856</v>
      </c>
      <c r="Z50" s="305">
        <f t="shared" si="43"/>
        <v>17.142857142857142</v>
      </c>
      <c r="AA50" s="320">
        <v>120</v>
      </c>
      <c r="AB50" s="325">
        <f t="shared" si="17"/>
        <v>60</v>
      </c>
    </row>
    <row r="51" spans="1:36">
      <c r="A51" s="331" t="s">
        <v>88</v>
      </c>
      <c r="B51" s="318">
        <v>3</v>
      </c>
      <c r="C51" s="4" t="s">
        <v>358</v>
      </c>
      <c r="D51" s="57" t="s">
        <v>642</v>
      </c>
      <c r="E51" s="73">
        <v>1</v>
      </c>
      <c r="F51" s="314">
        <v>65</v>
      </c>
      <c r="G51" s="305">
        <f t="shared" si="0"/>
        <v>262.5</v>
      </c>
      <c r="H51" s="305">
        <f t="shared" si="1"/>
        <v>1050</v>
      </c>
      <c r="I51" s="320">
        <v>1050</v>
      </c>
      <c r="J51" s="344">
        <f t="shared" si="2"/>
        <v>525</v>
      </c>
      <c r="K51" s="305">
        <f t="shared" si="32"/>
        <v>187.5</v>
      </c>
      <c r="L51" s="305">
        <f t="shared" si="33"/>
        <v>750</v>
      </c>
      <c r="M51" s="305">
        <f t="shared" si="34"/>
        <v>26.785714285714285</v>
      </c>
      <c r="N51" s="305">
        <f t="shared" si="35"/>
        <v>107.14285714285714</v>
      </c>
      <c r="O51" s="319">
        <v>750</v>
      </c>
      <c r="P51" s="325">
        <f t="shared" si="7"/>
        <v>375</v>
      </c>
      <c r="Q51" s="305">
        <f t="shared" si="36"/>
        <v>262.5</v>
      </c>
      <c r="R51" s="305">
        <f t="shared" si="37"/>
        <v>1050</v>
      </c>
      <c r="S51" s="305">
        <f t="shared" si="38"/>
        <v>37.5</v>
      </c>
      <c r="T51" s="305">
        <f t="shared" si="39"/>
        <v>150</v>
      </c>
      <c r="U51" s="319">
        <v>1050</v>
      </c>
      <c r="V51" s="325">
        <f t="shared" si="12"/>
        <v>525</v>
      </c>
      <c r="W51" s="305">
        <f t="shared" si="40"/>
        <v>105</v>
      </c>
      <c r="X51" s="305">
        <f t="shared" si="41"/>
        <v>420</v>
      </c>
      <c r="Y51" s="305">
        <f t="shared" si="42"/>
        <v>15</v>
      </c>
      <c r="Z51" s="305">
        <f t="shared" si="43"/>
        <v>60</v>
      </c>
      <c r="AA51" s="319">
        <v>420</v>
      </c>
      <c r="AB51" s="325">
        <f t="shared" si="17"/>
        <v>210</v>
      </c>
    </row>
    <row r="52" spans="1:36">
      <c r="A52" s="421" t="s">
        <v>751</v>
      </c>
      <c r="B52" s="45">
        <v>3</v>
      </c>
      <c r="C52" s="4" t="s">
        <v>103</v>
      </c>
      <c r="D52" s="57" t="s">
        <v>644</v>
      </c>
      <c r="E52" s="73">
        <v>1</v>
      </c>
      <c r="F52" s="314">
        <v>65</v>
      </c>
      <c r="G52" s="305">
        <f t="shared" si="0"/>
        <v>200</v>
      </c>
      <c r="H52" s="305">
        <f t="shared" si="1"/>
        <v>800</v>
      </c>
      <c r="I52" s="320">
        <v>800</v>
      </c>
      <c r="J52" s="344">
        <f t="shared" si="2"/>
        <v>400</v>
      </c>
      <c r="K52" s="305">
        <f t="shared" si="32"/>
        <v>50</v>
      </c>
      <c r="L52" s="305">
        <f t="shared" si="33"/>
        <v>200</v>
      </c>
      <c r="M52" s="305">
        <f t="shared" si="34"/>
        <v>7.1428571428571432</v>
      </c>
      <c r="N52" s="305">
        <f t="shared" si="35"/>
        <v>28.571428571428573</v>
      </c>
      <c r="O52" s="319">
        <v>200</v>
      </c>
      <c r="P52" s="325">
        <f t="shared" si="7"/>
        <v>100</v>
      </c>
      <c r="Q52" s="305">
        <f t="shared" si="36"/>
        <v>287.5</v>
      </c>
      <c r="R52" s="305">
        <f t="shared" si="37"/>
        <v>1150</v>
      </c>
      <c r="S52" s="305">
        <f t="shared" si="38"/>
        <v>41.071428571428569</v>
      </c>
      <c r="T52" s="305">
        <f t="shared" si="39"/>
        <v>164.28571428571428</v>
      </c>
      <c r="U52" s="319">
        <v>1150</v>
      </c>
      <c r="V52" s="325">
        <f t="shared" si="12"/>
        <v>575</v>
      </c>
      <c r="W52" s="305">
        <f t="shared" si="40"/>
        <v>287.5</v>
      </c>
      <c r="X52" s="305">
        <f t="shared" si="41"/>
        <v>1150</v>
      </c>
      <c r="Y52" s="305">
        <f t="shared" si="42"/>
        <v>41.071428571428569</v>
      </c>
      <c r="Z52" s="305">
        <f t="shared" si="43"/>
        <v>164.28571428571428</v>
      </c>
      <c r="AA52" s="319">
        <v>1150</v>
      </c>
      <c r="AB52" s="325">
        <f t="shared" si="17"/>
        <v>575</v>
      </c>
    </row>
    <row r="53" spans="1:36">
      <c r="A53" s="331" t="s">
        <v>88</v>
      </c>
      <c r="B53" s="45">
        <v>3</v>
      </c>
      <c r="C53" s="4" t="s">
        <v>105</v>
      </c>
      <c r="D53" s="57" t="s">
        <v>645</v>
      </c>
      <c r="E53" s="73">
        <v>2</v>
      </c>
      <c r="F53" s="314">
        <v>65</v>
      </c>
      <c r="G53" s="305">
        <f t="shared" si="0"/>
        <v>287.5</v>
      </c>
      <c r="H53" s="305">
        <f t="shared" si="1"/>
        <v>1150</v>
      </c>
      <c r="I53" s="320">
        <v>1150</v>
      </c>
      <c r="J53" s="344">
        <f t="shared" si="2"/>
        <v>575</v>
      </c>
      <c r="K53" s="305">
        <f t="shared" si="32"/>
        <v>140</v>
      </c>
      <c r="L53" s="305">
        <f t="shared" si="33"/>
        <v>560</v>
      </c>
      <c r="M53" s="305">
        <f t="shared" si="34"/>
        <v>20</v>
      </c>
      <c r="N53" s="305">
        <f t="shared" si="35"/>
        <v>80</v>
      </c>
      <c r="O53" s="320">
        <v>560</v>
      </c>
      <c r="P53" s="325">
        <f t="shared" si="7"/>
        <v>280</v>
      </c>
      <c r="Q53" s="305">
        <f t="shared" si="36"/>
        <v>275</v>
      </c>
      <c r="R53" s="305">
        <f t="shared" si="37"/>
        <v>1100</v>
      </c>
      <c r="S53" s="305">
        <f t="shared" si="38"/>
        <v>39.285714285714285</v>
      </c>
      <c r="T53" s="305">
        <f t="shared" si="39"/>
        <v>157.14285714285714</v>
      </c>
      <c r="U53" s="320">
        <v>1100</v>
      </c>
      <c r="V53" s="325">
        <f t="shared" si="12"/>
        <v>550</v>
      </c>
      <c r="W53" s="305">
        <f t="shared" si="40"/>
        <v>67.5</v>
      </c>
      <c r="X53" s="305">
        <f t="shared" si="41"/>
        <v>270</v>
      </c>
      <c r="Y53" s="305">
        <f t="shared" si="42"/>
        <v>9.6428571428571423</v>
      </c>
      <c r="Z53" s="305">
        <f t="shared" si="43"/>
        <v>38.571428571428569</v>
      </c>
      <c r="AA53" s="320">
        <v>270</v>
      </c>
      <c r="AB53" s="325">
        <f t="shared" si="17"/>
        <v>135</v>
      </c>
    </row>
    <row r="54" spans="1:36">
      <c r="A54" s="331" t="s">
        <v>88</v>
      </c>
      <c r="B54" s="318">
        <v>3</v>
      </c>
      <c r="C54" s="4" t="s">
        <v>106</v>
      </c>
      <c r="D54" s="57" t="s">
        <v>647</v>
      </c>
      <c r="E54" s="73">
        <v>2</v>
      </c>
      <c r="F54" s="314">
        <v>65</v>
      </c>
      <c r="G54" s="305">
        <f t="shared" si="0"/>
        <v>75</v>
      </c>
      <c r="H54" s="305">
        <f t="shared" si="1"/>
        <v>300</v>
      </c>
      <c r="I54" s="320">
        <v>300</v>
      </c>
      <c r="J54" s="344">
        <f t="shared" si="2"/>
        <v>150</v>
      </c>
      <c r="K54" s="305">
        <f t="shared" si="32"/>
        <v>55</v>
      </c>
      <c r="L54" s="305">
        <f t="shared" si="33"/>
        <v>220</v>
      </c>
      <c r="M54" s="305">
        <f t="shared" si="34"/>
        <v>7.8571428571428568</v>
      </c>
      <c r="N54" s="305">
        <f t="shared" si="35"/>
        <v>31.428571428571427</v>
      </c>
      <c r="O54" s="319">
        <v>220</v>
      </c>
      <c r="P54" s="325">
        <f t="shared" si="7"/>
        <v>110</v>
      </c>
      <c r="Q54" s="305">
        <f t="shared" si="36"/>
        <v>62.5</v>
      </c>
      <c r="R54" s="305">
        <f t="shared" si="37"/>
        <v>250</v>
      </c>
      <c r="S54" s="305">
        <f t="shared" si="38"/>
        <v>8.9285714285714288</v>
      </c>
      <c r="T54" s="305">
        <f t="shared" si="39"/>
        <v>35.714285714285715</v>
      </c>
      <c r="U54" s="328">
        <v>250</v>
      </c>
      <c r="V54" s="325">
        <f t="shared" si="12"/>
        <v>125</v>
      </c>
      <c r="W54" s="305">
        <f t="shared" si="40"/>
        <v>37.5</v>
      </c>
      <c r="X54" s="305">
        <f t="shared" si="41"/>
        <v>150</v>
      </c>
      <c r="Y54" s="305">
        <f t="shared" si="42"/>
        <v>5.3571428571428568</v>
      </c>
      <c r="Z54" s="305">
        <f t="shared" si="43"/>
        <v>21.428571428571427</v>
      </c>
      <c r="AA54" s="319">
        <v>150</v>
      </c>
      <c r="AB54" s="325">
        <f t="shared" si="17"/>
        <v>75</v>
      </c>
    </row>
    <row r="55" spans="1:36" s="337" customFormat="1">
      <c r="A55" s="330" t="s">
        <v>107</v>
      </c>
      <c r="B55" s="314"/>
      <c r="C55" s="338"/>
      <c r="D55" s="339"/>
      <c r="E55" s="340"/>
      <c r="F55" s="314"/>
      <c r="G55" s="342">
        <f>J55-(J55*0.2)</f>
        <v>1280</v>
      </c>
      <c r="H55" s="342">
        <f>J55+(J55*0.2)</f>
        <v>1920</v>
      </c>
      <c r="I55" s="337">
        <f>SUM(I56:I61)</f>
        <v>3200</v>
      </c>
      <c r="J55" s="344">
        <f>I55/2</f>
        <v>1600</v>
      </c>
      <c r="K55" s="342">
        <f>P55-(P55*0.2)</f>
        <v>1172</v>
      </c>
      <c r="L55" s="342">
        <f>P55+(P55*0.2)</f>
        <v>1758</v>
      </c>
      <c r="M55" s="342"/>
      <c r="N55" s="342"/>
      <c r="O55" s="337">
        <f>SUM(O56:O61)</f>
        <v>2930</v>
      </c>
      <c r="P55" s="344">
        <f>O55/2</f>
        <v>1465</v>
      </c>
      <c r="Q55" s="342">
        <f>V55-(V55*0.2)</f>
        <v>1592</v>
      </c>
      <c r="R55" s="342">
        <f>V55+(V55*0.2)</f>
        <v>2388</v>
      </c>
      <c r="S55" s="342"/>
      <c r="T55" s="342"/>
      <c r="U55" s="337">
        <f>SUM(U56:U61)</f>
        <v>3980</v>
      </c>
      <c r="V55" s="344">
        <f>U55/2</f>
        <v>1990</v>
      </c>
      <c r="W55" s="342">
        <f>AB55-(AB55*0.2)</f>
        <v>1192</v>
      </c>
      <c r="X55" s="342">
        <f>AB55+(AB55*0.2)</f>
        <v>1788</v>
      </c>
      <c r="Y55" s="342"/>
      <c r="Z55" s="342"/>
      <c r="AA55" s="337">
        <f>SUM(AA56:AA61)</f>
        <v>2980</v>
      </c>
      <c r="AB55" s="344">
        <f>AA55/2</f>
        <v>1490</v>
      </c>
      <c r="AC55" s="351"/>
      <c r="AD55" s="351"/>
      <c r="AE55" s="351"/>
      <c r="AF55" s="351"/>
      <c r="AG55" s="351"/>
      <c r="AH55" s="351"/>
      <c r="AI55" s="351"/>
      <c r="AJ55" s="351"/>
    </row>
    <row r="56" spans="1:36">
      <c r="A56" s="331" t="s">
        <v>107</v>
      </c>
      <c r="B56" s="45">
        <v>4</v>
      </c>
      <c r="C56" s="333" t="s">
        <v>108</v>
      </c>
      <c r="D56" s="68" t="s">
        <v>621</v>
      </c>
      <c r="E56" s="73">
        <v>1</v>
      </c>
      <c r="F56" s="314">
        <v>40</v>
      </c>
      <c r="G56" s="305">
        <f t="shared" si="0"/>
        <v>35</v>
      </c>
      <c r="H56" s="305">
        <f t="shared" si="1"/>
        <v>140</v>
      </c>
      <c r="I56" s="319">
        <v>140</v>
      </c>
      <c r="J56" s="344">
        <f t="shared" si="2"/>
        <v>70</v>
      </c>
      <c r="K56" s="305">
        <f t="shared" ref="K56:K61" si="44">P56*0.5</f>
        <v>50</v>
      </c>
      <c r="L56" s="305">
        <f t="shared" ref="L56:L61" si="45">P56*2</f>
        <v>200</v>
      </c>
      <c r="M56" s="305">
        <f t="shared" ref="M56:M61" si="46">K56/7</f>
        <v>7.1428571428571432</v>
      </c>
      <c r="N56" s="305">
        <f t="shared" ref="N56:N61" si="47">L56/7</f>
        <v>28.571428571428573</v>
      </c>
      <c r="O56" s="319">
        <v>200</v>
      </c>
      <c r="P56" s="325">
        <f t="shared" si="7"/>
        <v>100</v>
      </c>
      <c r="Q56" s="305">
        <f t="shared" ref="Q56:Q61" si="48">V56*0.5</f>
        <v>45</v>
      </c>
      <c r="R56" s="305">
        <f t="shared" ref="R56:R61" si="49">V56*2</f>
        <v>180</v>
      </c>
      <c r="S56" s="305">
        <f t="shared" ref="S56:S61" si="50">Q56/7</f>
        <v>6.4285714285714288</v>
      </c>
      <c r="T56" s="305">
        <f t="shared" ref="T56:T61" si="51">R56/7</f>
        <v>25.714285714285715</v>
      </c>
      <c r="U56" s="319">
        <v>180</v>
      </c>
      <c r="V56" s="325">
        <f t="shared" si="12"/>
        <v>90</v>
      </c>
      <c r="W56" s="305">
        <f t="shared" ref="W56:W61" si="52">AB56*0.5</f>
        <v>57.5</v>
      </c>
      <c r="X56" s="305">
        <f t="shared" ref="X56:X61" si="53">AB56*2</f>
        <v>230</v>
      </c>
      <c r="Y56" s="305">
        <f t="shared" ref="Y56:Y61" si="54">W56/7</f>
        <v>8.2142857142857135</v>
      </c>
      <c r="Z56" s="305">
        <f t="shared" ref="Z56:Z61" si="55">X56/7</f>
        <v>32.857142857142854</v>
      </c>
      <c r="AA56" s="319">
        <v>230</v>
      </c>
      <c r="AB56" s="325">
        <f t="shared" si="17"/>
        <v>115</v>
      </c>
    </row>
    <row r="57" spans="1:36">
      <c r="A57" s="331" t="s">
        <v>107</v>
      </c>
      <c r="B57" s="318">
        <v>4</v>
      </c>
      <c r="C57" s="4" t="s">
        <v>109</v>
      </c>
      <c r="D57" s="57" t="s">
        <v>648</v>
      </c>
      <c r="E57" s="73">
        <v>2</v>
      </c>
      <c r="F57" s="314">
        <v>40</v>
      </c>
      <c r="G57" s="305">
        <f t="shared" si="0"/>
        <v>10</v>
      </c>
      <c r="H57" s="305">
        <f t="shared" si="1"/>
        <v>40</v>
      </c>
      <c r="I57" s="319">
        <v>40</v>
      </c>
      <c r="J57" s="344">
        <f t="shared" si="2"/>
        <v>20</v>
      </c>
      <c r="K57" s="305">
        <f t="shared" si="44"/>
        <v>10</v>
      </c>
      <c r="L57" s="305">
        <f t="shared" si="45"/>
        <v>40</v>
      </c>
      <c r="M57" s="305">
        <f t="shared" si="46"/>
        <v>1.4285714285714286</v>
      </c>
      <c r="N57" s="305">
        <f t="shared" si="47"/>
        <v>5.7142857142857144</v>
      </c>
      <c r="O57" s="319">
        <v>40</v>
      </c>
      <c r="P57" s="325">
        <f t="shared" si="7"/>
        <v>20</v>
      </c>
      <c r="Q57" s="305">
        <f t="shared" si="48"/>
        <v>30</v>
      </c>
      <c r="R57" s="305">
        <f t="shared" si="49"/>
        <v>120</v>
      </c>
      <c r="S57" s="305">
        <f t="shared" si="50"/>
        <v>4.2857142857142856</v>
      </c>
      <c r="T57" s="305">
        <f t="shared" si="51"/>
        <v>17.142857142857142</v>
      </c>
      <c r="U57" s="319">
        <v>120</v>
      </c>
      <c r="V57" s="325">
        <f t="shared" si="12"/>
        <v>60</v>
      </c>
      <c r="W57" s="305">
        <f t="shared" si="52"/>
        <v>25</v>
      </c>
      <c r="X57" s="305">
        <f t="shared" si="53"/>
        <v>100</v>
      </c>
      <c r="Y57" s="305">
        <f t="shared" si="54"/>
        <v>3.5714285714285716</v>
      </c>
      <c r="Z57" s="305">
        <f t="shared" si="55"/>
        <v>14.285714285714286</v>
      </c>
      <c r="AA57" s="319">
        <v>100</v>
      </c>
      <c r="AB57" s="325">
        <f t="shared" si="17"/>
        <v>50</v>
      </c>
    </row>
    <row r="58" spans="1:36">
      <c r="A58" s="331" t="s">
        <v>107</v>
      </c>
      <c r="B58" s="45">
        <v>4</v>
      </c>
      <c r="C58" s="4" t="s">
        <v>110</v>
      </c>
      <c r="D58" s="68" t="s">
        <v>649</v>
      </c>
      <c r="E58" s="73">
        <v>1</v>
      </c>
      <c r="F58" s="314">
        <v>250</v>
      </c>
      <c r="G58" s="305">
        <f t="shared" si="0"/>
        <v>212.5</v>
      </c>
      <c r="H58" s="305">
        <f t="shared" si="1"/>
        <v>850</v>
      </c>
      <c r="I58" s="319">
        <v>850</v>
      </c>
      <c r="J58" s="344">
        <f t="shared" si="2"/>
        <v>425</v>
      </c>
      <c r="K58" s="305">
        <f t="shared" si="44"/>
        <v>280</v>
      </c>
      <c r="L58" s="305">
        <f t="shared" si="45"/>
        <v>1120</v>
      </c>
      <c r="M58" s="305">
        <f t="shared" si="46"/>
        <v>40</v>
      </c>
      <c r="N58" s="305">
        <f t="shared" si="47"/>
        <v>160</v>
      </c>
      <c r="O58" s="319">
        <v>1120</v>
      </c>
      <c r="P58" s="325">
        <f t="shared" si="7"/>
        <v>560</v>
      </c>
      <c r="Q58" s="305">
        <f t="shared" si="48"/>
        <v>175</v>
      </c>
      <c r="R58" s="305">
        <f t="shared" si="49"/>
        <v>700</v>
      </c>
      <c r="S58" s="305">
        <f t="shared" si="50"/>
        <v>25</v>
      </c>
      <c r="T58" s="305">
        <f t="shared" si="51"/>
        <v>100</v>
      </c>
      <c r="U58" s="319">
        <v>700</v>
      </c>
      <c r="V58" s="325">
        <f t="shared" si="12"/>
        <v>350</v>
      </c>
      <c r="W58" s="305">
        <f t="shared" si="52"/>
        <v>235</v>
      </c>
      <c r="X58" s="305">
        <f t="shared" si="53"/>
        <v>940</v>
      </c>
      <c r="Y58" s="305">
        <f t="shared" si="54"/>
        <v>33.571428571428569</v>
      </c>
      <c r="Z58" s="305">
        <f t="shared" si="55"/>
        <v>134.28571428571428</v>
      </c>
      <c r="AA58" s="319">
        <v>940</v>
      </c>
      <c r="AB58" s="325">
        <f t="shared" si="17"/>
        <v>470</v>
      </c>
    </row>
    <row r="59" spans="1:36">
      <c r="A59" s="331" t="s">
        <v>107</v>
      </c>
      <c r="B59" s="318">
        <v>4</v>
      </c>
      <c r="C59" s="4" t="s">
        <v>111</v>
      </c>
      <c r="D59" s="57" t="s">
        <v>650</v>
      </c>
      <c r="E59" s="73">
        <v>2</v>
      </c>
      <c r="F59" s="340">
        <v>250</v>
      </c>
      <c r="G59" s="305">
        <f t="shared" si="0"/>
        <v>455</v>
      </c>
      <c r="H59" s="305">
        <f t="shared" si="1"/>
        <v>1820</v>
      </c>
      <c r="I59" s="319">
        <v>1820</v>
      </c>
      <c r="J59" s="344">
        <f t="shared" si="2"/>
        <v>910</v>
      </c>
      <c r="K59" s="305">
        <f t="shared" si="44"/>
        <v>280</v>
      </c>
      <c r="L59" s="305">
        <f t="shared" si="45"/>
        <v>1120</v>
      </c>
      <c r="M59" s="305">
        <f t="shared" si="46"/>
        <v>40</v>
      </c>
      <c r="N59" s="305">
        <f t="shared" si="47"/>
        <v>160</v>
      </c>
      <c r="O59" s="319">
        <v>1120</v>
      </c>
      <c r="P59" s="325">
        <f t="shared" si="7"/>
        <v>560</v>
      </c>
      <c r="Q59" s="305">
        <f t="shared" si="48"/>
        <v>670</v>
      </c>
      <c r="R59" s="305">
        <f t="shared" si="49"/>
        <v>2680</v>
      </c>
      <c r="S59" s="305">
        <f t="shared" si="50"/>
        <v>95.714285714285708</v>
      </c>
      <c r="T59" s="305">
        <f t="shared" si="51"/>
        <v>382.85714285714283</v>
      </c>
      <c r="U59" s="319">
        <v>2680</v>
      </c>
      <c r="V59" s="325">
        <f t="shared" si="12"/>
        <v>1340</v>
      </c>
      <c r="W59" s="305">
        <f t="shared" si="52"/>
        <v>252.5</v>
      </c>
      <c r="X59" s="305">
        <f t="shared" si="53"/>
        <v>1010</v>
      </c>
      <c r="Y59" s="305">
        <f t="shared" si="54"/>
        <v>36.071428571428569</v>
      </c>
      <c r="Z59" s="305">
        <f t="shared" si="55"/>
        <v>144.28571428571428</v>
      </c>
      <c r="AA59" s="319">
        <v>1010</v>
      </c>
      <c r="AB59" s="325">
        <f t="shared" si="17"/>
        <v>505</v>
      </c>
    </row>
    <row r="60" spans="1:36">
      <c r="A60" s="331" t="s">
        <v>107</v>
      </c>
      <c r="B60" s="45">
        <v>4</v>
      </c>
      <c r="C60" s="4" t="s">
        <v>112</v>
      </c>
      <c r="D60" s="68" t="s">
        <v>651</v>
      </c>
      <c r="E60" s="73">
        <v>1</v>
      </c>
      <c r="F60" s="340">
        <v>150</v>
      </c>
      <c r="G60" s="305">
        <f t="shared" si="0"/>
        <v>87.5</v>
      </c>
      <c r="H60" s="305">
        <f t="shared" si="1"/>
        <v>350</v>
      </c>
      <c r="I60" s="319">
        <v>350</v>
      </c>
      <c r="J60" s="344">
        <f t="shared" si="2"/>
        <v>175</v>
      </c>
      <c r="K60" s="305">
        <f t="shared" si="44"/>
        <v>75</v>
      </c>
      <c r="L60" s="305">
        <f t="shared" si="45"/>
        <v>300</v>
      </c>
      <c r="M60" s="305">
        <f t="shared" si="46"/>
        <v>10.714285714285714</v>
      </c>
      <c r="N60" s="305">
        <f t="shared" si="47"/>
        <v>42.857142857142854</v>
      </c>
      <c r="O60" s="320">
        <v>300</v>
      </c>
      <c r="P60" s="325">
        <f t="shared" si="7"/>
        <v>150</v>
      </c>
      <c r="Q60" s="305">
        <f t="shared" si="48"/>
        <v>75</v>
      </c>
      <c r="R60" s="305">
        <f t="shared" si="49"/>
        <v>300</v>
      </c>
      <c r="S60" s="305">
        <f t="shared" si="50"/>
        <v>10.714285714285714</v>
      </c>
      <c r="T60" s="305">
        <f t="shared" si="51"/>
        <v>42.857142857142854</v>
      </c>
      <c r="U60" s="319">
        <v>300</v>
      </c>
      <c r="V60" s="325">
        <f t="shared" si="12"/>
        <v>150</v>
      </c>
      <c r="W60" s="305">
        <f t="shared" si="52"/>
        <v>175</v>
      </c>
      <c r="X60" s="305">
        <f t="shared" si="53"/>
        <v>700</v>
      </c>
      <c r="Y60" s="305">
        <f t="shared" si="54"/>
        <v>25</v>
      </c>
      <c r="Z60" s="305">
        <f t="shared" si="55"/>
        <v>100</v>
      </c>
      <c r="AA60" s="319">
        <v>700</v>
      </c>
      <c r="AB60" s="325">
        <f t="shared" si="17"/>
        <v>350</v>
      </c>
    </row>
    <row r="61" spans="1:36">
      <c r="A61" s="331" t="s">
        <v>107</v>
      </c>
      <c r="B61" s="318">
        <v>4</v>
      </c>
      <c r="C61" s="4" t="s">
        <v>113</v>
      </c>
      <c r="D61" s="57" t="s">
        <v>652</v>
      </c>
      <c r="E61" s="73">
        <v>2</v>
      </c>
      <c r="F61" s="340">
        <v>150</v>
      </c>
      <c r="G61" s="305">
        <f t="shared" si="0"/>
        <v>0</v>
      </c>
      <c r="H61" s="305">
        <f t="shared" si="1"/>
        <v>0</v>
      </c>
      <c r="I61" s="320">
        <v>0</v>
      </c>
      <c r="J61" s="344">
        <f t="shared" si="2"/>
        <v>0</v>
      </c>
      <c r="K61" s="305">
        <f t="shared" si="44"/>
        <v>37.5</v>
      </c>
      <c r="L61" s="305">
        <f t="shared" si="45"/>
        <v>150</v>
      </c>
      <c r="M61" s="305">
        <f t="shared" si="46"/>
        <v>5.3571428571428568</v>
      </c>
      <c r="N61" s="305">
        <f t="shared" si="47"/>
        <v>21.428571428571427</v>
      </c>
      <c r="O61" s="320">
        <v>150</v>
      </c>
      <c r="P61" s="325">
        <f t="shared" si="7"/>
        <v>75</v>
      </c>
      <c r="Q61" s="305">
        <f t="shared" si="48"/>
        <v>0</v>
      </c>
      <c r="R61" s="305">
        <f t="shared" si="49"/>
        <v>0</v>
      </c>
      <c r="S61" s="305">
        <f t="shared" si="50"/>
        <v>0</v>
      </c>
      <c r="T61" s="305">
        <f t="shared" si="51"/>
        <v>0</v>
      </c>
      <c r="U61" s="320">
        <v>0</v>
      </c>
      <c r="V61" s="325">
        <f t="shared" si="12"/>
        <v>0</v>
      </c>
      <c r="W61" s="305">
        <f t="shared" si="52"/>
        <v>0</v>
      </c>
      <c r="X61" s="305">
        <f t="shared" si="53"/>
        <v>0</v>
      </c>
      <c r="Y61" s="305">
        <f t="shared" si="54"/>
        <v>0</v>
      </c>
      <c r="Z61" s="305">
        <f t="shared" si="55"/>
        <v>0</v>
      </c>
      <c r="AA61" s="319">
        <v>0</v>
      </c>
      <c r="AB61" s="325">
        <f t="shared" si="17"/>
        <v>0</v>
      </c>
    </row>
    <row r="62" spans="1:36" s="337" customFormat="1">
      <c r="A62" s="330" t="s">
        <v>228</v>
      </c>
      <c r="B62" s="314"/>
      <c r="C62" s="338"/>
      <c r="D62" s="339"/>
      <c r="E62" s="340"/>
      <c r="F62" s="340"/>
      <c r="G62" s="342">
        <f>J62-(J62*0.2)</f>
        <v>1616</v>
      </c>
      <c r="H62" s="342">
        <f>J62+(J62*0.2)</f>
        <v>2424</v>
      </c>
      <c r="I62" s="337">
        <f>SUM(I63:I83)</f>
        <v>4040</v>
      </c>
      <c r="J62" s="344">
        <f>I62/2</f>
        <v>2020</v>
      </c>
      <c r="K62" s="342">
        <f>P62-(P62*0.2)</f>
        <v>1150</v>
      </c>
      <c r="L62" s="342">
        <f>P62+(P62*0.2)</f>
        <v>1725</v>
      </c>
      <c r="M62" s="342"/>
      <c r="N62" s="342"/>
      <c r="O62" s="337">
        <f>SUM(O63:O83)</f>
        <v>2875</v>
      </c>
      <c r="P62" s="344">
        <f>O62/2</f>
        <v>1437.5</v>
      </c>
      <c r="Q62" s="342">
        <f>V62-(V62*0.2)</f>
        <v>1328</v>
      </c>
      <c r="R62" s="342">
        <f>V62+(V62*0.2)</f>
        <v>1992</v>
      </c>
      <c r="S62" s="342"/>
      <c r="T62" s="342"/>
      <c r="U62" s="337">
        <f>SUM(U63:U83)</f>
        <v>3320</v>
      </c>
      <c r="V62" s="344">
        <f>U62/2</f>
        <v>1660</v>
      </c>
      <c r="W62" s="342">
        <f>AB62-(AB62*0.2)</f>
        <v>526</v>
      </c>
      <c r="X62" s="342">
        <f>AB62+(AB62*0.2)</f>
        <v>789</v>
      </c>
      <c r="Y62" s="342"/>
      <c r="Z62" s="342"/>
      <c r="AA62" s="337">
        <f>SUM(AA63:AA83)</f>
        <v>1315</v>
      </c>
      <c r="AB62" s="344">
        <f>AA62/2</f>
        <v>657.5</v>
      </c>
      <c r="AC62" s="351"/>
      <c r="AD62" s="351"/>
      <c r="AE62" s="351"/>
      <c r="AF62" s="351"/>
      <c r="AG62" s="351"/>
      <c r="AH62" s="351"/>
      <c r="AI62" s="351"/>
      <c r="AJ62" s="351"/>
    </row>
    <row r="63" spans="1:36">
      <c r="A63" s="39" t="s">
        <v>228</v>
      </c>
      <c r="B63" s="45">
        <v>5</v>
      </c>
      <c r="C63" s="332" t="s">
        <v>114</v>
      </c>
      <c r="D63" s="66" t="s">
        <v>292</v>
      </c>
      <c r="E63" s="73">
        <v>3</v>
      </c>
      <c r="F63" s="314">
        <v>50</v>
      </c>
      <c r="G63" s="305">
        <f t="shared" si="0"/>
        <v>110</v>
      </c>
      <c r="H63" s="305">
        <f t="shared" si="1"/>
        <v>440</v>
      </c>
      <c r="I63" s="320">
        <v>440</v>
      </c>
      <c r="J63" s="344">
        <f t="shared" si="2"/>
        <v>220</v>
      </c>
      <c r="K63" s="305">
        <f t="shared" ref="K63:K83" si="56">P63*0.5</f>
        <v>41.25</v>
      </c>
      <c r="L63" s="305">
        <f t="shared" ref="L63:L83" si="57">P63*2</f>
        <v>165</v>
      </c>
      <c r="M63" s="305">
        <f t="shared" ref="M63:M83" si="58">K63/7</f>
        <v>5.8928571428571432</v>
      </c>
      <c r="N63" s="305">
        <f t="shared" ref="N63:N83" si="59">L63/7</f>
        <v>23.571428571428573</v>
      </c>
      <c r="O63" s="319">
        <v>165</v>
      </c>
      <c r="P63" s="325">
        <f t="shared" si="7"/>
        <v>82.5</v>
      </c>
      <c r="Q63" s="305">
        <f t="shared" ref="Q63:Q83" si="60">V63*0.5</f>
        <v>55</v>
      </c>
      <c r="R63" s="305">
        <f t="shared" ref="R63:R83" si="61">V63*2</f>
        <v>220</v>
      </c>
      <c r="S63" s="305">
        <f t="shared" ref="S63:S83" si="62">Q63/7</f>
        <v>7.8571428571428568</v>
      </c>
      <c r="T63" s="305">
        <f t="shared" ref="T63:T83" si="63">R63/7</f>
        <v>31.428571428571427</v>
      </c>
      <c r="U63" s="319">
        <v>220</v>
      </c>
      <c r="V63" s="325">
        <f t="shared" si="12"/>
        <v>110</v>
      </c>
      <c r="W63" s="305">
        <f t="shared" ref="W63:W83" si="64">AB63*0.5</f>
        <v>30</v>
      </c>
      <c r="X63" s="305">
        <f t="shared" ref="X63:X83" si="65">AB63*2</f>
        <v>120</v>
      </c>
      <c r="Y63" s="305">
        <f t="shared" ref="Y63:Y83" si="66">W63/7</f>
        <v>4.2857142857142856</v>
      </c>
      <c r="Z63" s="305">
        <f t="shared" ref="Z63:Z83" si="67">X63/7</f>
        <v>17.142857142857142</v>
      </c>
      <c r="AA63" s="305">
        <v>120</v>
      </c>
      <c r="AB63" s="325">
        <f t="shared" si="17"/>
        <v>60</v>
      </c>
    </row>
    <row r="64" spans="1:36">
      <c r="A64" s="39" t="s">
        <v>228</v>
      </c>
      <c r="B64" s="45">
        <v>5</v>
      </c>
      <c r="C64" s="332" t="s">
        <v>115</v>
      </c>
      <c r="D64" s="66" t="s">
        <v>293</v>
      </c>
      <c r="E64" s="73">
        <v>2</v>
      </c>
      <c r="F64" s="314">
        <v>100</v>
      </c>
      <c r="G64" s="305">
        <f t="shared" si="0"/>
        <v>25</v>
      </c>
      <c r="H64" s="305">
        <f t="shared" si="1"/>
        <v>100</v>
      </c>
      <c r="I64" s="320">
        <v>100</v>
      </c>
      <c r="J64" s="344">
        <f t="shared" si="2"/>
        <v>50</v>
      </c>
      <c r="K64" s="305">
        <f t="shared" si="56"/>
        <v>30</v>
      </c>
      <c r="L64" s="305">
        <f t="shared" si="57"/>
        <v>120</v>
      </c>
      <c r="M64" s="305">
        <f t="shared" si="58"/>
        <v>4.2857142857142856</v>
      </c>
      <c r="N64" s="305">
        <f t="shared" si="59"/>
        <v>17.142857142857142</v>
      </c>
      <c r="O64" s="319">
        <v>120</v>
      </c>
      <c r="P64" s="325">
        <f t="shared" si="7"/>
        <v>60</v>
      </c>
      <c r="Q64" s="305">
        <f t="shared" si="60"/>
        <v>27.5</v>
      </c>
      <c r="R64" s="305">
        <f t="shared" si="61"/>
        <v>110</v>
      </c>
      <c r="S64" s="305">
        <f t="shared" si="62"/>
        <v>3.9285714285714284</v>
      </c>
      <c r="T64" s="305">
        <f t="shared" si="63"/>
        <v>15.714285714285714</v>
      </c>
      <c r="U64" s="319">
        <v>110</v>
      </c>
      <c r="V64" s="325">
        <f t="shared" si="12"/>
        <v>55</v>
      </c>
      <c r="W64" s="305">
        <f t="shared" si="64"/>
        <v>0</v>
      </c>
      <c r="X64" s="305">
        <f t="shared" si="65"/>
        <v>0</v>
      </c>
      <c r="Y64" s="305">
        <f t="shared" si="66"/>
        <v>0</v>
      </c>
      <c r="Z64" s="305">
        <f t="shared" si="67"/>
        <v>0</v>
      </c>
      <c r="AA64" s="305">
        <f t="shared" ref="AA64:AA74" si="68">AC64*2</f>
        <v>0</v>
      </c>
      <c r="AB64" s="325">
        <f t="shared" si="17"/>
        <v>0</v>
      </c>
    </row>
    <row r="65" spans="1:28">
      <c r="A65" s="39" t="s">
        <v>228</v>
      </c>
      <c r="B65" s="45">
        <v>5</v>
      </c>
      <c r="C65" s="332" t="s">
        <v>116</v>
      </c>
      <c r="D65" s="66" t="s">
        <v>294</v>
      </c>
      <c r="E65" s="73">
        <v>2</v>
      </c>
      <c r="F65" s="314">
        <v>100</v>
      </c>
      <c r="G65" s="305">
        <f t="shared" si="0"/>
        <v>50</v>
      </c>
      <c r="H65" s="305">
        <f t="shared" si="1"/>
        <v>200</v>
      </c>
      <c r="I65" s="320">
        <v>200</v>
      </c>
      <c r="J65" s="344">
        <f t="shared" si="2"/>
        <v>100</v>
      </c>
      <c r="K65" s="305">
        <f t="shared" si="56"/>
        <v>37.5</v>
      </c>
      <c r="L65" s="305">
        <f t="shared" si="57"/>
        <v>150</v>
      </c>
      <c r="M65" s="305">
        <f t="shared" si="58"/>
        <v>5.3571428571428568</v>
      </c>
      <c r="N65" s="305">
        <f t="shared" si="59"/>
        <v>21.428571428571427</v>
      </c>
      <c r="O65" s="319">
        <v>150</v>
      </c>
      <c r="P65" s="325">
        <f t="shared" si="7"/>
        <v>75</v>
      </c>
      <c r="Q65" s="305">
        <f t="shared" si="60"/>
        <v>37.5</v>
      </c>
      <c r="R65" s="305">
        <f t="shared" si="61"/>
        <v>150</v>
      </c>
      <c r="S65" s="305">
        <f t="shared" si="62"/>
        <v>5.3571428571428568</v>
      </c>
      <c r="T65" s="305">
        <f t="shared" si="63"/>
        <v>21.428571428571427</v>
      </c>
      <c r="U65" s="319">
        <v>150</v>
      </c>
      <c r="V65" s="325">
        <f t="shared" si="12"/>
        <v>75</v>
      </c>
      <c r="W65" s="305">
        <f t="shared" si="64"/>
        <v>15</v>
      </c>
      <c r="X65" s="305">
        <f t="shared" si="65"/>
        <v>60</v>
      </c>
      <c r="Y65" s="305">
        <f t="shared" si="66"/>
        <v>2.1428571428571428</v>
      </c>
      <c r="Z65" s="305">
        <f t="shared" si="67"/>
        <v>8.5714285714285712</v>
      </c>
      <c r="AA65" s="305">
        <v>60</v>
      </c>
      <c r="AB65" s="325">
        <f t="shared" si="17"/>
        <v>30</v>
      </c>
    </row>
    <row r="66" spans="1:28">
      <c r="A66" s="39" t="s">
        <v>228</v>
      </c>
      <c r="B66" s="45">
        <v>5</v>
      </c>
      <c r="C66" s="332" t="s">
        <v>117</v>
      </c>
      <c r="D66" s="66" t="s">
        <v>295</v>
      </c>
      <c r="E66" s="73">
        <v>3</v>
      </c>
      <c r="F66" s="314">
        <v>100</v>
      </c>
      <c r="G66" s="305">
        <f t="shared" si="0"/>
        <v>50</v>
      </c>
      <c r="H66" s="305">
        <f t="shared" si="1"/>
        <v>200</v>
      </c>
      <c r="I66" s="320">
        <v>200</v>
      </c>
      <c r="J66" s="344">
        <f t="shared" si="2"/>
        <v>100</v>
      </c>
      <c r="K66" s="305">
        <f t="shared" si="56"/>
        <v>37.5</v>
      </c>
      <c r="L66" s="305">
        <f t="shared" si="57"/>
        <v>150</v>
      </c>
      <c r="M66" s="305">
        <f t="shared" si="58"/>
        <v>5.3571428571428568</v>
      </c>
      <c r="N66" s="305">
        <f t="shared" si="59"/>
        <v>21.428571428571427</v>
      </c>
      <c r="O66" s="320">
        <v>150</v>
      </c>
      <c r="P66" s="325">
        <f t="shared" si="7"/>
        <v>75</v>
      </c>
      <c r="Q66" s="305">
        <f t="shared" si="60"/>
        <v>37.5</v>
      </c>
      <c r="R66" s="305">
        <f t="shared" si="61"/>
        <v>150</v>
      </c>
      <c r="S66" s="305">
        <f t="shared" si="62"/>
        <v>5.3571428571428568</v>
      </c>
      <c r="T66" s="305">
        <f t="shared" si="63"/>
        <v>21.428571428571427</v>
      </c>
      <c r="U66" s="320">
        <v>150</v>
      </c>
      <c r="V66" s="325">
        <f t="shared" si="12"/>
        <v>75</v>
      </c>
      <c r="W66" s="305">
        <f t="shared" si="64"/>
        <v>17.5</v>
      </c>
      <c r="X66" s="305">
        <f t="shared" si="65"/>
        <v>70</v>
      </c>
      <c r="Y66" s="305">
        <f t="shared" si="66"/>
        <v>2.5</v>
      </c>
      <c r="Z66" s="305">
        <f t="shared" si="67"/>
        <v>10</v>
      </c>
      <c r="AA66" s="305">
        <v>70</v>
      </c>
      <c r="AB66" s="325">
        <f t="shared" si="17"/>
        <v>35</v>
      </c>
    </row>
    <row r="67" spans="1:28">
      <c r="A67" s="39" t="s">
        <v>228</v>
      </c>
      <c r="B67" s="45">
        <v>5</v>
      </c>
      <c r="C67" s="332" t="s">
        <v>359</v>
      </c>
      <c r="D67" s="66" t="s">
        <v>296</v>
      </c>
      <c r="E67" s="73">
        <v>1</v>
      </c>
      <c r="F67" s="314">
        <v>100</v>
      </c>
      <c r="G67" s="305">
        <f t="shared" si="0"/>
        <v>100</v>
      </c>
      <c r="H67" s="305">
        <f t="shared" si="1"/>
        <v>400</v>
      </c>
      <c r="I67" s="320">
        <v>400</v>
      </c>
      <c r="J67" s="344">
        <f t="shared" si="2"/>
        <v>200</v>
      </c>
      <c r="K67" s="305">
        <f t="shared" si="56"/>
        <v>75</v>
      </c>
      <c r="L67" s="305">
        <f t="shared" si="57"/>
        <v>300</v>
      </c>
      <c r="M67" s="305">
        <f t="shared" si="58"/>
        <v>10.714285714285714</v>
      </c>
      <c r="N67" s="305">
        <f t="shared" si="59"/>
        <v>42.857142857142854</v>
      </c>
      <c r="O67" s="319">
        <v>300</v>
      </c>
      <c r="P67" s="325">
        <f t="shared" si="7"/>
        <v>150</v>
      </c>
      <c r="Q67" s="305">
        <f t="shared" si="60"/>
        <v>75</v>
      </c>
      <c r="R67" s="305">
        <f t="shared" si="61"/>
        <v>300</v>
      </c>
      <c r="S67" s="305">
        <f t="shared" si="62"/>
        <v>10.714285714285714</v>
      </c>
      <c r="T67" s="305">
        <f t="shared" si="63"/>
        <v>42.857142857142854</v>
      </c>
      <c r="U67">
        <v>300</v>
      </c>
      <c r="V67" s="325">
        <f t="shared" si="12"/>
        <v>150</v>
      </c>
      <c r="W67" s="305">
        <f t="shared" si="64"/>
        <v>32.5</v>
      </c>
      <c r="X67" s="305">
        <f t="shared" si="65"/>
        <v>130</v>
      </c>
      <c r="Y67" s="305">
        <f t="shared" si="66"/>
        <v>4.6428571428571432</v>
      </c>
      <c r="Z67" s="305">
        <f t="shared" si="67"/>
        <v>18.571428571428573</v>
      </c>
      <c r="AA67" s="305">
        <v>130</v>
      </c>
      <c r="AB67" s="325">
        <f t="shared" si="17"/>
        <v>65</v>
      </c>
    </row>
    <row r="68" spans="1:28">
      <c r="A68" s="39" t="s">
        <v>228</v>
      </c>
      <c r="B68" s="45">
        <v>5</v>
      </c>
      <c r="C68" s="332" t="s">
        <v>119</v>
      </c>
      <c r="D68" s="66" t="s">
        <v>297</v>
      </c>
      <c r="E68" s="73">
        <v>3</v>
      </c>
      <c r="F68" s="314">
        <v>100</v>
      </c>
      <c r="G68" s="305">
        <f t="shared" si="0"/>
        <v>55</v>
      </c>
      <c r="H68" s="305">
        <f t="shared" si="1"/>
        <v>220</v>
      </c>
      <c r="I68" s="320">
        <v>220</v>
      </c>
      <c r="J68" s="344">
        <f t="shared" si="2"/>
        <v>110</v>
      </c>
      <c r="K68" s="305">
        <f t="shared" si="56"/>
        <v>55</v>
      </c>
      <c r="L68" s="305">
        <f t="shared" si="57"/>
        <v>220</v>
      </c>
      <c r="M68" s="305">
        <f t="shared" si="58"/>
        <v>7.8571428571428568</v>
      </c>
      <c r="N68" s="305">
        <f t="shared" si="59"/>
        <v>31.428571428571427</v>
      </c>
      <c r="O68" s="319">
        <v>220</v>
      </c>
      <c r="P68" s="325">
        <f t="shared" si="7"/>
        <v>110</v>
      </c>
      <c r="Q68" s="305">
        <f t="shared" si="60"/>
        <v>37.5</v>
      </c>
      <c r="R68" s="305">
        <f t="shared" si="61"/>
        <v>150</v>
      </c>
      <c r="S68" s="305">
        <f t="shared" si="62"/>
        <v>5.3571428571428568</v>
      </c>
      <c r="T68" s="305">
        <f t="shared" si="63"/>
        <v>21.428571428571427</v>
      </c>
      <c r="U68">
        <v>150</v>
      </c>
      <c r="V68" s="325">
        <f t="shared" si="12"/>
        <v>75</v>
      </c>
      <c r="W68" s="305">
        <f t="shared" si="64"/>
        <v>17.5</v>
      </c>
      <c r="X68" s="305">
        <f t="shared" si="65"/>
        <v>70</v>
      </c>
      <c r="Y68" s="305">
        <f t="shared" si="66"/>
        <v>2.5</v>
      </c>
      <c r="Z68" s="305">
        <f t="shared" si="67"/>
        <v>10</v>
      </c>
      <c r="AA68" s="305">
        <v>70</v>
      </c>
      <c r="AB68" s="325">
        <f t="shared" si="17"/>
        <v>35</v>
      </c>
    </row>
    <row r="69" spans="1:28">
      <c r="A69" s="39" t="s">
        <v>228</v>
      </c>
      <c r="B69" s="45">
        <v>5</v>
      </c>
      <c r="C69" s="399" t="s">
        <v>120</v>
      </c>
      <c r="D69" s="66" t="s">
        <v>298</v>
      </c>
      <c r="E69" s="73">
        <v>2</v>
      </c>
      <c r="F69" s="314">
        <v>100</v>
      </c>
      <c r="G69" s="305">
        <f t="shared" si="0"/>
        <v>0</v>
      </c>
      <c r="H69" s="305">
        <f t="shared" si="1"/>
        <v>0</v>
      </c>
      <c r="I69" s="320">
        <v>0</v>
      </c>
      <c r="J69" s="344">
        <v>0</v>
      </c>
      <c r="K69" s="305">
        <f t="shared" si="56"/>
        <v>0</v>
      </c>
      <c r="L69" s="305">
        <f t="shared" si="57"/>
        <v>0</v>
      </c>
      <c r="M69" s="305">
        <f t="shared" si="58"/>
        <v>0</v>
      </c>
      <c r="N69" s="305">
        <f t="shared" si="59"/>
        <v>0</v>
      </c>
      <c r="O69" s="320">
        <v>0</v>
      </c>
      <c r="P69" s="325">
        <v>0</v>
      </c>
      <c r="Q69" s="305">
        <f t="shared" si="60"/>
        <v>0</v>
      </c>
      <c r="R69" s="305">
        <f t="shared" si="61"/>
        <v>0</v>
      </c>
      <c r="S69" s="305">
        <f t="shared" si="62"/>
        <v>0</v>
      </c>
      <c r="T69" s="305">
        <f t="shared" si="63"/>
        <v>0</v>
      </c>
      <c r="U69">
        <v>0</v>
      </c>
      <c r="V69" s="325">
        <f t="shared" si="12"/>
        <v>0</v>
      </c>
      <c r="W69" s="305">
        <f t="shared" si="64"/>
        <v>0</v>
      </c>
      <c r="X69" s="305">
        <f t="shared" si="65"/>
        <v>0</v>
      </c>
      <c r="Y69" s="305">
        <f t="shared" si="66"/>
        <v>0</v>
      </c>
      <c r="Z69" s="305">
        <f t="shared" si="67"/>
        <v>0</v>
      </c>
      <c r="AA69" s="305">
        <v>0</v>
      </c>
      <c r="AB69" s="325">
        <f t="shared" si="17"/>
        <v>0</v>
      </c>
    </row>
    <row r="70" spans="1:28">
      <c r="A70" s="39" t="s">
        <v>228</v>
      </c>
      <c r="B70" s="45">
        <v>5</v>
      </c>
      <c r="C70" s="332" t="s">
        <v>121</v>
      </c>
      <c r="D70" s="66" t="s">
        <v>299</v>
      </c>
      <c r="E70" s="73">
        <v>3</v>
      </c>
      <c r="F70" s="314">
        <v>100</v>
      </c>
      <c r="G70" s="305">
        <f t="shared" si="0"/>
        <v>110</v>
      </c>
      <c r="H70" s="305">
        <f t="shared" si="1"/>
        <v>440</v>
      </c>
      <c r="I70" s="320">
        <v>440</v>
      </c>
      <c r="J70" s="344">
        <f t="shared" si="2"/>
        <v>220</v>
      </c>
      <c r="K70" s="305">
        <f t="shared" si="56"/>
        <v>75</v>
      </c>
      <c r="L70" s="305">
        <f t="shared" si="57"/>
        <v>300</v>
      </c>
      <c r="M70" s="305">
        <f t="shared" si="58"/>
        <v>10.714285714285714</v>
      </c>
      <c r="N70" s="305">
        <f t="shared" si="59"/>
        <v>42.857142857142854</v>
      </c>
      <c r="O70" s="320">
        <v>300</v>
      </c>
      <c r="P70" s="325">
        <f t="shared" si="7"/>
        <v>150</v>
      </c>
      <c r="Q70" s="305">
        <f t="shared" si="60"/>
        <v>90</v>
      </c>
      <c r="R70" s="305">
        <f t="shared" si="61"/>
        <v>360</v>
      </c>
      <c r="S70" s="305">
        <f t="shared" si="62"/>
        <v>12.857142857142858</v>
      </c>
      <c r="T70" s="305">
        <f t="shared" si="63"/>
        <v>51.428571428571431</v>
      </c>
      <c r="U70">
        <v>360</v>
      </c>
      <c r="V70" s="325">
        <f t="shared" si="12"/>
        <v>180</v>
      </c>
      <c r="W70" s="305">
        <f t="shared" si="64"/>
        <v>30</v>
      </c>
      <c r="X70" s="305">
        <f t="shared" si="65"/>
        <v>120</v>
      </c>
      <c r="Y70" s="305">
        <f t="shared" si="66"/>
        <v>4.2857142857142856</v>
      </c>
      <c r="Z70" s="305">
        <f t="shared" si="67"/>
        <v>17.142857142857142</v>
      </c>
      <c r="AA70" s="305">
        <v>120</v>
      </c>
      <c r="AB70" s="325">
        <f t="shared" si="17"/>
        <v>60</v>
      </c>
    </row>
    <row r="71" spans="1:28">
      <c r="A71" s="39" t="s">
        <v>228</v>
      </c>
      <c r="B71" s="45">
        <v>5</v>
      </c>
      <c r="C71" s="332" t="s">
        <v>122</v>
      </c>
      <c r="D71" s="66" t="s">
        <v>300</v>
      </c>
      <c r="E71" s="73">
        <v>1</v>
      </c>
      <c r="F71" s="314">
        <v>100</v>
      </c>
      <c r="G71" s="305">
        <f t="shared" si="0"/>
        <v>27.5</v>
      </c>
      <c r="H71" s="305">
        <f t="shared" si="1"/>
        <v>110</v>
      </c>
      <c r="I71">
        <v>110</v>
      </c>
      <c r="J71" s="344">
        <f t="shared" si="2"/>
        <v>55</v>
      </c>
      <c r="K71" s="305">
        <f t="shared" si="56"/>
        <v>37.5</v>
      </c>
      <c r="L71" s="305">
        <f t="shared" si="57"/>
        <v>150</v>
      </c>
      <c r="M71" s="305">
        <f t="shared" si="58"/>
        <v>5.3571428571428568</v>
      </c>
      <c r="N71" s="305">
        <f t="shared" si="59"/>
        <v>21.428571428571427</v>
      </c>
      <c r="O71" s="320">
        <v>150</v>
      </c>
      <c r="P71" s="325">
        <f t="shared" si="7"/>
        <v>75</v>
      </c>
      <c r="Q71" s="305">
        <f t="shared" si="60"/>
        <v>50</v>
      </c>
      <c r="R71" s="305">
        <f t="shared" si="61"/>
        <v>200</v>
      </c>
      <c r="S71" s="305">
        <f t="shared" si="62"/>
        <v>7.1428571428571432</v>
      </c>
      <c r="T71" s="305">
        <f t="shared" si="63"/>
        <v>28.571428571428573</v>
      </c>
      <c r="U71">
        <v>200</v>
      </c>
      <c r="V71" s="325">
        <f t="shared" si="12"/>
        <v>100</v>
      </c>
      <c r="W71" s="305">
        <f t="shared" si="64"/>
        <v>15</v>
      </c>
      <c r="X71" s="305">
        <f t="shared" si="65"/>
        <v>60</v>
      </c>
      <c r="Y71" s="305">
        <f t="shared" si="66"/>
        <v>2.1428571428571428</v>
      </c>
      <c r="Z71" s="305">
        <f t="shared" si="67"/>
        <v>8.5714285714285712</v>
      </c>
      <c r="AA71" s="305">
        <v>60</v>
      </c>
      <c r="AB71" s="325">
        <f t="shared" si="17"/>
        <v>30</v>
      </c>
    </row>
    <row r="72" spans="1:28">
      <c r="A72" s="39" t="s">
        <v>228</v>
      </c>
      <c r="B72" s="45">
        <v>5</v>
      </c>
      <c r="C72" s="332" t="s">
        <v>123</v>
      </c>
      <c r="D72" s="66" t="s">
        <v>301</v>
      </c>
      <c r="E72" s="73">
        <v>2</v>
      </c>
      <c r="F72" s="314">
        <v>100</v>
      </c>
      <c r="G72" s="305">
        <f t="shared" si="0"/>
        <v>37.5</v>
      </c>
      <c r="H72" s="305">
        <f t="shared" si="1"/>
        <v>150</v>
      </c>
      <c r="I72">
        <v>150</v>
      </c>
      <c r="J72" s="344">
        <f t="shared" si="2"/>
        <v>75</v>
      </c>
      <c r="K72" s="305">
        <f t="shared" si="56"/>
        <v>37.5</v>
      </c>
      <c r="L72" s="305">
        <f t="shared" si="57"/>
        <v>150</v>
      </c>
      <c r="M72" s="305">
        <f t="shared" si="58"/>
        <v>5.3571428571428568</v>
      </c>
      <c r="N72" s="305">
        <f t="shared" si="59"/>
        <v>21.428571428571427</v>
      </c>
      <c r="O72" s="320">
        <v>150</v>
      </c>
      <c r="P72" s="325">
        <f t="shared" si="7"/>
        <v>75</v>
      </c>
      <c r="Q72" s="305">
        <f t="shared" si="60"/>
        <v>37.5</v>
      </c>
      <c r="R72" s="305">
        <f t="shared" si="61"/>
        <v>150</v>
      </c>
      <c r="S72" s="305">
        <f t="shared" si="62"/>
        <v>5.3571428571428568</v>
      </c>
      <c r="T72" s="305">
        <f t="shared" si="63"/>
        <v>21.428571428571427</v>
      </c>
      <c r="U72">
        <v>150</v>
      </c>
      <c r="V72" s="325">
        <f t="shared" si="12"/>
        <v>75</v>
      </c>
      <c r="W72" s="305">
        <f t="shared" si="64"/>
        <v>17.5</v>
      </c>
      <c r="X72" s="305">
        <f t="shared" si="65"/>
        <v>70</v>
      </c>
      <c r="Y72" s="305">
        <f t="shared" si="66"/>
        <v>2.5</v>
      </c>
      <c r="Z72" s="305">
        <f t="shared" si="67"/>
        <v>10</v>
      </c>
      <c r="AA72" s="305">
        <v>70</v>
      </c>
      <c r="AB72" s="325">
        <f t="shared" si="17"/>
        <v>35</v>
      </c>
    </row>
    <row r="73" spans="1:28">
      <c r="A73" s="39" t="s">
        <v>228</v>
      </c>
      <c r="B73" s="45">
        <v>5</v>
      </c>
      <c r="C73" s="332" t="s">
        <v>124</v>
      </c>
      <c r="D73" s="66" t="s">
        <v>302</v>
      </c>
      <c r="E73" s="73">
        <v>1</v>
      </c>
      <c r="F73" s="314">
        <v>100</v>
      </c>
      <c r="G73" s="305">
        <f t="shared" ref="G73:G118" si="69">J73*0.5</f>
        <v>37.5</v>
      </c>
      <c r="H73" s="305">
        <f t="shared" ref="H73:H118" si="70">J73*2</f>
        <v>150</v>
      </c>
      <c r="I73">
        <v>150</v>
      </c>
      <c r="J73" s="344">
        <f t="shared" ref="J73:J118" si="71">I73/2</f>
        <v>75</v>
      </c>
      <c r="K73" s="305">
        <f t="shared" si="56"/>
        <v>37.5</v>
      </c>
      <c r="L73" s="305">
        <f t="shared" si="57"/>
        <v>150</v>
      </c>
      <c r="M73" s="305">
        <f t="shared" si="58"/>
        <v>5.3571428571428568</v>
      </c>
      <c r="N73" s="305">
        <f t="shared" si="59"/>
        <v>21.428571428571427</v>
      </c>
      <c r="O73" s="320">
        <v>150</v>
      </c>
      <c r="P73" s="325">
        <f t="shared" ref="P73:P118" si="72">O73/2</f>
        <v>75</v>
      </c>
      <c r="Q73" s="305">
        <f t="shared" si="60"/>
        <v>50</v>
      </c>
      <c r="R73" s="305">
        <f t="shared" si="61"/>
        <v>200</v>
      </c>
      <c r="S73" s="305">
        <f t="shared" si="62"/>
        <v>7.1428571428571432</v>
      </c>
      <c r="T73" s="305">
        <f t="shared" si="63"/>
        <v>28.571428571428573</v>
      </c>
      <c r="U73">
        <v>200</v>
      </c>
      <c r="V73" s="325">
        <f t="shared" ref="V73:V118" si="73">U73/2</f>
        <v>100</v>
      </c>
      <c r="W73" s="305">
        <f t="shared" si="64"/>
        <v>15</v>
      </c>
      <c r="X73" s="305">
        <f t="shared" si="65"/>
        <v>60</v>
      </c>
      <c r="Y73" s="305">
        <f t="shared" si="66"/>
        <v>2.1428571428571428</v>
      </c>
      <c r="Z73" s="305">
        <f t="shared" si="67"/>
        <v>8.5714285714285712</v>
      </c>
      <c r="AA73" s="305">
        <v>60</v>
      </c>
      <c r="AB73" s="325">
        <f t="shared" ref="AB73:AB118" si="74">AA73/2</f>
        <v>30</v>
      </c>
    </row>
    <row r="74" spans="1:28">
      <c r="A74" s="39" t="s">
        <v>228</v>
      </c>
      <c r="B74" s="45">
        <v>5</v>
      </c>
      <c r="C74" s="332" t="s">
        <v>125</v>
      </c>
      <c r="D74" s="66" t="s">
        <v>303</v>
      </c>
      <c r="E74" s="73">
        <v>3</v>
      </c>
      <c r="F74" s="314">
        <v>50</v>
      </c>
      <c r="G74" s="305">
        <f t="shared" si="69"/>
        <v>22.5</v>
      </c>
      <c r="H74" s="305">
        <f t="shared" si="70"/>
        <v>90</v>
      </c>
      <c r="I74" s="319">
        <v>90</v>
      </c>
      <c r="J74" s="344">
        <f t="shared" si="71"/>
        <v>45</v>
      </c>
      <c r="K74" s="305">
        <f t="shared" si="56"/>
        <v>0</v>
      </c>
      <c r="L74" s="305">
        <f t="shared" si="57"/>
        <v>0</v>
      </c>
      <c r="M74" s="305">
        <f t="shared" si="58"/>
        <v>0</v>
      </c>
      <c r="N74" s="305">
        <f t="shared" si="59"/>
        <v>0</v>
      </c>
      <c r="O74" s="319">
        <v>0</v>
      </c>
      <c r="P74" s="325">
        <f t="shared" si="72"/>
        <v>0</v>
      </c>
      <c r="Q74" s="305">
        <f t="shared" si="60"/>
        <v>20</v>
      </c>
      <c r="R74" s="305">
        <f t="shared" si="61"/>
        <v>80</v>
      </c>
      <c r="S74" s="305">
        <f t="shared" si="62"/>
        <v>2.8571428571428572</v>
      </c>
      <c r="T74" s="305">
        <f t="shared" si="63"/>
        <v>11.428571428571429</v>
      </c>
      <c r="U74" s="319">
        <v>80</v>
      </c>
      <c r="V74" s="325">
        <f t="shared" si="73"/>
        <v>40</v>
      </c>
      <c r="W74" s="305">
        <f t="shared" si="64"/>
        <v>0</v>
      </c>
      <c r="X74" s="305">
        <f t="shared" si="65"/>
        <v>0</v>
      </c>
      <c r="Y74" s="305">
        <f t="shared" si="66"/>
        <v>0</v>
      </c>
      <c r="Z74" s="305">
        <f t="shared" si="67"/>
        <v>0</v>
      </c>
      <c r="AA74" s="305">
        <f t="shared" si="68"/>
        <v>0</v>
      </c>
      <c r="AB74" s="325">
        <f t="shared" si="74"/>
        <v>0</v>
      </c>
    </row>
    <row r="75" spans="1:28">
      <c r="A75" s="39" t="s">
        <v>228</v>
      </c>
      <c r="B75" s="45">
        <v>5</v>
      </c>
      <c r="C75" s="332" t="s">
        <v>126</v>
      </c>
      <c r="D75" s="66" t="s">
        <v>304</v>
      </c>
      <c r="E75" s="73">
        <v>2</v>
      </c>
      <c r="F75" s="314">
        <v>50</v>
      </c>
      <c r="G75" s="305">
        <f t="shared" si="69"/>
        <v>32.5</v>
      </c>
      <c r="H75" s="305">
        <f t="shared" si="70"/>
        <v>130</v>
      </c>
      <c r="I75" s="319">
        <v>130</v>
      </c>
      <c r="J75" s="344">
        <f t="shared" si="71"/>
        <v>65</v>
      </c>
      <c r="K75" s="305">
        <f t="shared" si="56"/>
        <v>15</v>
      </c>
      <c r="L75" s="305">
        <f t="shared" si="57"/>
        <v>60</v>
      </c>
      <c r="M75" s="305">
        <f t="shared" si="58"/>
        <v>2.1428571428571428</v>
      </c>
      <c r="N75" s="305">
        <f t="shared" si="59"/>
        <v>8.5714285714285712</v>
      </c>
      <c r="O75" s="319">
        <v>60</v>
      </c>
      <c r="P75" s="325">
        <f t="shared" si="72"/>
        <v>30</v>
      </c>
      <c r="Q75" s="305">
        <f t="shared" si="60"/>
        <v>25</v>
      </c>
      <c r="R75" s="305">
        <f t="shared" si="61"/>
        <v>100</v>
      </c>
      <c r="S75" s="305">
        <f t="shared" si="62"/>
        <v>3.5714285714285716</v>
      </c>
      <c r="T75" s="305">
        <f t="shared" si="63"/>
        <v>14.285714285714286</v>
      </c>
      <c r="U75" s="319">
        <v>100</v>
      </c>
      <c r="V75" s="325">
        <f t="shared" si="73"/>
        <v>50</v>
      </c>
      <c r="W75" s="305">
        <f t="shared" si="64"/>
        <v>22.5</v>
      </c>
      <c r="X75" s="305">
        <f t="shared" si="65"/>
        <v>90</v>
      </c>
      <c r="Y75" s="305">
        <f t="shared" si="66"/>
        <v>3.2142857142857144</v>
      </c>
      <c r="Z75" s="305">
        <f t="shared" si="67"/>
        <v>12.857142857142858</v>
      </c>
      <c r="AA75" s="305">
        <v>90</v>
      </c>
      <c r="AB75" s="325">
        <f t="shared" si="74"/>
        <v>45</v>
      </c>
    </row>
    <row r="76" spans="1:28">
      <c r="A76" s="39" t="s">
        <v>228</v>
      </c>
      <c r="B76" s="45">
        <v>5</v>
      </c>
      <c r="C76" s="332" t="s">
        <v>127</v>
      </c>
      <c r="D76" s="66" t="s">
        <v>622</v>
      </c>
      <c r="E76" s="73">
        <v>3</v>
      </c>
      <c r="F76" s="314">
        <v>100</v>
      </c>
      <c r="G76" s="305">
        <f t="shared" si="69"/>
        <v>125</v>
      </c>
      <c r="H76" s="305">
        <f t="shared" si="70"/>
        <v>500</v>
      </c>
      <c r="I76" s="319">
        <v>500</v>
      </c>
      <c r="J76" s="344">
        <f t="shared" si="71"/>
        <v>250</v>
      </c>
      <c r="K76" s="305">
        <f t="shared" si="56"/>
        <v>75</v>
      </c>
      <c r="L76" s="305">
        <f t="shared" si="57"/>
        <v>300</v>
      </c>
      <c r="M76" s="305">
        <f t="shared" si="58"/>
        <v>10.714285714285714</v>
      </c>
      <c r="N76" s="305">
        <f t="shared" si="59"/>
        <v>42.857142857142854</v>
      </c>
      <c r="O76" s="319">
        <v>300</v>
      </c>
      <c r="P76" s="325">
        <f t="shared" si="72"/>
        <v>150</v>
      </c>
      <c r="Q76" s="305">
        <f t="shared" si="60"/>
        <v>105</v>
      </c>
      <c r="R76" s="305">
        <f t="shared" si="61"/>
        <v>420</v>
      </c>
      <c r="S76" s="305">
        <f t="shared" si="62"/>
        <v>15</v>
      </c>
      <c r="T76" s="305">
        <f t="shared" si="63"/>
        <v>60</v>
      </c>
      <c r="U76" s="319">
        <v>420</v>
      </c>
      <c r="V76" s="325">
        <f t="shared" si="73"/>
        <v>210</v>
      </c>
      <c r="W76" s="305">
        <f t="shared" si="64"/>
        <v>42.5</v>
      </c>
      <c r="X76" s="305">
        <f t="shared" si="65"/>
        <v>170</v>
      </c>
      <c r="Y76" s="305">
        <f t="shared" si="66"/>
        <v>6.0714285714285712</v>
      </c>
      <c r="Z76" s="305">
        <f t="shared" si="67"/>
        <v>24.285714285714285</v>
      </c>
      <c r="AA76" s="305">
        <v>170</v>
      </c>
      <c r="AB76" s="325">
        <f t="shared" si="74"/>
        <v>85</v>
      </c>
    </row>
    <row r="77" spans="1:28">
      <c r="A77" s="39" t="s">
        <v>228</v>
      </c>
      <c r="B77" s="45">
        <v>5</v>
      </c>
      <c r="C77" s="332" t="s">
        <v>633</v>
      </c>
      <c r="D77" s="66" t="s">
        <v>623</v>
      </c>
      <c r="E77" s="73">
        <v>3</v>
      </c>
      <c r="F77" s="314">
        <v>100</v>
      </c>
      <c r="G77" s="305">
        <f t="shared" si="69"/>
        <v>0</v>
      </c>
      <c r="H77" s="305">
        <f t="shared" si="70"/>
        <v>0</v>
      </c>
      <c r="I77" s="320">
        <v>0</v>
      </c>
      <c r="J77" s="344">
        <f t="shared" si="71"/>
        <v>0</v>
      </c>
      <c r="K77" s="305">
        <f t="shared" si="56"/>
        <v>0</v>
      </c>
      <c r="L77" s="305">
        <f t="shared" si="57"/>
        <v>0</v>
      </c>
      <c r="M77" s="305">
        <f t="shared" si="58"/>
        <v>0</v>
      </c>
      <c r="N77" s="305">
        <f t="shared" si="59"/>
        <v>0</v>
      </c>
      <c r="O77" s="319">
        <v>0</v>
      </c>
      <c r="P77" s="325">
        <f t="shared" si="72"/>
        <v>0</v>
      </c>
      <c r="Q77" s="305">
        <f t="shared" si="60"/>
        <v>0</v>
      </c>
      <c r="R77" s="305">
        <f t="shared" si="61"/>
        <v>0</v>
      </c>
      <c r="S77" s="305">
        <f t="shared" si="62"/>
        <v>0</v>
      </c>
      <c r="T77" s="305">
        <f t="shared" si="63"/>
        <v>0</v>
      </c>
      <c r="U77" s="319">
        <v>0</v>
      </c>
      <c r="V77" s="325">
        <f t="shared" si="73"/>
        <v>0</v>
      </c>
      <c r="W77" s="305">
        <f t="shared" si="64"/>
        <v>17.5</v>
      </c>
      <c r="X77" s="305">
        <f t="shared" si="65"/>
        <v>70</v>
      </c>
      <c r="Y77" s="305">
        <f t="shared" si="66"/>
        <v>2.5</v>
      </c>
      <c r="Z77" s="305">
        <f t="shared" si="67"/>
        <v>10</v>
      </c>
      <c r="AA77" s="305">
        <v>70</v>
      </c>
      <c r="AB77" s="325">
        <f t="shared" si="74"/>
        <v>35</v>
      </c>
    </row>
    <row r="78" spans="1:28">
      <c r="A78" s="39" t="s">
        <v>228</v>
      </c>
      <c r="B78" s="45">
        <v>5</v>
      </c>
      <c r="C78" s="332" t="s">
        <v>128</v>
      </c>
      <c r="D78" s="66" t="s">
        <v>624</v>
      </c>
      <c r="E78" s="73">
        <v>1</v>
      </c>
      <c r="F78" s="314">
        <v>100</v>
      </c>
      <c r="G78" s="305">
        <f t="shared" si="69"/>
        <v>50</v>
      </c>
      <c r="H78" s="305">
        <f t="shared" si="70"/>
        <v>200</v>
      </c>
      <c r="I78" s="320">
        <v>200</v>
      </c>
      <c r="J78" s="344">
        <f t="shared" si="71"/>
        <v>100</v>
      </c>
      <c r="K78" s="305">
        <f t="shared" si="56"/>
        <v>18.75</v>
      </c>
      <c r="L78" s="305">
        <f t="shared" si="57"/>
        <v>75</v>
      </c>
      <c r="M78" s="305">
        <f t="shared" si="58"/>
        <v>2.6785714285714284</v>
      </c>
      <c r="N78" s="305">
        <f t="shared" si="59"/>
        <v>10.714285714285714</v>
      </c>
      <c r="O78" s="320">
        <v>75</v>
      </c>
      <c r="P78" s="325">
        <f t="shared" si="72"/>
        <v>37.5</v>
      </c>
      <c r="Q78" s="305">
        <f t="shared" si="60"/>
        <v>15</v>
      </c>
      <c r="R78" s="305">
        <f t="shared" si="61"/>
        <v>60</v>
      </c>
      <c r="S78" s="305">
        <f t="shared" si="62"/>
        <v>2.1428571428571428</v>
      </c>
      <c r="T78" s="305">
        <f t="shared" si="63"/>
        <v>8.5714285714285712</v>
      </c>
      <c r="U78" s="320">
        <v>60</v>
      </c>
      <c r="V78" s="325">
        <f t="shared" si="73"/>
        <v>30</v>
      </c>
      <c r="W78" s="305">
        <f t="shared" si="64"/>
        <v>7.5</v>
      </c>
      <c r="X78" s="305">
        <f t="shared" si="65"/>
        <v>30</v>
      </c>
      <c r="Y78" s="305">
        <f t="shared" si="66"/>
        <v>1.0714285714285714</v>
      </c>
      <c r="Z78" s="305">
        <f t="shared" si="67"/>
        <v>4.2857142857142856</v>
      </c>
      <c r="AA78" s="305">
        <v>30</v>
      </c>
      <c r="AB78" s="325">
        <f t="shared" si="74"/>
        <v>15</v>
      </c>
    </row>
    <row r="79" spans="1:28">
      <c r="A79" s="39" t="s">
        <v>228</v>
      </c>
      <c r="B79" s="45">
        <v>5</v>
      </c>
      <c r="C79" s="332" t="s">
        <v>129</v>
      </c>
      <c r="D79" s="66" t="s">
        <v>625</v>
      </c>
      <c r="E79" s="73">
        <v>1</v>
      </c>
      <c r="F79" s="314">
        <v>100</v>
      </c>
      <c r="G79" s="305">
        <f t="shared" si="69"/>
        <v>20</v>
      </c>
      <c r="H79" s="305">
        <f t="shared" si="70"/>
        <v>80</v>
      </c>
      <c r="I79" s="320">
        <v>80</v>
      </c>
      <c r="J79" s="344">
        <f t="shared" si="71"/>
        <v>40</v>
      </c>
      <c r="K79" s="305">
        <f t="shared" si="56"/>
        <v>45</v>
      </c>
      <c r="L79" s="305">
        <f t="shared" si="57"/>
        <v>180</v>
      </c>
      <c r="M79" s="305">
        <f t="shared" si="58"/>
        <v>6.4285714285714288</v>
      </c>
      <c r="N79" s="305">
        <f t="shared" si="59"/>
        <v>25.714285714285715</v>
      </c>
      <c r="O79" s="320">
        <v>180</v>
      </c>
      <c r="P79" s="325">
        <f t="shared" si="72"/>
        <v>90</v>
      </c>
      <c r="Q79" s="305">
        <f t="shared" si="60"/>
        <v>25</v>
      </c>
      <c r="R79" s="305">
        <f t="shared" si="61"/>
        <v>100</v>
      </c>
      <c r="S79" s="305">
        <f t="shared" si="62"/>
        <v>3.5714285714285716</v>
      </c>
      <c r="T79" s="305">
        <f t="shared" si="63"/>
        <v>14.285714285714286</v>
      </c>
      <c r="U79" s="320">
        <v>100</v>
      </c>
      <c r="V79" s="325">
        <f t="shared" si="73"/>
        <v>50</v>
      </c>
      <c r="W79" s="305">
        <f t="shared" si="64"/>
        <v>0</v>
      </c>
      <c r="X79" s="305">
        <f t="shared" si="65"/>
        <v>0</v>
      </c>
      <c r="Y79" s="305">
        <f t="shared" si="66"/>
        <v>0</v>
      </c>
      <c r="Z79" s="305">
        <f t="shared" si="67"/>
        <v>0</v>
      </c>
      <c r="AA79" s="305">
        <v>0</v>
      </c>
      <c r="AB79" s="325">
        <f t="shared" si="74"/>
        <v>0</v>
      </c>
    </row>
    <row r="80" spans="1:28">
      <c r="A80" s="39" t="s">
        <v>228</v>
      </c>
      <c r="B80" s="45">
        <v>5</v>
      </c>
      <c r="C80" s="332" t="s">
        <v>130</v>
      </c>
      <c r="D80" s="66" t="s">
        <v>634</v>
      </c>
      <c r="E80" s="73">
        <v>1</v>
      </c>
      <c r="F80" s="314">
        <v>100</v>
      </c>
      <c r="G80" s="305">
        <f t="shared" si="69"/>
        <v>50</v>
      </c>
      <c r="H80" s="305">
        <f t="shared" si="70"/>
        <v>200</v>
      </c>
      <c r="I80">
        <v>200</v>
      </c>
      <c r="J80" s="344">
        <f t="shared" si="71"/>
        <v>100</v>
      </c>
      <c r="K80" s="305">
        <f t="shared" si="56"/>
        <v>18.75</v>
      </c>
      <c r="L80" s="305">
        <f t="shared" si="57"/>
        <v>75</v>
      </c>
      <c r="M80" s="305">
        <f t="shared" si="58"/>
        <v>2.6785714285714284</v>
      </c>
      <c r="N80" s="305">
        <f t="shared" si="59"/>
        <v>10.714285714285714</v>
      </c>
      <c r="O80" s="319">
        <v>75</v>
      </c>
      <c r="P80" s="325">
        <f t="shared" si="72"/>
        <v>37.5</v>
      </c>
      <c r="Q80" s="305">
        <f t="shared" si="60"/>
        <v>15</v>
      </c>
      <c r="R80" s="305">
        <f t="shared" si="61"/>
        <v>60</v>
      </c>
      <c r="S80" s="305">
        <f t="shared" si="62"/>
        <v>2.1428571428571428</v>
      </c>
      <c r="T80" s="305">
        <f t="shared" si="63"/>
        <v>8.5714285714285712</v>
      </c>
      <c r="U80" s="319">
        <v>60</v>
      </c>
      <c r="V80" s="325">
        <f t="shared" si="73"/>
        <v>30</v>
      </c>
      <c r="W80" s="305">
        <f t="shared" si="64"/>
        <v>7.5</v>
      </c>
      <c r="X80" s="305">
        <f t="shared" si="65"/>
        <v>30</v>
      </c>
      <c r="Y80" s="305">
        <f t="shared" si="66"/>
        <v>1.0714285714285714</v>
      </c>
      <c r="Z80" s="305">
        <f t="shared" si="67"/>
        <v>4.2857142857142856</v>
      </c>
      <c r="AA80" s="305">
        <v>30</v>
      </c>
      <c r="AB80" s="325">
        <f t="shared" si="74"/>
        <v>15</v>
      </c>
    </row>
    <row r="81" spans="1:36">
      <c r="A81" s="39" t="s">
        <v>228</v>
      </c>
      <c r="B81" s="45">
        <v>5</v>
      </c>
      <c r="C81" s="332" t="s">
        <v>131</v>
      </c>
      <c r="D81" s="66" t="s">
        <v>654</v>
      </c>
      <c r="E81" s="73">
        <v>2</v>
      </c>
      <c r="F81" s="314">
        <v>135</v>
      </c>
      <c r="G81" s="305">
        <f t="shared" si="69"/>
        <v>75</v>
      </c>
      <c r="H81" s="305">
        <f t="shared" si="70"/>
        <v>300</v>
      </c>
      <c r="I81">
        <v>300</v>
      </c>
      <c r="J81" s="344">
        <f t="shared" si="71"/>
        <v>150</v>
      </c>
      <c r="K81" s="305">
        <f t="shared" si="56"/>
        <v>55</v>
      </c>
      <c r="L81" s="305">
        <f t="shared" si="57"/>
        <v>220</v>
      </c>
      <c r="M81" s="305">
        <f t="shared" si="58"/>
        <v>7.8571428571428568</v>
      </c>
      <c r="N81" s="305">
        <f t="shared" si="59"/>
        <v>31.428571428571427</v>
      </c>
      <c r="O81" s="319">
        <v>220</v>
      </c>
      <c r="P81" s="325">
        <f t="shared" si="72"/>
        <v>110</v>
      </c>
      <c r="Q81" s="305">
        <f t="shared" si="60"/>
        <v>100</v>
      </c>
      <c r="R81" s="305">
        <f t="shared" si="61"/>
        <v>400</v>
      </c>
      <c r="S81" s="305">
        <f t="shared" si="62"/>
        <v>14.285714285714286</v>
      </c>
      <c r="T81" s="305">
        <f t="shared" si="63"/>
        <v>57.142857142857146</v>
      </c>
      <c r="U81" s="319">
        <v>400</v>
      </c>
      <c r="V81" s="325">
        <f t="shared" si="73"/>
        <v>200</v>
      </c>
      <c r="W81" s="305">
        <f t="shared" si="64"/>
        <v>25</v>
      </c>
      <c r="X81" s="305">
        <f t="shared" si="65"/>
        <v>100</v>
      </c>
      <c r="Y81" s="305">
        <f t="shared" si="66"/>
        <v>3.5714285714285716</v>
      </c>
      <c r="Z81" s="305">
        <f t="shared" si="67"/>
        <v>14.285714285714286</v>
      </c>
      <c r="AA81" s="305">
        <v>100</v>
      </c>
      <c r="AB81" s="325">
        <f t="shared" si="74"/>
        <v>50</v>
      </c>
    </row>
    <row r="82" spans="1:36">
      <c r="A82" s="39" t="s">
        <v>228</v>
      </c>
      <c r="B82" s="45">
        <v>5</v>
      </c>
      <c r="C82" s="332" t="s">
        <v>561</v>
      </c>
      <c r="D82" s="66" t="s">
        <v>657</v>
      </c>
      <c r="E82" s="335">
        <v>1</v>
      </c>
      <c r="F82" s="314">
        <v>50</v>
      </c>
      <c r="G82" s="305">
        <f t="shared" si="69"/>
        <v>20</v>
      </c>
      <c r="H82" s="305">
        <f t="shared" si="70"/>
        <v>80</v>
      </c>
      <c r="I82" s="319">
        <v>80</v>
      </c>
      <c r="J82" s="344">
        <f t="shared" si="71"/>
        <v>40</v>
      </c>
      <c r="K82" s="305">
        <f t="shared" si="56"/>
        <v>15</v>
      </c>
      <c r="L82" s="305">
        <f t="shared" si="57"/>
        <v>60</v>
      </c>
      <c r="M82" s="305">
        <f t="shared" si="58"/>
        <v>2.1428571428571428</v>
      </c>
      <c r="N82" s="305">
        <f t="shared" si="59"/>
        <v>8.5714285714285712</v>
      </c>
      <c r="O82" s="319">
        <v>60</v>
      </c>
      <c r="P82" s="325">
        <f t="shared" si="72"/>
        <v>30</v>
      </c>
      <c r="Q82" s="305">
        <f t="shared" si="60"/>
        <v>22.5</v>
      </c>
      <c r="R82" s="305">
        <f t="shared" si="61"/>
        <v>90</v>
      </c>
      <c r="S82" s="305">
        <f t="shared" si="62"/>
        <v>3.2142857142857144</v>
      </c>
      <c r="T82" s="305">
        <f t="shared" si="63"/>
        <v>12.857142857142858</v>
      </c>
      <c r="U82" s="319">
        <v>90</v>
      </c>
      <c r="V82" s="325">
        <f t="shared" si="73"/>
        <v>45</v>
      </c>
      <c r="W82" s="305">
        <f t="shared" si="64"/>
        <v>16.25</v>
      </c>
      <c r="X82" s="305">
        <f t="shared" si="65"/>
        <v>65</v>
      </c>
      <c r="Y82" s="305">
        <f t="shared" si="66"/>
        <v>2.3214285714285716</v>
      </c>
      <c r="Z82" s="305">
        <f t="shared" si="67"/>
        <v>9.2857142857142865</v>
      </c>
      <c r="AA82" s="305">
        <v>65</v>
      </c>
      <c r="AB82" s="325">
        <f t="shared" si="74"/>
        <v>32.5</v>
      </c>
    </row>
    <row r="83" spans="1:36">
      <c r="A83" s="39" t="s">
        <v>228</v>
      </c>
      <c r="B83" s="45">
        <v>5</v>
      </c>
      <c r="C83" s="332" t="s">
        <v>136</v>
      </c>
      <c r="D83" s="66" t="s">
        <v>658</v>
      </c>
      <c r="E83" s="335">
        <v>3</v>
      </c>
      <c r="F83" s="314">
        <v>50</v>
      </c>
      <c r="G83" s="305">
        <f t="shared" si="69"/>
        <v>12.5</v>
      </c>
      <c r="H83" s="305">
        <f t="shared" si="70"/>
        <v>50</v>
      </c>
      <c r="I83">
        <v>50</v>
      </c>
      <c r="J83" s="344">
        <f t="shared" si="71"/>
        <v>25</v>
      </c>
      <c r="K83" s="305">
        <f t="shared" si="56"/>
        <v>12.5</v>
      </c>
      <c r="L83" s="305">
        <f t="shared" si="57"/>
        <v>50</v>
      </c>
      <c r="M83" s="305">
        <f t="shared" si="58"/>
        <v>1.7857142857142858</v>
      </c>
      <c r="N83" s="305">
        <f t="shared" si="59"/>
        <v>7.1428571428571432</v>
      </c>
      <c r="O83" s="319">
        <v>50</v>
      </c>
      <c r="P83" s="325">
        <f t="shared" si="72"/>
        <v>25</v>
      </c>
      <c r="Q83" s="305">
        <f t="shared" si="60"/>
        <v>5</v>
      </c>
      <c r="R83" s="305">
        <f t="shared" si="61"/>
        <v>20</v>
      </c>
      <c r="S83" s="305">
        <f t="shared" si="62"/>
        <v>0.7142857142857143</v>
      </c>
      <c r="T83" s="305">
        <f t="shared" si="63"/>
        <v>2.8571428571428572</v>
      </c>
      <c r="U83" s="319">
        <v>20</v>
      </c>
      <c r="V83" s="325">
        <f t="shared" si="73"/>
        <v>10</v>
      </c>
      <c r="W83" s="305">
        <f t="shared" si="64"/>
        <v>0</v>
      </c>
      <c r="X83" s="305">
        <f t="shared" si="65"/>
        <v>0</v>
      </c>
      <c r="Y83" s="305">
        <f t="shared" si="66"/>
        <v>0</v>
      </c>
      <c r="Z83" s="305">
        <f t="shared" si="67"/>
        <v>0</v>
      </c>
      <c r="AA83" s="305">
        <v>0</v>
      </c>
      <c r="AB83" s="325">
        <f t="shared" si="74"/>
        <v>0</v>
      </c>
    </row>
    <row r="84" spans="1:36" s="337" customFormat="1">
      <c r="A84" s="330" t="s">
        <v>137</v>
      </c>
      <c r="B84" s="345"/>
      <c r="C84" s="346"/>
      <c r="D84" s="347"/>
      <c r="E84" s="348"/>
      <c r="F84" s="348"/>
      <c r="G84" s="342">
        <f>J84-(J84*0.2)</f>
        <v>168</v>
      </c>
      <c r="H84" s="342">
        <f>J84+(J84*0.2)</f>
        <v>252</v>
      </c>
      <c r="I84" s="337">
        <f>SUM(I85:I88)</f>
        <v>420</v>
      </c>
      <c r="J84" s="344">
        <f>I84/2</f>
        <v>210</v>
      </c>
      <c r="K84" s="342">
        <f>P84-(P84*0.2)</f>
        <v>130</v>
      </c>
      <c r="L84" s="342">
        <f>P84+(P84*0.2)</f>
        <v>195</v>
      </c>
      <c r="M84" s="342"/>
      <c r="N84" s="342"/>
      <c r="O84" s="337">
        <f>SUM(O85:O88)</f>
        <v>325</v>
      </c>
      <c r="P84" s="344">
        <f>O84/2</f>
        <v>162.5</v>
      </c>
      <c r="Q84" s="342">
        <f>V84-(V84*0.2)</f>
        <v>156</v>
      </c>
      <c r="R84" s="342">
        <f>V84+(V84*0.2)</f>
        <v>234</v>
      </c>
      <c r="S84" s="342"/>
      <c r="T84" s="342"/>
      <c r="U84" s="337">
        <f>SUM(U85:U88)</f>
        <v>390</v>
      </c>
      <c r="V84" s="344">
        <f>U84/2</f>
        <v>195</v>
      </c>
      <c r="W84" s="342">
        <f>AB84-(AB84*0.2)</f>
        <v>50</v>
      </c>
      <c r="X84" s="342">
        <f>AB84+(AB84*0.2)</f>
        <v>75</v>
      </c>
      <c r="Y84" s="342"/>
      <c r="Z84" s="342"/>
      <c r="AA84" s="337">
        <f>SUM(AA85:AA88)</f>
        <v>125</v>
      </c>
      <c r="AB84" s="344">
        <f>AA84/2</f>
        <v>62.5</v>
      </c>
      <c r="AC84" s="351"/>
      <c r="AD84" s="351"/>
      <c r="AE84" s="351"/>
      <c r="AF84" s="351"/>
      <c r="AG84" s="351"/>
      <c r="AH84" s="351"/>
      <c r="AI84" s="351"/>
      <c r="AJ84" s="351"/>
    </row>
    <row r="85" spans="1:36">
      <c r="A85" s="331" t="s">
        <v>137</v>
      </c>
      <c r="B85" s="45">
        <v>6</v>
      </c>
      <c r="C85" s="4" t="s">
        <v>138</v>
      </c>
      <c r="D85" s="57" t="s">
        <v>660</v>
      </c>
      <c r="E85" s="60">
        <v>1</v>
      </c>
      <c r="F85" s="314">
        <v>15</v>
      </c>
      <c r="G85" s="305">
        <f t="shared" si="69"/>
        <v>37.5</v>
      </c>
      <c r="H85" s="305">
        <f t="shared" si="70"/>
        <v>150</v>
      </c>
      <c r="I85">
        <v>150</v>
      </c>
      <c r="J85" s="344">
        <f t="shared" si="71"/>
        <v>75</v>
      </c>
      <c r="K85" s="305">
        <f t="shared" ref="K85:K88" si="75">P85*0.5</f>
        <v>31.25</v>
      </c>
      <c r="L85" s="305">
        <f t="shared" ref="L85:L88" si="76">P85*2</f>
        <v>125</v>
      </c>
      <c r="M85" s="305">
        <f t="shared" ref="M85:M88" si="77">K85/7</f>
        <v>4.4642857142857144</v>
      </c>
      <c r="N85" s="305">
        <f t="shared" ref="N85:N88" si="78">L85/7</f>
        <v>17.857142857142858</v>
      </c>
      <c r="O85" s="320">
        <v>125</v>
      </c>
      <c r="P85" s="325">
        <f t="shared" si="72"/>
        <v>62.5</v>
      </c>
      <c r="Q85" s="305">
        <f t="shared" ref="Q85:Q88" si="79">V85*0.5</f>
        <v>30</v>
      </c>
      <c r="R85" s="305">
        <f t="shared" ref="R85:R88" si="80">V85*2</f>
        <v>120</v>
      </c>
      <c r="S85" s="305">
        <f t="shared" ref="S85:S88" si="81">Q85/7</f>
        <v>4.2857142857142856</v>
      </c>
      <c r="T85" s="305">
        <f t="shared" ref="T85:T88" si="82">R85/7</f>
        <v>17.142857142857142</v>
      </c>
      <c r="U85" s="320">
        <v>120</v>
      </c>
      <c r="V85" s="325">
        <f t="shared" si="73"/>
        <v>60</v>
      </c>
      <c r="W85" s="305">
        <f t="shared" ref="W85:W88" si="83">AB85*0.5</f>
        <v>10</v>
      </c>
      <c r="X85" s="305">
        <f t="shared" ref="X85:X88" si="84">AB85*2</f>
        <v>40</v>
      </c>
      <c r="Y85" s="305">
        <f t="shared" ref="Y85:Y88" si="85">W85/7</f>
        <v>1.4285714285714286</v>
      </c>
      <c r="Z85" s="305">
        <f t="shared" ref="Z85:Z88" si="86">X85/7</f>
        <v>5.7142857142857144</v>
      </c>
      <c r="AA85" s="305">
        <v>40</v>
      </c>
      <c r="AB85" s="325">
        <f t="shared" si="74"/>
        <v>20</v>
      </c>
    </row>
    <row r="86" spans="1:36">
      <c r="A86" s="331" t="s">
        <v>137</v>
      </c>
      <c r="B86" s="318">
        <v>6</v>
      </c>
      <c r="C86" s="4" t="s">
        <v>139</v>
      </c>
      <c r="D86" s="57" t="s">
        <v>661</v>
      </c>
      <c r="E86" s="60">
        <v>1</v>
      </c>
      <c r="F86" s="314">
        <v>15</v>
      </c>
      <c r="G86" s="305">
        <f t="shared" si="69"/>
        <v>37.5</v>
      </c>
      <c r="H86" s="305">
        <f t="shared" si="70"/>
        <v>150</v>
      </c>
      <c r="I86">
        <v>150</v>
      </c>
      <c r="J86" s="344">
        <f t="shared" si="71"/>
        <v>75</v>
      </c>
      <c r="K86" s="305">
        <f t="shared" si="75"/>
        <v>30</v>
      </c>
      <c r="L86" s="305">
        <f t="shared" si="76"/>
        <v>120</v>
      </c>
      <c r="M86" s="305">
        <f t="shared" si="77"/>
        <v>4.2857142857142856</v>
      </c>
      <c r="N86" s="305">
        <f t="shared" si="78"/>
        <v>17.142857142857142</v>
      </c>
      <c r="O86" s="319">
        <v>120</v>
      </c>
      <c r="P86" s="325">
        <f t="shared" si="72"/>
        <v>60</v>
      </c>
      <c r="Q86" s="305">
        <f t="shared" si="79"/>
        <v>43.75</v>
      </c>
      <c r="R86" s="305">
        <f t="shared" si="80"/>
        <v>175</v>
      </c>
      <c r="S86" s="305">
        <f t="shared" si="81"/>
        <v>6.25</v>
      </c>
      <c r="T86" s="305">
        <f t="shared" si="82"/>
        <v>25</v>
      </c>
      <c r="U86" s="319">
        <v>175</v>
      </c>
      <c r="V86" s="325">
        <f t="shared" si="73"/>
        <v>87.5</v>
      </c>
      <c r="W86" s="305">
        <f t="shared" si="83"/>
        <v>11.25</v>
      </c>
      <c r="X86" s="305">
        <f t="shared" si="84"/>
        <v>45</v>
      </c>
      <c r="Y86" s="305">
        <f t="shared" si="85"/>
        <v>1.6071428571428572</v>
      </c>
      <c r="Z86" s="305">
        <f t="shared" si="86"/>
        <v>6.4285714285714288</v>
      </c>
      <c r="AA86" s="305">
        <v>45</v>
      </c>
      <c r="AB86" s="325">
        <f t="shared" si="74"/>
        <v>22.5</v>
      </c>
    </row>
    <row r="87" spans="1:36">
      <c r="A87" s="331" t="s">
        <v>137</v>
      </c>
      <c r="B87" s="45">
        <v>6</v>
      </c>
      <c r="C87" s="4" t="s">
        <v>140</v>
      </c>
      <c r="D87" s="57" t="s">
        <v>662</v>
      </c>
      <c r="E87" s="60">
        <v>1</v>
      </c>
      <c r="F87" s="314">
        <v>15</v>
      </c>
      <c r="G87" s="305">
        <f t="shared" si="69"/>
        <v>15</v>
      </c>
      <c r="H87" s="305">
        <f t="shared" si="70"/>
        <v>60</v>
      </c>
      <c r="I87">
        <v>60</v>
      </c>
      <c r="J87" s="344">
        <f t="shared" si="71"/>
        <v>30</v>
      </c>
      <c r="K87" s="305">
        <f t="shared" si="75"/>
        <v>10</v>
      </c>
      <c r="L87" s="305">
        <f t="shared" si="76"/>
        <v>40</v>
      </c>
      <c r="M87" s="305">
        <f t="shared" si="77"/>
        <v>1.4285714285714286</v>
      </c>
      <c r="N87" s="305">
        <f t="shared" si="78"/>
        <v>5.7142857142857144</v>
      </c>
      <c r="O87" s="319">
        <v>40</v>
      </c>
      <c r="P87" s="325">
        <f t="shared" si="72"/>
        <v>20</v>
      </c>
      <c r="Q87" s="305">
        <f t="shared" si="79"/>
        <v>12.5</v>
      </c>
      <c r="R87" s="305">
        <f t="shared" si="80"/>
        <v>50</v>
      </c>
      <c r="S87" s="305">
        <f t="shared" si="81"/>
        <v>1.7857142857142858</v>
      </c>
      <c r="T87" s="305">
        <f t="shared" si="82"/>
        <v>7.1428571428571432</v>
      </c>
      <c r="U87" s="319">
        <v>50</v>
      </c>
      <c r="V87" s="325">
        <f t="shared" si="73"/>
        <v>25</v>
      </c>
      <c r="W87" s="305">
        <f t="shared" si="83"/>
        <v>5</v>
      </c>
      <c r="X87" s="305">
        <f t="shared" si="84"/>
        <v>20</v>
      </c>
      <c r="Y87" s="305">
        <f t="shared" si="85"/>
        <v>0.7142857142857143</v>
      </c>
      <c r="Z87" s="305">
        <f t="shared" si="86"/>
        <v>2.8571428571428572</v>
      </c>
      <c r="AA87" s="305">
        <v>20</v>
      </c>
      <c r="AB87" s="325">
        <f t="shared" si="74"/>
        <v>10</v>
      </c>
    </row>
    <row r="88" spans="1:36">
      <c r="A88" s="331" t="s">
        <v>137</v>
      </c>
      <c r="B88" s="318">
        <v>6</v>
      </c>
      <c r="C88" s="4" t="s">
        <v>141</v>
      </c>
      <c r="D88" s="57" t="s">
        <v>663</v>
      </c>
      <c r="E88" s="60">
        <v>1</v>
      </c>
      <c r="F88" s="314">
        <v>15</v>
      </c>
      <c r="G88" s="305">
        <f t="shared" si="69"/>
        <v>15</v>
      </c>
      <c r="H88" s="305">
        <f t="shared" si="70"/>
        <v>60</v>
      </c>
      <c r="I88">
        <v>60</v>
      </c>
      <c r="J88" s="344">
        <f t="shared" si="71"/>
        <v>30</v>
      </c>
      <c r="K88" s="305">
        <f t="shared" si="75"/>
        <v>10</v>
      </c>
      <c r="L88" s="305">
        <f t="shared" si="76"/>
        <v>40</v>
      </c>
      <c r="M88" s="305">
        <f t="shared" si="77"/>
        <v>1.4285714285714286</v>
      </c>
      <c r="N88" s="305">
        <f t="shared" si="78"/>
        <v>5.7142857142857144</v>
      </c>
      <c r="O88" s="319">
        <v>40</v>
      </c>
      <c r="P88" s="325">
        <f t="shared" si="72"/>
        <v>20</v>
      </c>
      <c r="Q88" s="305">
        <f t="shared" si="79"/>
        <v>11.25</v>
      </c>
      <c r="R88" s="305">
        <f t="shared" si="80"/>
        <v>45</v>
      </c>
      <c r="S88" s="305">
        <f t="shared" si="81"/>
        <v>1.6071428571428572</v>
      </c>
      <c r="T88" s="305">
        <f t="shared" si="82"/>
        <v>6.4285714285714288</v>
      </c>
      <c r="U88" s="320">
        <v>45</v>
      </c>
      <c r="V88" s="325">
        <f t="shared" si="73"/>
        <v>22.5</v>
      </c>
      <c r="W88" s="305">
        <f t="shared" si="83"/>
        <v>5</v>
      </c>
      <c r="X88" s="305">
        <f t="shared" si="84"/>
        <v>20</v>
      </c>
      <c r="Y88" s="305">
        <f t="shared" si="85"/>
        <v>0.7142857142857143</v>
      </c>
      <c r="Z88" s="305">
        <f t="shared" si="86"/>
        <v>2.8571428571428572</v>
      </c>
      <c r="AA88" s="305">
        <v>20</v>
      </c>
      <c r="AB88" s="325">
        <f t="shared" si="74"/>
        <v>10</v>
      </c>
    </row>
    <row r="89" spans="1:36" s="337" customFormat="1">
      <c r="A89" s="330" t="s">
        <v>142</v>
      </c>
      <c r="B89" s="314"/>
      <c r="C89" s="338"/>
      <c r="D89" s="339"/>
      <c r="E89" s="349"/>
      <c r="F89" s="349"/>
      <c r="G89" s="342">
        <f>J89-(J89*0.2)</f>
        <v>248</v>
      </c>
      <c r="H89" s="342">
        <f>J89+(J89*0.2)</f>
        <v>372</v>
      </c>
      <c r="I89" s="337">
        <f>SUM(I90:I94)</f>
        <v>620</v>
      </c>
      <c r="J89" s="344">
        <f>I89/2</f>
        <v>310</v>
      </c>
      <c r="K89" s="342">
        <f>P89-(P89*0.2)</f>
        <v>136</v>
      </c>
      <c r="L89" s="342">
        <f>P89+(P89*0.2)</f>
        <v>204</v>
      </c>
      <c r="M89" s="342"/>
      <c r="N89" s="342"/>
      <c r="O89" s="337">
        <f>SUM(O90:O94)</f>
        <v>340</v>
      </c>
      <c r="P89" s="344">
        <f>O89/2</f>
        <v>170</v>
      </c>
      <c r="Q89" s="342">
        <f>V89-(V89*0.2)</f>
        <v>464</v>
      </c>
      <c r="R89" s="342">
        <f>V89+(V89*0.2)</f>
        <v>696</v>
      </c>
      <c r="S89" s="342"/>
      <c r="T89" s="342"/>
      <c r="U89" s="337">
        <f>SUM(U90:U94)</f>
        <v>1160</v>
      </c>
      <c r="V89" s="344">
        <f>U89/2</f>
        <v>580</v>
      </c>
      <c r="W89" s="342">
        <f>AB89-(AB89*0.2)</f>
        <v>240</v>
      </c>
      <c r="X89" s="342">
        <f>AB89+(AB89*0.2)</f>
        <v>360</v>
      </c>
      <c r="Y89" s="342"/>
      <c r="Z89" s="342"/>
      <c r="AA89" s="337">
        <f>SUM(AA90:AA94)</f>
        <v>600</v>
      </c>
      <c r="AB89" s="344">
        <f>AA89/2</f>
        <v>300</v>
      </c>
      <c r="AC89" s="351"/>
      <c r="AD89" s="351"/>
      <c r="AE89" s="351"/>
      <c r="AF89" s="351"/>
      <c r="AG89" s="351"/>
      <c r="AH89" s="351"/>
      <c r="AI89" s="351"/>
      <c r="AJ89" s="351"/>
    </row>
    <row r="90" spans="1:36">
      <c r="A90" s="331" t="s">
        <v>142</v>
      </c>
      <c r="B90" s="45">
        <v>7</v>
      </c>
      <c r="C90" s="4" t="s">
        <v>143</v>
      </c>
      <c r="D90" s="57" t="s">
        <v>664</v>
      </c>
      <c r="E90" s="60">
        <v>2</v>
      </c>
      <c r="F90" s="349">
        <v>50</v>
      </c>
      <c r="G90" s="305">
        <f t="shared" si="69"/>
        <v>37.5</v>
      </c>
      <c r="H90" s="305">
        <f t="shared" si="70"/>
        <v>150</v>
      </c>
      <c r="I90">
        <v>150</v>
      </c>
      <c r="J90" s="344">
        <f t="shared" si="71"/>
        <v>75</v>
      </c>
      <c r="K90" s="305">
        <f t="shared" ref="K90:K94" si="87">P90*0.5</f>
        <v>30</v>
      </c>
      <c r="L90" s="305">
        <f t="shared" ref="L90:L94" si="88">P90*2</f>
        <v>120</v>
      </c>
      <c r="M90" s="305">
        <f t="shared" ref="M90:M94" si="89">K90/7</f>
        <v>4.2857142857142856</v>
      </c>
      <c r="N90" s="305">
        <f t="shared" ref="N90:N94" si="90">L90/7</f>
        <v>17.142857142857142</v>
      </c>
      <c r="O90" s="319">
        <v>120</v>
      </c>
      <c r="P90" s="325">
        <f t="shared" si="72"/>
        <v>60</v>
      </c>
      <c r="Q90" s="305">
        <f t="shared" ref="Q90:Q94" si="91">V90*0.5</f>
        <v>45</v>
      </c>
      <c r="R90" s="305">
        <f t="shared" ref="R90:R94" si="92">V90*2</f>
        <v>180</v>
      </c>
      <c r="S90" s="305">
        <f t="shared" ref="S90:S94" si="93">Q90/7</f>
        <v>6.4285714285714288</v>
      </c>
      <c r="T90" s="305">
        <f t="shared" ref="T90:T94" si="94">R90/7</f>
        <v>25.714285714285715</v>
      </c>
      <c r="U90" s="320">
        <v>180</v>
      </c>
      <c r="V90" s="325">
        <f t="shared" si="73"/>
        <v>90</v>
      </c>
      <c r="W90" s="305">
        <f t="shared" ref="W90:W94" si="95">AB90*0.5</f>
        <v>20</v>
      </c>
      <c r="X90" s="305">
        <f t="shared" ref="X90:X94" si="96">AB90*2</f>
        <v>80</v>
      </c>
      <c r="Y90" s="305">
        <f t="shared" ref="Y90:Y94" si="97">W90/7</f>
        <v>2.8571428571428572</v>
      </c>
      <c r="Z90" s="305">
        <f t="shared" ref="Z90:Z94" si="98">X90/7</f>
        <v>11.428571428571429</v>
      </c>
      <c r="AA90" s="305">
        <v>80</v>
      </c>
      <c r="AB90" s="325">
        <f t="shared" si="74"/>
        <v>40</v>
      </c>
    </row>
    <row r="91" spans="1:36">
      <c r="A91" s="331" t="s">
        <v>142</v>
      </c>
      <c r="B91" s="318">
        <v>7</v>
      </c>
      <c r="C91" s="4" t="s">
        <v>144</v>
      </c>
      <c r="D91" s="57" t="s">
        <v>665</v>
      </c>
      <c r="E91" s="60">
        <v>2</v>
      </c>
      <c r="F91" s="349">
        <v>50</v>
      </c>
      <c r="G91" s="305">
        <f t="shared" si="69"/>
        <v>0</v>
      </c>
      <c r="H91" s="305">
        <f t="shared" si="70"/>
        <v>0</v>
      </c>
      <c r="I91">
        <v>0</v>
      </c>
      <c r="J91" s="344">
        <f t="shared" si="71"/>
        <v>0</v>
      </c>
      <c r="K91" s="305">
        <f t="shared" si="87"/>
        <v>0</v>
      </c>
      <c r="L91" s="305">
        <f t="shared" si="88"/>
        <v>0</v>
      </c>
      <c r="M91" s="305">
        <f t="shared" si="89"/>
        <v>0</v>
      </c>
      <c r="N91" s="305">
        <f t="shared" si="90"/>
        <v>0</v>
      </c>
      <c r="O91" s="319">
        <v>0</v>
      </c>
      <c r="P91" s="325">
        <f t="shared" si="72"/>
        <v>0</v>
      </c>
      <c r="Q91" s="305">
        <f t="shared" si="91"/>
        <v>20</v>
      </c>
      <c r="R91" s="305">
        <f t="shared" si="92"/>
        <v>80</v>
      </c>
      <c r="S91" s="305">
        <f t="shared" si="93"/>
        <v>2.8571428571428572</v>
      </c>
      <c r="T91" s="305">
        <f t="shared" si="94"/>
        <v>11.428571428571429</v>
      </c>
      <c r="U91" s="320">
        <v>80</v>
      </c>
      <c r="V91" s="325">
        <f t="shared" si="73"/>
        <v>40</v>
      </c>
      <c r="W91" s="305">
        <f t="shared" si="95"/>
        <v>0</v>
      </c>
      <c r="X91" s="305">
        <f t="shared" si="96"/>
        <v>0</v>
      </c>
      <c r="Y91" s="305">
        <f t="shared" si="97"/>
        <v>0</v>
      </c>
      <c r="Z91" s="305">
        <f t="shared" si="98"/>
        <v>0</v>
      </c>
      <c r="AA91" s="305">
        <v>0</v>
      </c>
      <c r="AB91" s="325">
        <f t="shared" si="74"/>
        <v>0</v>
      </c>
    </row>
    <row r="92" spans="1:36">
      <c r="A92" s="331" t="s">
        <v>142</v>
      </c>
      <c r="B92" s="45">
        <v>7</v>
      </c>
      <c r="C92" s="4" t="s">
        <v>145</v>
      </c>
      <c r="D92" s="57" t="s">
        <v>666</v>
      </c>
      <c r="E92" s="60">
        <v>1</v>
      </c>
      <c r="F92" s="349">
        <v>60</v>
      </c>
      <c r="G92" s="305">
        <f t="shared" si="69"/>
        <v>60</v>
      </c>
      <c r="H92" s="305">
        <f t="shared" si="70"/>
        <v>240</v>
      </c>
      <c r="I92" s="319">
        <v>240</v>
      </c>
      <c r="J92" s="344">
        <f t="shared" si="71"/>
        <v>120</v>
      </c>
      <c r="K92" s="305">
        <f t="shared" si="87"/>
        <v>25</v>
      </c>
      <c r="L92" s="305">
        <f t="shared" si="88"/>
        <v>100</v>
      </c>
      <c r="M92" s="305">
        <f t="shared" si="89"/>
        <v>3.5714285714285716</v>
      </c>
      <c r="N92" s="305">
        <f t="shared" si="90"/>
        <v>14.285714285714286</v>
      </c>
      <c r="O92" s="319">
        <v>100</v>
      </c>
      <c r="P92" s="325">
        <f t="shared" si="72"/>
        <v>50</v>
      </c>
      <c r="Q92" s="305">
        <f t="shared" si="91"/>
        <v>97.5</v>
      </c>
      <c r="R92" s="305">
        <f t="shared" si="92"/>
        <v>390</v>
      </c>
      <c r="S92" s="305">
        <f t="shared" si="93"/>
        <v>13.928571428571429</v>
      </c>
      <c r="T92" s="305">
        <f t="shared" si="94"/>
        <v>55.714285714285715</v>
      </c>
      <c r="U92" s="320">
        <v>390</v>
      </c>
      <c r="V92" s="325">
        <f t="shared" si="73"/>
        <v>195</v>
      </c>
      <c r="W92" s="305">
        <f t="shared" si="95"/>
        <v>60</v>
      </c>
      <c r="X92" s="305">
        <f t="shared" si="96"/>
        <v>240</v>
      </c>
      <c r="Y92" s="305">
        <f t="shared" si="97"/>
        <v>8.5714285714285712</v>
      </c>
      <c r="Z92" s="305">
        <f t="shared" si="98"/>
        <v>34.285714285714285</v>
      </c>
      <c r="AA92" s="305">
        <v>240</v>
      </c>
      <c r="AB92" s="325">
        <f t="shared" si="74"/>
        <v>120</v>
      </c>
    </row>
    <row r="93" spans="1:36">
      <c r="A93" s="331" t="s">
        <v>142</v>
      </c>
      <c r="B93" s="318">
        <v>7</v>
      </c>
      <c r="C93" s="4" t="s">
        <v>146</v>
      </c>
      <c r="D93" s="57" t="s">
        <v>667</v>
      </c>
      <c r="E93" s="60">
        <v>1</v>
      </c>
      <c r="F93" s="349">
        <v>40</v>
      </c>
      <c r="G93" s="305">
        <f t="shared" si="69"/>
        <v>17.5</v>
      </c>
      <c r="H93" s="305">
        <f t="shared" si="70"/>
        <v>70</v>
      </c>
      <c r="I93" s="319">
        <v>70</v>
      </c>
      <c r="J93" s="344">
        <f t="shared" si="71"/>
        <v>35</v>
      </c>
      <c r="K93" s="305">
        <f t="shared" si="87"/>
        <v>0</v>
      </c>
      <c r="L93" s="305">
        <f t="shared" si="88"/>
        <v>0</v>
      </c>
      <c r="M93" s="305">
        <f t="shared" si="89"/>
        <v>0</v>
      </c>
      <c r="N93" s="305">
        <f t="shared" si="90"/>
        <v>0</v>
      </c>
      <c r="O93" s="320">
        <v>0</v>
      </c>
      <c r="P93" s="325">
        <f t="shared" si="72"/>
        <v>0</v>
      </c>
      <c r="Q93" s="305">
        <f t="shared" si="91"/>
        <v>37.5</v>
      </c>
      <c r="R93" s="305">
        <f t="shared" si="92"/>
        <v>150</v>
      </c>
      <c r="S93" s="305">
        <f t="shared" si="93"/>
        <v>5.3571428571428568</v>
      </c>
      <c r="T93" s="305">
        <f t="shared" si="94"/>
        <v>21.428571428571427</v>
      </c>
      <c r="U93" s="320">
        <v>150</v>
      </c>
      <c r="V93" s="325">
        <f t="shared" si="73"/>
        <v>75</v>
      </c>
      <c r="W93" s="305">
        <f t="shared" si="95"/>
        <v>22.5</v>
      </c>
      <c r="X93" s="305">
        <f t="shared" si="96"/>
        <v>90</v>
      </c>
      <c r="Y93" s="305">
        <f t="shared" si="97"/>
        <v>3.2142857142857144</v>
      </c>
      <c r="Z93" s="305">
        <f t="shared" si="98"/>
        <v>12.857142857142858</v>
      </c>
      <c r="AA93" s="305">
        <v>90</v>
      </c>
      <c r="AB93" s="325">
        <f t="shared" si="74"/>
        <v>45</v>
      </c>
    </row>
    <row r="94" spans="1:36">
      <c r="A94" s="331" t="s">
        <v>142</v>
      </c>
      <c r="B94" s="45">
        <v>7</v>
      </c>
      <c r="C94" s="4" t="s">
        <v>147</v>
      </c>
      <c r="D94" s="57" t="s">
        <v>668</v>
      </c>
      <c r="E94" s="60">
        <v>1</v>
      </c>
      <c r="F94" s="349">
        <v>50</v>
      </c>
      <c r="G94" s="305">
        <f t="shared" si="69"/>
        <v>40</v>
      </c>
      <c r="H94" s="305">
        <f t="shared" si="70"/>
        <v>160</v>
      </c>
      <c r="I94" s="320">
        <v>160</v>
      </c>
      <c r="J94" s="344">
        <f t="shared" si="71"/>
        <v>80</v>
      </c>
      <c r="K94" s="305">
        <f t="shared" si="87"/>
        <v>30</v>
      </c>
      <c r="L94" s="305">
        <f t="shared" si="88"/>
        <v>120</v>
      </c>
      <c r="M94" s="305">
        <f t="shared" si="89"/>
        <v>4.2857142857142856</v>
      </c>
      <c r="N94" s="305">
        <f t="shared" si="90"/>
        <v>17.142857142857142</v>
      </c>
      <c r="O94" s="320">
        <v>120</v>
      </c>
      <c r="P94" s="325">
        <f t="shared" si="72"/>
        <v>60</v>
      </c>
      <c r="Q94" s="305">
        <f t="shared" si="91"/>
        <v>90</v>
      </c>
      <c r="R94" s="305">
        <f t="shared" si="92"/>
        <v>360</v>
      </c>
      <c r="S94" s="305">
        <f t="shared" si="93"/>
        <v>12.857142857142858</v>
      </c>
      <c r="T94" s="305">
        <f t="shared" si="94"/>
        <v>51.428571428571431</v>
      </c>
      <c r="U94" s="320">
        <v>360</v>
      </c>
      <c r="V94" s="325">
        <f t="shared" si="73"/>
        <v>180</v>
      </c>
      <c r="W94" s="305">
        <f t="shared" si="95"/>
        <v>47.5</v>
      </c>
      <c r="X94" s="305">
        <f t="shared" si="96"/>
        <v>190</v>
      </c>
      <c r="Y94" s="305">
        <f t="shared" si="97"/>
        <v>6.7857142857142856</v>
      </c>
      <c r="Z94" s="305">
        <f t="shared" si="98"/>
        <v>27.142857142857142</v>
      </c>
      <c r="AA94" s="305">
        <v>190</v>
      </c>
      <c r="AB94" s="325">
        <f t="shared" si="74"/>
        <v>95</v>
      </c>
    </row>
    <row r="95" spans="1:36" s="337" customFormat="1">
      <c r="A95" s="330" t="s">
        <v>148</v>
      </c>
      <c r="B95" s="345"/>
      <c r="C95" s="338"/>
      <c r="D95" s="339"/>
      <c r="E95" s="349"/>
      <c r="F95" s="349"/>
      <c r="G95" s="342">
        <f>J95-(J95*0.2)</f>
        <v>440</v>
      </c>
      <c r="H95" s="342">
        <f>J95+(J95*0.2)</f>
        <v>660</v>
      </c>
      <c r="I95" s="337">
        <f>SUM(I96:I102)</f>
        <v>1100</v>
      </c>
      <c r="J95" s="344">
        <f>I95/2</f>
        <v>550</v>
      </c>
      <c r="K95" s="342">
        <f>P95-(P95*0.2)</f>
        <v>414</v>
      </c>
      <c r="L95" s="342">
        <f>P95+(P95*0.2)</f>
        <v>621</v>
      </c>
      <c r="M95" s="342"/>
      <c r="N95" s="342"/>
      <c r="O95" s="337">
        <f>SUM(O96:O102)</f>
        <v>1035</v>
      </c>
      <c r="P95" s="344">
        <f>O95/2</f>
        <v>517.5</v>
      </c>
      <c r="Q95" s="342">
        <f>V95-(V95*0.2)</f>
        <v>340</v>
      </c>
      <c r="R95" s="342">
        <f>V95+(V95*0.2)</f>
        <v>510</v>
      </c>
      <c r="S95" s="342"/>
      <c r="T95" s="342"/>
      <c r="U95" s="337">
        <f>SUM(U96:U102)</f>
        <v>850</v>
      </c>
      <c r="V95" s="344">
        <f>U95/2</f>
        <v>425</v>
      </c>
      <c r="W95" s="342">
        <f>AB95-(AB95*0.2)</f>
        <v>140</v>
      </c>
      <c r="X95" s="342">
        <f>AB95+(AB95*0.2)</f>
        <v>210</v>
      </c>
      <c r="Y95" s="342"/>
      <c r="Z95" s="342"/>
      <c r="AA95" s="337">
        <f>SUM(AA96:AA102)</f>
        <v>350</v>
      </c>
      <c r="AB95" s="344">
        <f>AA95/2</f>
        <v>175</v>
      </c>
      <c r="AC95" s="351"/>
      <c r="AD95" s="351"/>
      <c r="AE95" s="351"/>
      <c r="AF95" s="351"/>
      <c r="AG95" s="351"/>
      <c r="AH95" s="351"/>
      <c r="AI95" s="351"/>
      <c r="AJ95" s="351"/>
    </row>
    <row r="96" spans="1:36">
      <c r="A96" s="39" t="s">
        <v>148</v>
      </c>
      <c r="B96" s="45">
        <v>8</v>
      </c>
      <c r="C96" s="4" t="s">
        <v>149</v>
      </c>
      <c r="D96" s="57" t="s">
        <v>669</v>
      </c>
      <c r="E96" s="60">
        <v>1</v>
      </c>
      <c r="F96" s="349">
        <v>10</v>
      </c>
      <c r="G96" s="305">
        <f t="shared" si="69"/>
        <v>25</v>
      </c>
      <c r="H96" s="305">
        <f t="shared" si="70"/>
        <v>100</v>
      </c>
      <c r="I96" s="320">
        <v>100</v>
      </c>
      <c r="J96" s="344">
        <f t="shared" si="71"/>
        <v>50</v>
      </c>
      <c r="K96" s="305">
        <f t="shared" ref="K96:K102" si="99">P96*0.5</f>
        <v>17.5</v>
      </c>
      <c r="L96" s="305">
        <f t="shared" ref="L96:L102" si="100">P96*2</f>
        <v>70</v>
      </c>
      <c r="M96" s="305">
        <f t="shared" ref="M96:M102" si="101">K96/7</f>
        <v>2.5</v>
      </c>
      <c r="N96" s="305">
        <f t="shared" ref="N96:N102" si="102">L96/7</f>
        <v>10</v>
      </c>
      <c r="O96">
        <v>70</v>
      </c>
      <c r="P96" s="325">
        <f t="shared" si="72"/>
        <v>35</v>
      </c>
      <c r="Q96" s="305">
        <f t="shared" ref="Q96:Q102" si="103">V96*0.5</f>
        <v>17.5</v>
      </c>
      <c r="R96" s="305">
        <f t="shared" ref="R96:R102" si="104">V96*2</f>
        <v>70</v>
      </c>
      <c r="S96" s="305">
        <f t="shared" ref="S96:S102" si="105">Q96/7</f>
        <v>2.5</v>
      </c>
      <c r="T96" s="305">
        <f t="shared" ref="T96:T102" si="106">R96/7</f>
        <v>10</v>
      </c>
      <c r="U96" s="320">
        <v>70</v>
      </c>
      <c r="V96" s="325">
        <f t="shared" si="73"/>
        <v>35</v>
      </c>
      <c r="W96" s="305">
        <f t="shared" ref="W96:W102" si="107">AB96*0.5</f>
        <v>17.5</v>
      </c>
      <c r="X96" s="305">
        <f t="shared" ref="X96:X102" si="108">AB96*2</f>
        <v>70</v>
      </c>
      <c r="Y96" s="305">
        <f t="shared" ref="Y96:Y102" si="109">W96/7</f>
        <v>2.5</v>
      </c>
      <c r="Z96" s="305">
        <f t="shared" ref="Z96:Z102" si="110">X96/7</f>
        <v>10</v>
      </c>
      <c r="AA96" s="320">
        <v>70</v>
      </c>
      <c r="AB96" s="325">
        <f t="shared" si="74"/>
        <v>35</v>
      </c>
    </row>
    <row r="97" spans="1:36">
      <c r="A97" s="39" t="s">
        <v>148</v>
      </c>
      <c r="B97" s="318">
        <v>8</v>
      </c>
      <c r="C97" s="4" t="s">
        <v>364</v>
      </c>
      <c r="D97" s="57" t="s">
        <v>670</v>
      </c>
      <c r="E97" s="60">
        <v>1</v>
      </c>
      <c r="F97" s="349">
        <v>15</v>
      </c>
      <c r="G97" s="305">
        <f t="shared" si="69"/>
        <v>20</v>
      </c>
      <c r="H97" s="305">
        <f t="shared" si="70"/>
        <v>80</v>
      </c>
      <c r="I97" s="320">
        <v>80</v>
      </c>
      <c r="J97" s="344">
        <f t="shared" si="71"/>
        <v>40</v>
      </c>
      <c r="K97" s="305">
        <f t="shared" si="99"/>
        <v>17.5</v>
      </c>
      <c r="L97" s="305">
        <f t="shared" si="100"/>
        <v>70</v>
      </c>
      <c r="M97" s="305">
        <f t="shared" si="101"/>
        <v>2.5</v>
      </c>
      <c r="N97" s="305">
        <f t="shared" si="102"/>
        <v>10</v>
      </c>
      <c r="O97">
        <v>70</v>
      </c>
      <c r="P97" s="325">
        <f t="shared" si="72"/>
        <v>35</v>
      </c>
      <c r="Q97" s="305">
        <f t="shared" si="103"/>
        <v>17.5</v>
      </c>
      <c r="R97" s="305">
        <f t="shared" si="104"/>
        <v>70</v>
      </c>
      <c r="S97" s="305">
        <f t="shared" si="105"/>
        <v>2.5</v>
      </c>
      <c r="T97" s="305">
        <f t="shared" si="106"/>
        <v>10</v>
      </c>
      <c r="U97">
        <v>70</v>
      </c>
      <c r="V97" s="325">
        <f t="shared" si="73"/>
        <v>35</v>
      </c>
      <c r="W97" s="305">
        <f t="shared" si="107"/>
        <v>16.25</v>
      </c>
      <c r="X97" s="305">
        <f t="shared" si="108"/>
        <v>65</v>
      </c>
      <c r="Y97" s="305">
        <f t="shared" si="109"/>
        <v>2.3214285714285716</v>
      </c>
      <c r="Z97" s="305">
        <f t="shared" si="110"/>
        <v>9.2857142857142865</v>
      </c>
      <c r="AA97">
        <v>65</v>
      </c>
      <c r="AB97" s="325">
        <f t="shared" si="74"/>
        <v>32.5</v>
      </c>
    </row>
    <row r="98" spans="1:36">
      <c r="A98" s="39" t="s">
        <v>148</v>
      </c>
      <c r="B98" s="45">
        <v>8</v>
      </c>
      <c r="C98" s="4" t="s">
        <v>151</v>
      </c>
      <c r="D98" s="57" t="s">
        <v>671</v>
      </c>
      <c r="E98" s="60">
        <v>2</v>
      </c>
      <c r="F98" s="349">
        <v>250</v>
      </c>
      <c r="G98" s="305">
        <f t="shared" si="69"/>
        <v>125</v>
      </c>
      <c r="H98" s="305">
        <f t="shared" si="70"/>
        <v>500</v>
      </c>
      <c r="I98" s="320">
        <v>500</v>
      </c>
      <c r="J98" s="344">
        <f t="shared" si="71"/>
        <v>250</v>
      </c>
      <c r="K98" s="305">
        <f t="shared" si="99"/>
        <v>125</v>
      </c>
      <c r="L98" s="305">
        <f t="shared" si="100"/>
        <v>500</v>
      </c>
      <c r="M98" s="305">
        <f t="shared" si="101"/>
        <v>17.857142857142858</v>
      </c>
      <c r="N98" s="305">
        <f t="shared" si="102"/>
        <v>71.428571428571431</v>
      </c>
      <c r="O98">
        <v>500</v>
      </c>
      <c r="P98" s="325">
        <f t="shared" si="72"/>
        <v>250</v>
      </c>
      <c r="Q98" s="305">
        <f t="shared" si="103"/>
        <v>62.5</v>
      </c>
      <c r="R98" s="305">
        <f t="shared" si="104"/>
        <v>250</v>
      </c>
      <c r="S98" s="305">
        <f t="shared" si="105"/>
        <v>8.9285714285714288</v>
      </c>
      <c r="T98" s="305">
        <f t="shared" si="106"/>
        <v>35.714285714285715</v>
      </c>
      <c r="U98">
        <v>250</v>
      </c>
      <c r="V98" s="325">
        <f t="shared" si="73"/>
        <v>125</v>
      </c>
      <c r="W98" s="305">
        <f t="shared" si="107"/>
        <v>0</v>
      </c>
      <c r="X98" s="305">
        <f t="shared" si="108"/>
        <v>0</v>
      </c>
      <c r="Y98" s="305">
        <f t="shared" si="109"/>
        <v>0</v>
      </c>
      <c r="Z98" s="305">
        <f t="shared" si="110"/>
        <v>0</v>
      </c>
      <c r="AA98">
        <v>0</v>
      </c>
      <c r="AB98" s="325">
        <f t="shared" si="74"/>
        <v>0</v>
      </c>
    </row>
    <row r="99" spans="1:36">
      <c r="A99" s="39" t="s">
        <v>148</v>
      </c>
      <c r="B99" s="318">
        <v>8</v>
      </c>
      <c r="C99" s="4" t="s">
        <v>152</v>
      </c>
      <c r="D99" s="57" t="s">
        <v>672</v>
      </c>
      <c r="E99" s="60">
        <v>2</v>
      </c>
      <c r="F99" s="349">
        <v>125</v>
      </c>
      <c r="G99" s="305">
        <f t="shared" si="69"/>
        <v>30</v>
      </c>
      <c r="H99" s="305">
        <f t="shared" si="70"/>
        <v>120</v>
      </c>
      <c r="I99" s="320">
        <v>120</v>
      </c>
      <c r="J99" s="344">
        <f t="shared" si="71"/>
        <v>60</v>
      </c>
      <c r="K99" s="305">
        <f t="shared" si="99"/>
        <v>35</v>
      </c>
      <c r="L99" s="305">
        <f t="shared" si="100"/>
        <v>140</v>
      </c>
      <c r="M99" s="305">
        <f t="shared" si="101"/>
        <v>5</v>
      </c>
      <c r="N99" s="305">
        <f t="shared" si="102"/>
        <v>20</v>
      </c>
      <c r="O99">
        <v>140</v>
      </c>
      <c r="P99" s="325">
        <f t="shared" si="72"/>
        <v>70</v>
      </c>
      <c r="Q99" s="305">
        <f t="shared" si="103"/>
        <v>32.5</v>
      </c>
      <c r="R99" s="305">
        <f t="shared" si="104"/>
        <v>130</v>
      </c>
      <c r="S99" s="305">
        <f t="shared" si="105"/>
        <v>4.6428571428571432</v>
      </c>
      <c r="T99" s="305">
        <f t="shared" si="106"/>
        <v>18.571428571428573</v>
      </c>
      <c r="U99">
        <v>130</v>
      </c>
      <c r="V99" s="325">
        <f t="shared" si="73"/>
        <v>65</v>
      </c>
      <c r="W99" s="305">
        <f t="shared" si="107"/>
        <v>20</v>
      </c>
      <c r="X99" s="305">
        <f t="shared" si="108"/>
        <v>80</v>
      </c>
      <c r="Y99" s="305">
        <f t="shared" si="109"/>
        <v>2.8571428571428572</v>
      </c>
      <c r="Z99" s="305">
        <f t="shared" si="110"/>
        <v>11.428571428571429</v>
      </c>
      <c r="AA99">
        <v>80</v>
      </c>
      <c r="AB99" s="325">
        <f t="shared" si="74"/>
        <v>40</v>
      </c>
    </row>
    <row r="100" spans="1:36">
      <c r="A100" s="39" t="s">
        <v>148</v>
      </c>
      <c r="B100" s="45">
        <v>8</v>
      </c>
      <c r="C100" s="4" t="s">
        <v>153</v>
      </c>
      <c r="D100" s="57" t="s">
        <v>673</v>
      </c>
      <c r="E100" s="60">
        <v>2</v>
      </c>
      <c r="F100" s="349">
        <v>15</v>
      </c>
      <c r="G100" s="305">
        <f t="shared" si="69"/>
        <v>25</v>
      </c>
      <c r="H100" s="305">
        <f t="shared" si="70"/>
        <v>100</v>
      </c>
      <c r="I100" s="320">
        <v>100</v>
      </c>
      <c r="J100" s="344">
        <f t="shared" si="71"/>
        <v>50</v>
      </c>
      <c r="K100" s="305">
        <f t="shared" si="99"/>
        <v>20</v>
      </c>
      <c r="L100" s="305">
        <f t="shared" si="100"/>
        <v>80</v>
      </c>
      <c r="M100" s="305">
        <f t="shared" si="101"/>
        <v>2.8571428571428572</v>
      </c>
      <c r="N100" s="305">
        <f t="shared" si="102"/>
        <v>11.428571428571429</v>
      </c>
      <c r="O100">
        <v>80</v>
      </c>
      <c r="P100" s="325">
        <f t="shared" si="72"/>
        <v>40</v>
      </c>
      <c r="Q100" s="305">
        <f t="shared" si="103"/>
        <v>22.5</v>
      </c>
      <c r="R100" s="305">
        <f t="shared" si="104"/>
        <v>90</v>
      </c>
      <c r="S100" s="305">
        <f t="shared" si="105"/>
        <v>3.2142857142857144</v>
      </c>
      <c r="T100" s="305">
        <f t="shared" si="106"/>
        <v>12.857142857142858</v>
      </c>
      <c r="U100">
        <v>90</v>
      </c>
      <c r="V100" s="325">
        <f t="shared" si="73"/>
        <v>45</v>
      </c>
      <c r="W100" s="305">
        <f t="shared" si="107"/>
        <v>0</v>
      </c>
      <c r="X100" s="305">
        <f t="shared" si="108"/>
        <v>0</v>
      </c>
      <c r="Y100" s="305">
        <f t="shared" si="109"/>
        <v>0</v>
      </c>
      <c r="Z100" s="305">
        <f t="shared" si="110"/>
        <v>0</v>
      </c>
      <c r="AA100">
        <v>0</v>
      </c>
      <c r="AB100" s="325">
        <f t="shared" si="74"/>
        <v>0</v>
      </c>
    </row>
    <row r="101" spans="1:36">
      <c r="A101" s="39" t="s">
        <v>148</v>
      </c>
      <c r="B101" s="318">
        <v>8</v>
      </c>
      <c r="C101" s="4" t="s">
        <v>154</v>
      </c>
      <c r="D101" s="57" t="s">
        <v>674</v>
      </c>
      <c r="E101" s="60">
        <v>1</v>
      </c>
      <c r="F101" s="349">
        <v>15</v>
      </c>
      <c r="G101" s="305">
        <f t="shared" si="69"/>
        <v>15</v>
      </c>
      <c r="H101" s="305">
        <f t="shared" si="70"/>
        <v>60</v>
      </c>
      <c r="I101" s="320">
        <v>60</v>
      </c>
      <c r="J101" s="344">
        <f t="shared" si="71"/>
        <v>30</v>
      </c>
      <c r="K101" s="305">
        <f t="shared" si="99"/>
        <v>10</v>
      </c>
      <c r="L101" s="305">
        <f t="shared" si="100"/>
        <v>40</v>
      </c>
      <c r="M101" s="305">
        <f t="shared" si="101"/>
        <v>1.4285714285714286</v>
      </c>
      <c r="N101" s="305">
        <f t="shared" si="102"/>
        <v>5.7142857142857144</v>
      </c>
      <c r="O101" s="319">
        <v>40</v>
      </c>
      <c r="P101" s="325">
        <f t="shared" si="72"/>
        <v>20</v>
      </c>
      <c r="Q101" s="305">
        <f t="shared" si="103"/>
        <v>20</v>
      </c>
      <c r="R101" s="305">
        <f t="shared" si="104"/>
        <v>80</v>
      </c>
      <c r="S101" s="305">
        <f t="shared" si="105"/>
        <v>2.8571428571428572</v>
      </c>
      <c r="T101" s="305">
        <f t="shared" si="106"/>
        <v>11.428571428571429</v>
      </c>
      <c r="U101" s="319">
        <v>80</v>
      </c>
      <c r="V101" s="325">
        <f t="shared" si="73"/>
        <v>40</v>
      </c>
      <c r="W101" s="305">
        <f t="shared" si="107"/>
        <v>13.75</v>
      </c>
      <c r="X101" s="305">
        <f t="shared" si="108"/>
        <v>55</v>
      </c>
      <c r="Y101" s="305">
        <f t="shared" si="109"/>
        <v>1.9642857142857142</v>
      </c>
      <c r="Z101" s="305">
        <f t="shared" si="110"/>
        <v>7.8571428571428568</v>
      </c>
      <c r="AA101" s="319">
        <v>55</v>
      </c>
      <c r="AB101" s="325">
        <f t="shared" si="74"/>
        <v>27.5</v>
      </c>
    </row>
    <row r="102" spans="1:36">
      <c r="A102" s="39" t="s">
        <v>148</v>
      </c>
      <c r="B102" s="45">
        <v>8</v>
      </c>
      <c r="C102" s="4" t="s">
        <v>155</v>
      </c>
      <c r="D102" s="57" t="s">
        <v>675</v>
      </c>
      <c r="E102" s="60">
        <v>1</v>
      </c>
      <c r="F102" s="349">
        <v>5</v>
      </c>
      <c r="G102" s="305">
        <f t="shared" si="69"/>
        <v>35</v>
      </c>
      <c r="H102" s="305">
        <f t="shared" si="70"/>
        <v>140</v>
      </c>
      <c r="I102" s="320">
        <v>140</v>
      </c>
      <c r="J102" s="344">
        <f t="shared" si="71"/>
        <v>70</v>
      </c>
      <c r="K102" s="305">
        <f t="shared" si="99"/>
        <v>33.75</v>
      </c>
      <c r="L102" s="305">
        <f t="shared" si="100"/>
        <v>135</v>
      </c>
      <c r="M102" s="305">
        <f t="shared" si="101"/>
        <v>4.8214285714285712</v>
      </c>
      <c r="N102" s="305">
        <f t="shared" si="102"/>
        <v>19.285714285714285</v>
      </c>
      <c r="O102" s="319">
        <v>135</v>
      </c>
      <c r="P102" s="325">
        <f t="shared" si="72"/>
        <v>67.5</v>
      </c>
      <c r="Q102" s="305">
        <f t="shared" si="103"/>
        <v>40</v>
      </c>
      <c r="R102" s="305">
        <f t="shared" si="104"/>
        <v>160</v>
      </c>
      <c r="S102" s="305">
        <f t="shared" si="105"/>
        <v>5.7142857142857144</v>
      </c>
      <c r="T102" s="305">
        <f t="shared" si="106"/>
        <v>22.857142857142858</v>
      </c>
      <c r="U102" s="319">
        <v>160</v>
      </c>
      <c r="V102" s="325">
        <f t="shared" si="73"/>
        <v>80</v>
      </c>
      <c r="W102" s="305">
        <f t="shared" si="107"/>
        <v>20</v>
      </c>
      <c r="X102" s="305">
        <f t="shared" si="108"/>
        <v>80</v>
      </c>
      <c r="Y102" s="305">
        <f t="shared" si="109"/>
        <v>2.8571428571428572</v>
      </c>
      <c r="Z102" s="305">
        <f t="shared" si="110"/>
        <v>11.428571428571429</v>
      </c>
      <c r="AA102" s="319">
        <v>80</v>
      </c>
      <c r="AB102" s="325">
        <f t="shared" si="74"/>
        <v>40</v>
      </c>
    </row>
    <row r="103" spans="1:36" s="337" customFormat="1">
      <c r="A103" s="330" t="s">
        <v>156</v>
      </c>
      <c r="B103" s="345"/>
      <c r="C103" s="338"/>
      <c r="D103" s="339"/>
      <c r="E103" s="349"/>
      <c r="F103" s="349"/>
      <c r="G103" s="342">
        <f>J103-(J103*0.2)</f>
        <v>1380</v>
      </c>
      <c r="H103" s="342">
        <f>J103+(J103*0.2)</f>
        <v>2070</v>
      </c>
      <c r="I103" s="337">
        <f>SUM(I104:I109)</f>
        <v>3450</v>
      </c>
      <c r="J103" s="344">
        <f>I103/2</f>
        <v>1725</v>
      </c>
      <c r="K103" s="342">
        <f>P103-(P103*0.2)</f>
        <v>910</v>
      </c>
      <c r="L103" s="342">
        <f>P103+(P103*0.2)</f>
        <v>1365</v>
      </c>
      <c r="M103" s="342"/>
      <c r="N103" s="342"/>
      <c r="O103" s="337">
        <f>SUM(O104:O109)</f>
        <v>2275</v>
      </c>
      <c r="P103" s="344">
        <f>O103/2</f>
        <v>1137.5</v>
      </c>
      <c r="Q103" s="342">
        <f>V103-(V103*0.2)</f>
        <v>1800</v>
      </c>
      <c r="R103" s="342">
        <f>V103+(V103*0.2)</f>
        <v>2700</v>
      </c>
      <c r="S103" s="342"/>
      <c r="T103" s="342"/>
      <c r="U103" s="337">
        <f>SUM(U104:U109)</f>
        <v>4500</v>
      </c>
      <c r="V103" s="344">
        <f>U103/2</f>
        <v>2250</v>
      </c>
      <c r="W103" s="342">
        <f>AB103-(AB103*0.2)</f>
        <v>908</v>
      </c>
      <c r="X103" s="342">
        <f>AB103+(AB103*0.2)</f>
        <v>1362</v>
      </c>
      <c r="Y103" s="342"/>
      <c r="Z103" s="342"/>
      <c r="AA103" s="337">
        <f>SUM(AA104:AA109)</f>
        <v>2270</v>
      </c>
      <c r="AB103" s="344">
        <f>AA103/2</f>
        <v>1135</v>
      </c>
      <c r="AC103" s="351"/>
      <c r="AD103" s="351"/>
      <c r="AE103" s="351"/>
      <c r="AF103" s="351"/>
      <c r="AG103" s="351"/>
      <c r="AH103" s="351"/>
      <c r="AI103" s="351"/>
      <c r="AJ103" s="351"/>
    </row>
    <row r="104" spans="1:36">
      <c r="A104" s="331" t="s">
        <v>156</v>
      </c>
      <c r="B104" s="45">
        <v>9</v>
      </c>
      <c r="C104" s="333" t="s">
        <v>157</v>
      </c>
      <c r="D104" s="68" t="s">
        <v>676</v>
      </c>
      <c r="E104" s="336">
        <v>2</v>
      </c>
      <c r="F104" s="382">
        <v>20</v>
      </c>
      <c r="G104" s="305">
        <f t="shared" si="69"/>
        <v>31.25</v>
      </c>
      <c r="H104" s="305">
        <f t="shared" si="70"/>
        <v>125</v>
      </c>
      <c r="I104" s="320">
        <v>125</v>
      </c>
      <c r="J104" s="344">
        <f t="shared" si="71"/>
        <v>62.5</v>
      </c>
      <c r="K104" s="305">
        <f t="shared" ref="K104:K109" si="111">P104*0.5</f>
        <v>18.75</v>
      </c>
      <c r="L104" s="305">
        <f t="shared" ref="L104:L109" si="112">P104*2</f>
        <v>75</v>
      </c>
      <c r="M104" s="305">
        <f t="shared" ref="M104:M109" si="113">K104/7</f>
        <v>2.6785714285714284</v>
      </c>
      <c r="N104" s="305">
        <f t="shared" ref="N104:N109" si="114">L104/7</f>
        <v>10.714285714285714</v>
      </c>
      <c r="O104" s="320">
        <v>75</v>
      </c>
      <c r="P104" s="325">
        <f t="shared" si="72"/>
        <v>37.5</v>
      </c>
      <c r="Q104" s="305">
        <f t="shared" ref="Q104:Q109" si="115">V104*0.5</f>
        <v>25</v>
      </c>
      <c r="R104" s="305">
        <f t="shared" ref="R104:R109" si="116">V104*2</f>
        <v>100</v>
      </c>
      <c r="S104" s="305">
        <f t="shared" ref="S104:S109" si="117">Q104/7</f>
        <v>3.5714285714285716</v>
      </c>
      <c r="T104" s="305">
        <f t="shared" ref="T104:T109" si="118">R104/7</f>
        <v>14.285714285714286</v>
      </c>
      <c r="U104" s="319">
        <v>100</v>
      </c>
      <c r="V104" s="325">
        <f t="shared" si="73"/>
        <v>50</v>
      </c>
      <c r="W104" s="305">
        <f t="shared" ref="W104:W109" si="119">AB104*0.5</f>
        <v>30</v>
      </c>
      <c r="X104" s="305">
        <f t="shared" ref="X104:X108" si="120">AB104*2</f>
        <v>120</v>
      </c>
      <c r="Y104" s="305">
        <f t="shared" ref="Y104:Y109" si="121">W104/7</f>
        <v>4.2857142857142856</v>
      </c>
      <c r="Z104" s="305">
        <f t="shared" ref="Z104:Z109" si="122">X104/7</f>
        <v>17.142857142857142</v>
      </c>
      <c r="AA104" s="305">
        <v>120</v>
      </c>
      <c r="AB104" s="325">
        <f t="shared" si="74"/>
        <v>60</v>
      </c>
    </row>
    <row r="105" spans="1:36">
      <c r="A105" s="331" t="s">
        <v>156</v>
      </c>
      <c r="B105" s="318">
        <v>9</v>
      </c>
      <c r="C105" s="4" t="s">
        <v>158</v>
      </c>
      <c r="D105" s="57" t="s">
        <v>677</v>
      </c>
      <c r="E105" s="60">
        <v>1</v>
      </c>
      <c r="F105" s="349">
        <v>250</v>
      </c>
      <c r="G105" s="305">
        <f t="shared" si="69"/>
        <v>437.5</v>
      </c>
      <c r="H105" s="305">
        <f t="shared" si="70"/>
        <v>1750</v>
      </c>
      <c r="I105" s="320">
        <v>1750</v>
      </c>
      <c r="J105" s="344">
        <f t="shared" si="71"/>
        <v>875</v>
      </c>
      <c r="K105" s="305">
        <f t="shared" si="111"/>
        <v>200</v>
      </c>
      <c r="L105" s="305">
        <f t="shared" si="112"/>
        <v>800</v>
      </c>
      <c r="M105" s="305">
        <f t="shared" si="113"/>
        <v>28.571428571428573</v>
      </c>
      <c r="N105" s="305">
        <f t="shared" si="114"/>
        <v>114.28571428571429</v>
      </c>
      <c r="O105" s="320">
        <v>800</v>
      </c>
      <c r="P105" s="325">
        <f t="shared" si="72"/>
        <v>400</v>
      </c>
      <c r="Q105" s="305">
        <f t="shared" si="115"/>
        <v>775</v>
      </c>
      <c r="R105" s="305">
        <f t="shared" si="116"/>
        <v>3100</v>
      </c>
      <c r="S105" s="305">
        <f t="shared" si="117"/>
        <v>110.71428571428571</v>
      </c>
      <c r="T105" s="305">
        <f t="shared" si="118"/>
        <v>442.85714285714283</v>
      </c>
      <c r="U105" s="320">
        <v>3100</v>
      </c>
      <c r="V105" s="325">
        <f t="shared" si="73"/>
        <v>1550</v>
      </c>
      <c r="W105" s="305">
        <f t="shared" si="119"/>
        <v>312.5</v>
      </c>
      <c r="X105" s="305">
        <f t="shared" si="120"/>
        <v>1250</v>
      </c>
      <c r="Y105" s="305">
        <f t="shared" si="121"/>
        <v>44.642857142857146</v>
      </c>
      <c r="Z105" s="305">
        <f t="shared" si="122"/>
        <v>178.57142857142858</v>
      </c>
      <c r="AA105" s="305">
        <v>1250</v>
      </c>
      <c r="AB105" s="325">
        <f t="shared" si="74"/>
        <v>625</v>
      </c>
    </row>
    <row r="106" spans="1:36">
      <c r="A106" s="331" t="s">
        <v>156</v>
      </c>
      <c r="B106" s="45">
        <v>9</v>
      </c>
      <c r="C106" s="4" t="s">
        <v>159</v>
      </c>
      <c r="D106" s="68" t="s">
        <v>678</v>
      </c>
      <c r="E106" s="60">
        <v>2</v>
      </c>
      <c r="F106" s="349">
        <v>250</v>
      </c>
      <c r="G106" s="305">
        <f t="shared" si="69"/>
        <v>150</v>
      </c>
      <c r="H106" s="305">
        <f t="shared" si="70"/>
        <v>600</v>
      </c>
      <c r="I106" s="319">
        <v>600</v>
      </c>
      <c r="J106" s="344">
        <f t="shared" si="71"/>
        <v>300</v>
      </c>
      <c r="K106" s="305">
        <f t="shared" si="111"/>
        <v>87.5</v>
      </c>
      <c r="L106" s="305">
        <f t="shared" si="112"/>
        <v>350</v>
      </c>
      <c r="M106" s="305">
        <f t="shared" si="113"/>
        <v>12.5</v>
      </c>
      <c r="N106" s="305">
        <f t="shared" si="114"/>
        <v>50</v>
      </c>
      <c r="O106" s="320">
        <v>350</v>
      </c>
      <c r="P106" s="325">
        <f t="shared" si="72"/>
        <v>175</v>
      </c>
      <c r="Q106" s="305">
        <f t="shared" si="115"/>
        <v>0</v>
      </c>
      <c r="R106" s="305">
        <f t="shared" si="116"/>
        <v>0</v>
      </c>
      <c r="S106" s="305">
        <f t="shared" si="117"/>
        <v>0</v>
      </c>
      <c r="T106" s="305">
        <f t="shared" si="118"/>
        <v>0</v>
      </c>
      <c r="U106" s="320">
        <v>0</v>
      </c>
      <c r="V106" s="325">
        <f t="shared" si="73"/>
        <v>0</v>
      </c>
      <c r="W106" s="305">
        <f t="shared" si="119"/>
        <v>0</v>
      </c>
      <c r="X106" s="305">
        <f t="shared" si="120"/>
        <v>0</v>
      </c>
      <c r="Y106" s="305">
        <f t="shared" si="121"/>
        <v>0</v>
      </c>
      <c r="Z106" s="305">
        <f t="shared" si="122"/>
        <v>0</v>
      </c>
      <c r="AA106" s="305">
        <v>0</v>
      </c>
      <c r="AB106" s="325">
        <f t="shared" si="74"/>
        <v>0</v>
      </c>
    </row>
    <row r="107" spans="1:36">
      <c r="A107" s="331" t="s">
        <v>156</v>
      </c>
      <c r="B107" s="318">
        <v>9</v>
      </c>
      <c r="C107" s="4" t="s">
        <v>160</v>
      </c>
      <c r="D107" s="57" t="s">
        <v>679</v>
      </c>
      <c r="E107" s="60">
        <v>2</v>
      </c>
      <c r="F107" s="349">
        <v>250</v>
      </c>
      <c r="G107" s="305">
        <f t="shared" si="69"/>
        <v>112.5</v>
      </c>
      <c r="H107" s="305">
        <f t="shared" si="70"/>
        <v>450</v>
      </c>
      <c r="I107" s="319">
        <v>450</v>
      </c>
      <c r="J107" s="344">
        <f t="shared" si="71"/>
        <v>225</v>
      </c>
      <c r="K107" s="305">
        <f t="shared" si="111"/>
        <v>100</v>
      </c>
      <c r="L107" s="305">
        <f t="shared" si="112"/>
        <v>400</v>
      </c>
      <c r="M107" s="305">
        <f t="shared" si="113"/>
        <v>14.285714285714286</v>
      </c>
      <c r="N107" s="305">
        <f t="shared" si="114"/>
        <v>57.142857142857146</v>
      </c>
      <c r="O107" s="319">
        <v>400</v>
      </c>
      <c r="P107" s="325">
        <f t="shared" si="72"/>
        <v>200</v>
      </c>
      <c r="Q107" s="305">
        <f t="shared" si="115"/>
        <v>112.5</v>
      </c>
      <c r="R107" s="305">
        <f t="shared" si="116"/>
        <v>450</v>
      </c>
      <c r="S107" s="305">
        <f t="shared" si="117"/>
        <v>16.071428571428573</v>
      </c>
      <c r="T107" s="305">
        <f t="shared" si="118"/>
        <v>64.285714285714292</v>
      </c>
      <c r="U107" s="319">
        <v>450</v>
      </c>
      <c r="V107" s="325">
        <f t="shared" si="73"/>
        <v>225</v>
      </c>
      <c r="W107" s="305">
        <f t="shared" si="119"/>
        <v>112.5</v>
      </c>
      <c r="X107" s="305">
        <f t="shared" si="120"/>
        <v>450</v>
      </c>
      <c r="Y107" s="305">
        <f t="shared" si="121"/>
        <v>16.071428571428573</v>
      </c>
      <c r="Z107" s="305">
        <f t="shared" si="122"/>
        <v>64.285714285714292</v>
      </c>
      <c r="AA107" s="305">
        <v>450</v>
      </c>
      <c r="AB107" s="325">
        <f t="shared" si="74"/>
        <v>225</v>
      </c>
    </row>
    <row r="108" spans="1:36">
      <c r="A108" s="331" t="s">
        <v>156</v>
      </c>
      <c r="B108" s="45">
        <v>9</v>
      </c>
      <c r="C108" s="4" t="s">
        <v>161</v>
      </c>
      <c r="D108" s="68" t="s">
        <v>680</v>
      </c>
      <c r="E108" s="60">
        <v>1</v>
      </c>
      <c r="F108" s="349">
        <v>250</v>
      </c>
      <c r="G108" s="305">
        <f t="shared" si="69"/>
        <v>125</v>
      </c>
      <c r="H108" s="305">
        <f t="shared" si="70"/>
        <v>500</v>
      </c>
      <c r="I108" s="320">
        <v>500</v>
      </c>
      <c r="J108" s="344">
        <f t="shared" si="71"/>
        <v>250</v>
      </c>
      <c r="K108" s="305">
        <f t="shared" si="111"/>
        <v>162.5</v>
      </c>
      <c r="L108" s="305">
        <f t="shared" si="112"/>
        <v>650</v>
      </c>
      <c r="M108" s="305">
        <f t="shared" si="113"/>
        <v>23.214285714285715</v>
      </c>
      <c r="N108" s="305">
        <f t="shared" si="114"/>
        <v>92.857142857142861</v>
      </c>
      <c r="O108" s="319">
        <v>650</v>
      </c>
      <c r="P108" s="325">
        <f t="shared" si="72"/>
        <v>325</v>
      </c>
      <c r="Q108" s="305">
        <f t="shared" si="115"/>
        <v>212.5</v>
      </c>
      <c r="R108" s="305">
        <f t="shared" si="116"/>
        <v>850</v>
      </c>
      <c r="S108" s="305">
        <f t="shared" si="117"/>
        <v>30.357142857142858</v>
      </c>
      <c r="T108" s="305">
        <f t="shared" si="118"/>
        <v>121.42857142857143</v>
      </c>
      <c r="U108" s="319">
        <v>850</v>
      </c>
      <c r="V108" s="325">
        <f t="shared" si="73"/>
        <v>425</v>
      </c>
      <c r="W108" s="305">
        <f t="shared" si="119"/>
        <v>112.5</v>
      </c>
      <c r="X108" s="305">
        <f t="shared" si="120"/>
        <v>450</v>
      </c>
      <c r="Y108" s="305">
        <f t="shared" si="121"/>
        <v>16.071428571428573</v>
      </c>
      <c r="Z108" s="305">
        <f t="shared" si="122"/>
        <v>64.285714285714292</v>
      </c>
      <c r="AA108" s="305">
        <v>450</v>
      </c>
      <c r="AB108" s="325">
        <f t="shared" si="74"/>
        <v>225</v>
      </c>
    </row>
    <row r="109" spans="1:36">
      <c r="A109" s="331" t="s">
        <v>156</v>
      </c>
      <c r="B109" s="318">
        <v>9</v>
      </c>
      <c r="C109" s="4" t="s">
        <v>162</v>
      </c>
      <c r="D109" s="57" t="s">
        <v>681</v>
      </c>
      <c r="E109" s="60">
        <v>3</v>
      </c>
      <c r="F109" s="349">
        <v>15</v>
      </c>
      <c r="G109" s="305">
        <f t="shared" si="69"/>
        <v>6.25</v>
      </c>
      <c r="H109" s="305">
        <f t="shared" si="70"/>
        <v>25</v>
      </c>
      <c r="I109" s="320">
        <v>25</v>
      </c>
      <c r="J109" s="344">
        <f t="shared" si="71"/>
        <v>12.5</v>
      </c>
      <c r="K109" s="305">
        <f t="shared" si="111"/>
        <v>0</v>
      </c>
      <c r="L109" s="305">
        <f t="shared" si="112"/>
        <v>0</v>
      </c>
      <c r="M109" s="305">
        <f t="shared" si="113"/>
        <v>0</v>
      </c>
      <c r="N109" s="305">
        <f t="shared" si="114"/>
        <v>0</v>
      </c>
      <c r="O109" s="320">
        <v>0</v>
      </c>
      <c r="P109" s="325">
        <f t="shared" si="72"/>
        <v>0</v>
      </c>
      <c r="Q109" s="305">
        <f t="shared" si="115"/>
        <v>0</v>
      </c>
      <c r="R109" s="305">
        <f t="shared" si="116"/>
        <v>0</v>
      </c>
      <c r="S109" s="305">
        <f t="shared" si="117"/>
        <v>0</v>
      </c>
      <c r="T109" s="305">
        <f t="shared" si="118"/>
        <v>0</v>
      </c>
      <c r="U109" s="320">
        <v>0</v>
      </c>
      <c r="V109" s="325">
        <f t="shared" si="73"/>
        <v>0</v>
      </c>
      <c r="W109" s="305">
        <f t="shared" si="119"/>
        <v>0</v>
      </c>
      <c r="X109" s="305">
        <f t="shared" ref="X109:X115" si="123">AB109*2</f>
        <v>0</v>
      </c>
      <c r="Y109" s="305">
        <f t="shared" si="121"/>
        <v>0</v>
      </c>
      <c r="Z109" s="305">
        <f t="shared" si="122"/>
        <v>0</v>
      </c>
      <c r="AA109" s="305">
        <v>0</v>
      </c>
      <c r="AB109" s="325">
        <f t="shared" si="74"/>
        <v>0</v>
      </c>
    </row>
    <row r="110" spans="1:36" s="337" customFormat="1">
      <c r="A110" s="330" t="s">
        <v>163</v>
      </c>
      <c r="B110" s="314"/>
      <c r="C110" s="338"/>
      <c r="D110" s="339"/>
      <c r="E110" s="349"/>
      <c r="F110" s="349"/>
      <c r="G110" s="342">
        <f>J110-(J110*0.2)</f>
        <v>440</v>
      </c>
      <c r="H110" s="342">
        <f>J110+(J110*0.2)</f>
        <v>660</v>
      </c>
      <c r="I110" s="337">
        <f>SUM(I111:I115)</f>
        <v>1100</v>
      </c>
      <c r="J110" s="344">
        <f>I110/2</f>
        <v>550</v>
      </c>
      <c r="K110" s="342">
        <f>P110-(P110*0.2)</f>
        <v>308</v>
      </c>
      <c r="L110" s="342">
        <f>P110+(P110*0.2)</f>
        <v>462</v>
      </c>
      <c r="M110" s="342"/>
      <c r="N110" s="342"/>
      <c r="O110" s="337">
        <f>SUM(O111:O115)</f>
        <v>770</v>
      </c>
      <c r="P110" s="344">
        <f>O110/2</f>
        <v>385</v>
      </c>
      <c r="Q110" s="342">
        <f>V110-(V110*0.2)</f>
        <v>1092</v>
      </c>
      <c r="R110" s="342">
        <f>V110+(V110*0.2)</f>
        <v>1638</v>
      </c>
      <c r="S110" s="342"/>
      <c r="T110" s="342"/>
      <c r="U110" s="337">
        <f>SUM(U111:U115)</f>
        <v>2730</v>
      </c>
      <c r="V110" s="344">
        <f>U110/2</f>
        <v>1365</v>
      </c>
      <c r="W110" s="342">
        <f>AB110-(AB110*0.2)</f>
        <v>148</v>
      </c>
      <c r="X110" s="342">
        <f>AB110+(AB110*0.2)</f>
        <v>222</v>
      </c>
      <c r="Y110" s="342"/>
      <c r="Z110" s="342"/>
      <c r="AA110" s="337">
        <f>SUM(AA111:AA115)</f>
        <v>370</v>
      </c>
      <c r="AB110" s="344">
        <f>AA110/2</f>
        <v>185</v>
      </c>
      <c r="AC110" s="351"/>
      <c r="AD110" s="351"/>
      <c r="AE110" s="351"/>
      <c r="AF110" s="351"/>
      <c r="AG110" s="351"/>
      <c r="AH110" s="351"/>
      <c r="AI110" s="351"/>
      <c r="AJ110" s="351"/>
    </row>
    <row r="111" spans="1:36">
      <c r="A111" s="331" t="s">
        <v>163</v>
      </c>
      <c r="B111" s="45">
        <v>10</v>
      </c>
      <c r="C111" s="4" t="s">
        <v>164</v>
      </c>
      <c r="D111" s="57" t="s">
        <v>682</v>
      </c>
      <c r="E111" s="60">
        <v>1</v>
      </c>
      <c r="F111" s="349">
        <v>150</v>
      </c>
      <c r="G111" s="305">
        <f t="shared" si="69"/>
        <v>62.5</v>
      </c>
      <c r="H111" s="305">
        <f t="shared" si="70"/>
        <v>250</v>
      </c>
      <c r="I111" s="320">
        <v>250</v>
      </c>
      <c r="J111" s="344">
        <f t="shared" si="71"/>
        <v>125</v>
      </c>
      <c r="K111" s="305">
        <f t="shared" ref="K111:K115" si="124">P111*0.5</f>
        <v>37.5</v>
      </c>
      <c r="L111" s="305">
        <f t="shared" ref="L111:L115" si="125">P111*2</f>
        <v>150</v>
      </c>
      <c r="M111" s="305">
        <f t="shared" ref="M111:M115" si="126">K111/7</f>
        <v>5.3571428571428568</v>
      </c>
      <c r="N111" s="305">
        <f t="shared" ref="N111:N115" si="127">L111/7</f>
        <v>21.428571428571427</v>
      </c>
      <c r="O111" s="320">
        <v>150</v>
      </c>
      <c r="P111" s="325">
        <f t="shared" si="72"/>
        <v>75</v>
      </c>
      <c r="Q111" s="305">
        <f t="shared" ref="Q111:Q115" si="128">V111*0.5</f>
        <v>182.5</v>
      </c>
      <c r="R111" s="305">
        <f t="shared" ref="R111:R115" si="129">V111*2</f>
        <v>730</v>
      </c>
      <c r="S111" s="305">
        <f t="shared" ref="S111:S115" si="130">Q111/7</f>
        <v>26.071428571428573</v>
      </c>
      <c r="T111" s="305">
        <f t="shared" ref="T111:T115" si="131">R111/7</f>
        <v>104.28571428571429</v>
      </c>
      <c r="U111" s="320">
        <v>730</v>
      </c>
      <c r="V111" s="325">
        <f t="shared" si="73"/>
        <v>365</v>
      </c>
      <c r="W111" s="305">
        <f t="shared" ref="W111:W115" si="132">AB111*0.5</f>
        <v>25</v>
      </c>
      <c r="X111" s="305">
        <f t="shared" si="123"/>
        <v>100</v>
      </c>
      <c r="Y111" s="305">
        <f t="shared" ref="Y111:Y115" si="133">W111/7</f>
        <v>3.5714285714285716</v>
      </c>
      <c r="Z111" s="305">
        <f t="shared" ref="Z111:Z115" si="134">X111/7</f>
        <v>14.285714285714286</v>
      </c>
      <c r="AA111" s="320">
        <v>100</v>
      </c>
      <c r="AB111" s="325">
        <f t="shared" si="74"/>
        <v>50</v>
      </c>
    </row>
    <row r="112" spans="1:36">
      <c r="A112" s="331" t="s">
        <v>163</v>
      </c>
      <c r="B112" s="45">
        <v>10</v>
      </c>
      <c r="C112" s="4" t="s">
        <v>166</v>
      </c>
      <c r="D112" s="57" t="s">
        <v>683</v>
      </c>
      <c r="E112" s="60">
        <v>1</v>
      </c>
      <c r="F112" s="349">
        <v>150</v>
      </c>
      <c r="G112" s="305">
        <f t="shared" si="69"/>
        <v>62.5</v>
      </c>
      <c r="H112" s="305">
        <f t="shared" si="70"/>
        <v>250</v>
      </c>
      <c r="I112" s="320">
        <v>250</v>
      </c>
      <c r="J112" s="344">
        <f t="shared" si="71"/>
        <v>125</v>
      </c>
      <c r="K112" s="305">
        <f t="shared" si="124"/>
        <v>30</v>
      </c>
      <c r="L112" s="305">
        <f t="shared" si="125"/>
        <v>120</v>
      </c>
      <c r="M112" s="305">
        <f t="shared" si="126"/>
        <v>4.2857142857142856</v>
      </c>
      <c r="N112" s="305">
        <f t="shared" si="127"/>
        <v>17.142857142857142</v>
      </c>
      <c r="O112" s="320">
        <v>120</v>
      </c>
      <c r="P112" s="325">
        <f t="shared" si="72"/>
        <v>60</v>
      </c>
      <c r="Q112" s="305">
        <f t="shared" si="128"/>
        <v>130</v>
      </c>
      <c r="R112" s="305">
        <f t="shared" si="129"/>
        <v>520</v>
      </c>
      <c r="S112" s="305">
        <f t="shared" si="130"/>
        <v>18.571428571428573</v>
      </c>
      <c r="T112" s="305">
        <f t="shared" si="131"/>
        <v>74.285714285714292</v>
      </c>
      <c r="U112" s="320">
        <v>520</v>
      </c>
      <c r="V112" s="325">
        <f t="shared" si="73"/>
        <v>260</v>
      </c>
      <c r="W112" s="305">
        <f t="shared" si="132"/>
        <v>37.5</v>
      </c>
      <c r="X112" s="305">
        <f t="shared" si="123"/>
        <v>150</v>
      </c>
      <c r="Y112" s="305">
        <f t="shared" si="133"/>
        <v>5.3571428571428568</v>
      </c>
      <c r="Z112" s="305">
        <f t="shared" si="134"/>
        <v>21.428571428571427</v>
      </c>
      <c r="AA112" s="320">
        <v>150</v>
      </c>
      <c r="AB112" s="325">
        <f t="shared" si="74"/>
        <v>75</v>
      </c>
    </row>
    <row r="113" spans="1:36">
      <c r="A113" s="331" t="s">
        <v>163</v>
      </c>
      <c r="B113" s="318">
        <v>10</v>
      </c>
      <c r="C113" s="4" t="s">
        <v>167</v>
      </c>
      <c r="D113" s="57" t="s">
        <v>684</v>
      </c>
      <c r="E113" s="60">
        <v>1</v>
      </c>
      <c r="F113" s="349">
        <v>120</v>
      </c>
      <c r="G113" s="305">
        <f t="shared" si="69"/>
        <v>37.5</v>
      </c>
      <c r="H113" s="305">
        <f t="shared" si="70"/>
        <v>150</v>
      </c>
      <c r="I113" s="320">
        <v>150</v>
      </c>
      <c r="J113" s="344">
        <f t="shared" si="71"/>
        <v>75</v>
      </c>
      <c r="K113" s="305">
        <f t="shared" si="124"/>
        <v>37.5</v>
      </c>
      <c r="L113" s="305">
        <f t="shared" si="125"/>
        <v>150</v>
      </c>
      <c r="M113" s="305">
        <f t="shared" si="126"/>
        <v>5.3571428571428568</v>
      </c>
      <c r="N113" s="305">
        <f t="shared" si="127"/>
        <v>21.428571428571427</v>
      </c>
      <c r="O113" s="320">
        <v>150</v>
      </c>
      <c r="P113" s="325">
        <f t="shared" si="72"/>
        <v>75</v>
      </c>
      <c r="Q113" s="305">
        <f t="shared" si="128"/>
        <v>50</v>
      </c>
      <c r="R113" s="305">
        <f t="shared" si="129"/>
        <v>200</v>
      </c>
      <c r="S113" s="305">
        <f t="shared" si="130"/>
        <v>7.1428571428571432</v>
      </c>
      <c r="T113" s="305">
        <f t="shared" si="131"/>
        <v>28.571428571428573</v>
      </c>
      <c r="U113" s="320">
        <v>200</v>
      </c>
      <c r="V113" s="325">
        <f t="shared" si="73"/>
        <v>100</v>
      </c>
      <c r="W113" s="305">
        <f t="shared" si="132"/>
        <v>30</v>
      </c>
      <c r="X113" s="305">
        <f t="shared" si="123"/>
        <v>120</v>
      </c>
      <c r="Y113" s="305">
        <f t="shared" si="133"/>
        <v>4.2857142857142856</v>
      </c>
      <c r="Z113" s="305">
        <f t="shared" si="134"/>
        <v>17.142857142857142</v>
      </c>
      <c r="AA113" s="320">
        <v>120</v>
      </c>
      <c r="AB113" s="325">
        <f t="shared" si="74"/>
        <v>60</v>
      </c>
    </row>
    <row r="114" spans="1:36">
      <c r="A114" s="331" t="s">
        <v>163</v>
      </c>
      <c r="B114" s="45">
        <v>10</v>
      </c>
      <c r="C114" s="4" t="s">
        <v>168</v>
      </c>
      <c r="D114" s="57" t="s">
        <v>685</v>
      </c>
      <c r="E114" s="60">
        <v>1</v>
      </c>
      <c r="F114" s="349">
        <v>150</v>
      </c>
      <c r="G114" s="305">
        <f t="shared" si="69"/>
        <v>37.5</v>
      </c>
      <c r="H114" s="305">
        <f t="shared" si="70"/>
        <v>150</v>
      </c>
      <c r="I114" s="320">
        <v>150</v>
      </c>
      <c r="J114" s="344">
        <f t="shared" si="71"/>
        <v>75</v>
      </c>
      <c r="K114" s="305">
        <f t="shared" si="124"/>
        <v>50</v>
      </c>
      <c r="L114" s="305">
        <f t="shared" si="125"/>
        <v>200</v>
      </c>
      <c r="M114" s="305">
        <f t="shared" si="126"/>
        <v>7.1428571428571432</v>
      </c>
      <c r="N114" s="305">
        <f t="shared" si="127"/>
        <v>28.571428571428573</v>
      </c>
      <c r="O114" s="320">
        <v>200</v>
      </c>
      <c r="P114" s="325">
        <f t="shared" si="72"/>
        <v>100</v>
      </c>
      <c r="Q114" s="305">
        <f t="shared" si="128"/>
        <v>222.5</v>
      </c>
      <c r="R114" s="305">
        <f t="shared" si="129"/>
        <v>890</v>
      </c>
      <c r="S114" s="305">
        <f t="shared" si="130"/>
        <v>31.785714285714285</v>
      </c>
      <c r="T114" s="305">
        <f t="shared" si="131"/>
        <v>127.14285714285714</v>
      </c>
      <c r="U114" s="320">
        <v>890</v>
      </c>
      <c r="V114" s="325">
        <f t="shared" si="73"/>
        <v>445</v>
      </c>
      <c r="W114" s="305">
        <f t="shared" si="132"/>
        <v>0</v>
      </c>
      <c r="X114" s="305">
        <f t="shared" si="123"/>
        <v>0</v>
      </c>
      <c r="Y114" s="305">
        <f t="shared" si="133"/>
        <v>0</v>
      </c>
      <c r="Z114" s="305">
        <f t="shared" si="134"/>
        <v>0</v>
      </c>
      <c r="AA114" s="320">
        <v>0</v>
      </c>
      <c r="AB114" s="325">
        <f t="shared" si="74"/>
        <v>0</v>
      </c>
    </row>
    <row r="115" spans="1:36">
      <c r="A115" s="331" t="s">
        <v>163</v>
      </c>
      <c r="B115" s="318">
        <v>10</v>
      </c>
      <c r="C115" s="4" t="s">
        <v>169</v>
      </c>
      <c r="D115" s="57" t="s">
        <v>686</v>
      </c>
      <c r="E115" s="60">
        <v>1</v>
      </c>
      <c r="F115" s="349">
        <v>120</v>
      </c>
      <c r="G115" s="305">
        <f t="shared" si="69"/>
        <v>75</v>
      </c>
      <c r="H115" s="305">
        <f t="shared" si="70"/>
        <v>300</v>
      </c>
      <c r="I115" s="320">
        <v>300</v>
      </c>
      <c r="J115" s="344">
        <f t="shared" si="71"/>
        <v>150</v>
      </c>
      <c r="K115" s="305">
        <f t="shared" si="124"/>
        <v>37.5</v>
      </c>
      <c r="L115" s="305">
        <f t="shared" si="125"/>
        <v>150</v>
      </c>
      <c r="M115" s="305">
        <f t="shared" si="126"/>
        <v>5.3571428571428568</v>
      </c>
      <c r="N115" s="305">
        <f t="shared" si="127"/>
        <v>21.428571428571427</v>
      </c>
      <c r="O115" s="320">
        <v>150</v>
      </c>
      <c r="P115" s="325">
        <f t="shared" si="72"/>
        <v>75</v>
      </c>
      <c r="Q115" s="305">
        <f t="shared" si="128"/>
        <v>97.5</v>
      </c>
      <c r="R115" s="305">
        <f t="shared" si="129"/>
        <v>390</v>
      </c>
      <c r="S115" s="305">
        <f t="shared" si="130"/>
        <v>13.928571428571429</v>
      </c>
      <c r="T115" s="305">
        <f t="shared" si="131"/>
        <v>55.714285714285715</v>
      </c>
      <c r="U115">
        <v>390</v>
      </c>
      <c r="V115" s="325">
        <f t="shared" si="73"/>
        <v>195</v>
      </c>
      <c r="W115" s="305">
        <f t="shared" si="132"/>
        <v>0</v>
      </c>
      <c r="X115" s="305">
        <f t="shared" si="123"/>
        <v>0</v>
      </c>
      <c r="Y115" s="305">
        <f t="shared" si="133"/>
        <v>0</v>
      </c>
      <c r="Z115" s="305">
        <f t="shared" si="134"/>
        <v>0</v>
      </c>
      <c r="AA115" s="320">
        <v>0</v>
      </c>
      <c r="AB115" s="325">
        <f t="shared" si="74"/>
        <v>0</v>
      </c>
    </row>
    <row r="116" spans="1:36" s="337" customFormat="1">
      <c r="A116" s="330" t="s">
        <v>170</v>
      </c>
      <c r="B116" s="314"/>
      <c r="C116" s="338"/>
      <c r="D116" s="339"/>
      <c r="E116" s="349"/>
      <c r="F116" s="349"/>
      <c r="G116" s="342">
        <f>J116-(J116*0.2)</f>
        <v>2088</v>
      </c>
      <c r="H116" s="342">
        <f>J116+(J116*0.2)</f>
        <v>3132</v>
      </c>
      <c r="I116" s="337">
        <f>SUM(I117:I118)</f>
        <v>5220</v>
      </c>
      <c r="J116" s="344">
        <f>I116/2</f>
        <v>2610</v>
      </c>
      <c r="K116" s="342">
        <f>P116-(P116*0.2)</f>
        <v>776</v>
      </c>
      <c r="L116" s="342">
        <f>P116+(P116*0.2)</f>
        <v>1164</v>
      </c>
      <c r="M116" s="342"/>
      <c r="N116" s="342"/>
      <c r="O116" s="337">
        <f>SUM(O117:O118)</f>
        <v>1940</v>
      </c>
      <c r="P116" s="344">
        <f>O116/2</f>
        <v>970</v>
      </c>
      <c r="Q116" s="342">
        <f>V116-(V116*0.2)</f>
        <v>0</v>
      </c>
      <c r="R116" s="342">
        <f>V116+(V116*0.2)</f>
        <v>0</v>
      </c>
      <c r="S116" s="342"/>
      <c r="T116" s="342"/>
      <c r="U116" s="337">
        <f>SUM(U117:U118)</f>
        <v>0</v>
      </c>
      <c r="V116" s="344">
        <f>U116/2</f>
        <v>0</v>
      </c>
      <c r="W116" s="342">
        <f>AB116-(AB116*0.2)</f>
        <v>0</v>
      </c>
      <c r="X116" s="342">
        <f>AB116+(AB116*0.2)</f>
        <v>0</v>
      </c>
      <c r="Y116" s="342"/>
      <c r="Z116" s="342"/>
      <c r="AA116" s="337">
        <f>SUM(AA117:AA118)</f>
        <v>0</v>
      </c>
      <c r="AB116" s="344">
        <f>AA116/2</f>
        <v>0</v>
      </c>
      <c r="AC116" s="351"/>
      <c r="AD116" s="351"/>
      <c r="AE116" s="351"/>
      <c r="AF116" s="351"/>
      <c r="AG116" s="351"/>
      <c r="AH116" s="351"/>
      <c r="AI116" s="351"/>
      <c r="AJ116" s="351"/>
    </row>
    <row r="117" spans="1:36">
      <c r="A117" s="331" t="s">
        <v>170</v>
      </c>
      <c r="B117" s="45">
        <v>11</v>
      </c>
      <c r="C117" s="332" t="s">
        <v>171</v>
      </c>
      <c r="D117" s="66" t="s">
        <v>690</v>
      </c>
      <c r="E117" s="335">
        <v>1</v>
      </c>
      <c r="F117" s="348">
        <v>100</v>
      </c>
      <c r="G117" s="305">
        <f t="shared" si="69"/>
        <v>105</v>
      </c>
      <c r="H117" s="305">
        <f t="shared" si="70"/>
        <v>420</v>
      </c>
      <c r="I117" s="320">
        <v>420</v>
      </c>
      <c r="J117" s="344">
        <f t="shared" si="71"/>
        <v>210</v>
      </c>
      <c r="K117" s="305">
        <f t="shared" ref="K117:K118" si="135">P117*0.5</f>
        <v>362.5</v>
      </c>
      <c r="L117" s="305">
        <f t="shared" ref="L117:L118" si="136">P117*2</f>
        <v>1450</v>
      </c>
      <c r="M117" s="305">
        <f t="shared" ref="M117:M118" si="137">K117/7</f>
        <v>51.785714285714285</v>
      </c>
      <c r="N117" s="305">
        <f t="shared" ref="N117:N118" si="138">L117/7</f>
        <v>207.14285714285714</v>
      </c>
      <c r="O117" s="319">
        <v>1450</v>
      </c>
      <c r="P117" s="325">
        <f t="shared" si="72"/>
        <v>725</v>
      </c>
      <c r="Q117" s="305">
        <f t="shared" ref="Q117:Q118" si="139">V117*0.5</f>
        <v>0</v>
      </c>
      <c r="R117" s="305">
        <f t="shared" ref="R117:R118" si="140">V117*2</f>
        <v>0</v>
      </c>
      <c r="S117" s="305">
        <f t="shared" ref="S117:S118" si="141">Q117/7</f>
        <v>0</v>
      </c>
      <c r="T117" s="305">
        <f t="shared" ref="T117:T118" si="142">R117/7</f>
        <v>0</v>
      </c>
      <c r="U117" s="319">
        <v>0</v>
      </c>
      <c r="V117" s="325">
        <f t="shared" si="73"/>
        <v>0</v>
      </c>
      <c r="W117" s="305">
        <f t="shared" ref="W117:W118" si="143">AB117*0.5</f>
        <v>0</v>
      </c>
      <c r="X117" s="305">
        <f t="shared" ref="X117:X118" si="144">AB117*2</f>
        <v>0</v>
      </c>
      <c r="Y117" s="305">
        <f t="shared" ref="Y117:Y118" si="145">W117/7</f>
        <v>0</v>
      </c>
      <c r="Z117" s="305">
        <f t="shared" ref="Z117:Z118" si="146">X117/7</f>
        <v>0</v>
      </c>
      <c r="AA117" s="320">
        <v>0</v>
      </c>
      <c r="AB117" s="325">
        <f t="shared" si="74"/>
        <v>0</v>
      </c>
    </row>
    <row r="118" spans="1:36">
      <c r="A118" s="331" t="s">
        <v>170</v>
      </c>
      <c r="B118" s="45">
        <v>11</v>
      </c>
      <c r="C118" s="332" t="s">
        <v>172</v>
      </c>
      <c r="D118" s="66" t="s">
        <v>687</v>
      </c>
      <c r="E118" s="335">
        <v>1</v>
      </c>
      <c r="F118" s="348">
        <v>330</v>
      </c>
      <c r="G118" s="305">
        <f t="shared" si="69"/>
        <v>1200</v>
      </c>
      <c r="H118" s="305">
        <f t="shared" si="70"/>
        <v>4800</v>
      </c>
      <c r="I118" s="320">
        <v>4800</v>
      </c>
      <c r="J118" s="344">
        <f t="shared" si="71"/>
        <v>2400</v>
      </c>
      <c r="K118" s="305">
        <f t="shared" si="135"/>
        <v>122.5</v>
      </c>
      <c r="L118" s="305">
        <f t="shared" si="136"/>
        <v>490</v>
      </c>
      <c r="M118" s="305">
        <f t="shared" si="137"/>
        <v>17.5</v>
      </c>
      <c r="N118" s="305">
        <f t="shared" si="138"/>
        <v>70</v>
      </c>
      <c r="O118" s="319">
        <v>490</v>
      </c>
      <c r="P118" s="325">
        <f t="shared" si="72"/>
        <v>245</v>
      </c>
      <c r="Q118" s="305">
        <f t="shared" si="139"/>
        <v>0</v>
      </c>
      <c r="R118" s="305">
        <f t="shared" si="140"/>
        <v>0</v>
      </c>
      <c r="S118" s="305">
        <f t="shared" si="141"/>
        <v>0</v>
      </c>
      <c r="T118" s="305">
        <f t="shared" si="142"/>
        <v>0</v>
      </c>
      <c r="U118" s="319">
        <v>0</v>
      </c>
      <c r="V118" s="325">
        <f t="shared" si="73"/>
        <v>0</v>
      </c>
      <c r="W118" s="305">
        <f t="shared" si="143"/>
        <v>0</v>
      </c>
      <c r="X118" s="305">
        <f t="shared" si="144"/>
        <v>0</v>
      </c>
      <c r="Y118" s="305">
        <f t="shared" si="145"/>
        <v>0</v>
      </c>
      <c r="Z118" s="305">
        <f t="shared" si="146"/>
        <v>0</v>
      </c>
      <c r="AA118" s="320">
        <v>0</v>
      </c>
      <c r="AB118" s="325">
        <f t="shared" si="74"/>
        <v>0</v>
      </c>
    </row>
    <row r="120" spans="1:36" s="351" customFormat="1">
      <c r="A120" s="14"/>
      <c r="B120" s="318"/>
      <c r="C120" s="14"/>
      <c r="D120" s="318"/>
      <c r="E120" s="318"/>
      <c r="F120" s="380"/>
      <c r="G120" s="352"/>
      <c r="H120" s="352"/>
      <c r="J120" s="352"/>
    </row>
    <row r="121" spans="1:36" s="351" customFormat="1">
      <c r="A121" s="14"/>
      <c r="B121" s="318"/>
      <c r="C121" s="14"/>
      <c r="D121" s="318"/>
      <c r="E121" s="318"/>
      <c r="F121" s="380"/>
      <c r="G121" s="352"/>
      <c r="H121" s="352"/>
      <c r="J121" s="352"/>
    </row>
    <row r="122" spans="1:36" s="351" customFormat="1">
      <c r="A122" s="14"/>
      <c r="B122" s="318"/>
      <c r="C122" s="14"/>
      <c r="D122" s="318"/>
      <c r="E122" s="318"/>
      <c r="F122" s="380"/>
      <c r="G122" s="352"/>
      <c r="H122" s="352"/>
      <c r="J122" s="352"/>
    </row>
    <row r="123" spans="1:36" s="351" customFormat="1">
      <c r="A123" s="14"/>
      <c r="B123" s="318"/>
      <c r="C123" s="14"/>
      <c r="D123" s="318"/>
      <c r="E123" s="318"/>
      <c r="F123" s="380"/>
      <c r="G123" s="352"/>
      <c r="H123" s="352"/>
      <c r="J123" s="352"/>
    </row>
    <row r="124" spans="1:36" s="351" customFormat="1">
      <c r="A124" s="14"/>
      <c r="B124" s="318"/>
      <c r="C124" s="14"/>
      <c r="D124" s="318"/>
      <c r="E124" s="318"/>
      <c r="F124" s="380"/>
      <c r="G124" s="352"/>
      <c r="H124" s="352"/>
      <c r="J124" s="352"/>
    </row>
    <row r="125" spans="1:36" s="351" customFormat="1">
      <c r="A125" s="14"/>
      <c r="B125" s="318"/>
      <c r="C125" s="14"/>
      <c r="D125" s="318"/>
      <c r="E125" s="318"/>
      <c r="F125" s="380"/>
      <c r="G125" s="352"/>
      <c r="H125" s="352"/>
      <c r="J125" s="352"/>
    </row>
    <row r="126" spans="1:36" s="351" customFormat="1">
      <c r="A126" s="14"/>
      <c r="B126" s="318"/>
      <c r="C126" s="14"/>
      <c r="D126" s="318"/>
      <c r="E126" s="318"/>
      <c r="F126" s="380"/>
      <c r="G126" s="352"/>
      <c r="H126" s="352"/>
      <c r="J126" s="352"/>
    </row>
    <row r="127" spans="1:36" s="351" customFormat="1">
      <c r="A127" s="14"/>
      <c r="B127" s="318"/>
      <c r="C127" s="14"/>
      <c r="D127" s="318"/>
      <c r="E127" s="318"/>
      <c r="F127" s="380"/>
      <c r="G127" s="352"/>
      <c r="H127" s="352"/>
      <c r="J127" s="352"/>
    </row>
    <row r="128" spans="1:36" s="351" customFormat="1">
      <c r="A128" s="14"/>
      <c r="B128" s="318"/>
      <c r="C128" s="14"/>
      <c r="D128" s="318"/>
      <c r="E128" s="318"/>
      <c r="F128" s="380"/>
      <c r="G128" s="352"/>
      <c r="H128" s="352"/>
      <c r="J128" s="352"/>
    </row>
    <row r="129" spans="1:10" s="351" customFormat="1">
      <c r="A129" s="14"/>
      <c r="B129" s="318"/>
      <c r="C129" s="14"/>
      <c r="D129" s="318"/>
      <c r="E129" s="318"/>
      <c r="F129" s="380"/>
      <c r="G129" s="352"/>
      <c r="H129" s="352"/>
      <c r="J129" s="352"/>
    </row>
    <row r="130" spans="1:10" s="351" customFormat="1">
      <c r="A130" s="14"/>
      <c r="B130" s="318"/>
      <c r="C130" s="14"/>
      <c r="D130" s="318"/>
      <c r="E130" s="318"/>
      <c r="F130" s="380"/>
      <c r="G130" s="352"/>
      <c r="H130" s="352"/>
      <c r="J130" s="352"/>
    </row>
    <row r="131" spans="1:10" s="351" customFormat="1">
      <c r="A131" s="14"/>
      <c r="B131" s="318"/>
      <c r="C131" s="14"/>
      <c r="D131" s="318"/>
      <c r="E131" s="318"/>
      <c r="F131" s="380"/>
      <c r="G131" s="352"/>
      <c r="H131" s="352"/>
      <c r="J131" s="352"/>
    </row>
    <row r="132" spans="1:10" s="351" customFormat="1">
      <c r="A132" s="14"/>
      <c r="B132" s="318"/>
      <c r="C132" s="14"/>
      <c r="D132" s="318"/>
      <c r="E132" s="318"/>
      <c r="F132" s="380"/>
      <c r="G132" s="352"/>
      <c r="H132" s="352"/>
      <c r="J132" s="352"/>
    </row>
    <row r="133" spans="1:10" s="351" customFormat="1">
      <c r="A133" s="14"/>
      <c r="B133" s="318"/>
      <c r="C133" s="14"/>
      <c r="D133" s="318"/>
      <c r="E133" s="318"/>
      <c r="F133" s="380"/>
      <c r="G133" s="352"/>
      <c r="H133" s="352"/>
      <c r="J133" s="352"/>
    </row>
    <row r="134" spans="1:10" s="351" customFormat="1">
      <c r="A134" s="14"/>
      <c r="B134" s="318"/>
      <c r="C134" s="14"/>
      <c r="D134" s="318"/>
      <c r="E134" s="318"/>
      <c r="F134" s="380"/>
      <c r="G134" s="352"/>
      <c r="H134" s="352"/>
      <c r="J134" s="352"/>
    </row>
    <row r="135" spans="1:10" s="351" customFormat="1">
      <c r="A135" s="14"/>
      <c r="B135" s="318"/>
      <c r="C135" s="14"/>
      <c r="D135" s="318"/>
      <c r="E135" s="318"/>
      <c r="F135" s="380"/>
      <c r="G135" s="352"/>
      <c r="H135" s="352"/>
      <c r="J135" s="352"/>
    </row>
    <row r="136" spans="1:10" s="351" customFormat="1">
      <c r="A136" s="14"/>
      <c r="B136" s="318"/>
      <c r="C136" s="14"/>
      <c r="D136" s="318"/>
      <c r="E136" s="318"/>
      <c r="F136" s="380"/>
      <c r="G136" s="352"/>
      <c r="H136" s="352"/>
      <c r="J136" s="352"/>
    </row>
    <row r="137" spans="1:10" s="351" customFormat="1">
      <c r="A137" s="14"/>
      <c r="B137" s="318"/>
      <c r="C137" s="14"/>
      <c r="D137" s="318"/>
      <c r="E137" s="318"/>
      <c r="F137" s="380"/>
      <c r="G137" s="352"/>
      <c r="H137" s="352"/>
      <c r="J137" s="352"/>
    </row>
    <row r="138" spans="1:10" s="351" customFormat="1">
      <c r="A138" s="14"/>
      <c r="B138" s="318"/>
      <c r="C138" s="14"/>
      <c r="D138" s="318"/>
      <c r="E138" s="318"/>
      <c r="F138" s="380"/>
      <c r="G138" s="352"/>
      <c r="H138" s="352"/>
      <c r="J138" s="352"/>
    </row>
    <row r="139" spans="1:10" s="351" customFormat="1">
      <c r="A139" s="14"/>
      <c r="B139" s="318"/>
      <c r="C139" s="14"/>
      <c r="D139" s="318"/>
      <c r="E139" s="318"/>
      <c r="F139" s="380"/>
      <c r="G139" s="352"/>
      <c r="H139" s="352"/>
      <c r="J139" s="352"/>
    </row>
    <row r="140" spans="1:10" s="351" customFormat="1">
      <c r="A140" s="14"/>
      <c r="B140" s="318"/>
      <c r="C140" s="14"/>
      <c r="D140" s="318"/>
      <c r="E140" s="318"/>
      <c r="F140" s="380"/>
      <c r="G140" s="352"/>
      <c r="H140" s="352"/>
      <c r="J140" s="352"/>
    </row>
    <row r="141" spans="1:10" s="351" customFormat="1">
      <c r="A141" s="14"/>
      <c r="B141" s="318"/>
      <c r="C141" s="14"/>
      <c r="D141" s="318"/>
      <c r="E141" s="318"/>
      <c r="F141" s="380"/>
      <c r="G141" s="352"/>
      <c r="H141" s="352"/>
      <c r="J141" s="352"/>
    </row>
    <row r="142" spans="1:10" s="351" customFormat="1">
      <c r="A142" s="14"/>
      <c r="B142" s="318"/>
      <c r="C142" s="14"/>
      <c r="D142" s="318"/>
      <c r="E142" s="318"/>
      <c r="F142" s="380"/>
      <c r="G142" s="352"/>
      <c r="H142" s="352"/>
      <c r="J142" s="352"/>
    </row>
    <row r="143" spans="1:10" s="351" customFormat="1">
      <c r="A143" s="14"/>
      <c r="B143" s="318"/>
      <c r="C143" s="14"/>
      <c r="D143" s="318"/>
      <c r="E143" s="318"/>
      <c r="F143" s="380"/>
      <c r="G143" s="352"/>
      <c r="H143" s="352"/>
      <c r="J143" s="352"/>
    </row>
    <row r="144" spans="1:10" s="351" customFormat="1">
      <c r="A144" s="14"/>
      <c r="B144" s="318"/>
      <c r="C144" s="14"/>
      <c r="D144" s="318"/>
      <c r="E144" s="318"/>
      <c r="F144" s="380"/>
      <c r="G144" s="352"/>
      <c r="H144" s="352"/>
      <c r="J144" s="352"/>
    </row>
    <row r="145" spans="1:10" s="351" customFormat="1">
      <c r="A145" s="14"/>
      <c r="B145" s="318"/>
      <c r="C145" s="14"/>
      <c r="D145" s="318"/>
      <c r="E145" s="318"/>
      <c r="F145" s="380"/>
      <c r="G145" s="352"/>
      <c r="H145" s="352"/>
      <c r="J145" s="352"/>
    </row>
    <row r="146" spans="1:10" s="351" customFormat="1">
      <c r="A146" s="14"/>
      <c r="B146" s="318"/>
      <c r="C146" s="14"/>
      <c r="D146" s="318"/>
      <c r="E146" s="318"/>
      <c r="F146" s="380"/>
      <c r="G146" s="352"/>
      <c r="H146" s="352"/>
      <c r="J146" s="352"/>
    </row>
    <row r="147" spans="1:10" s="351" customFormat="1">
      <c r="A147" s="14"/>
      <c r="B147" s="318"/>
      <c r="C147" s="14"/>
      <c r="D147" s="318"/>
      <c r="E147" s="318"/>
      <c r="F147" s="380"/>
      <c r="G147" s="352"/>
      <c r="H147" s="352"/>
      <c r="J147" s="352"/>
    </row>
    <row r="148" spans="1:10" s="351" customFormat="1">
      <c r="A148" s="14"/>
      <c r="B148" s="318"/>
      <c r="C148" s="14"/>
      <c r="D148" s="318"/>
      <c r="E148" s="318"/>
      <c r="F148" s="380"/>
      <c r="G148" s="352"/>
      <c r="H148" s="352"/>
      <c r="J148" s="352"/>
    </row>
    <row r="149" spans="1:10" s="351" customFormat="1">
      <c r="A149" s="14"/>
      <c r="B149" s="318"/>
      <c r="C149" s="14"/>
      <c r="D149" s="318"/>
      <c r="E149" s="318"/>
      <c r="F149" s="380"/>
      <c r="G149" s="352"/>
      <c r="H149" s="352"/>
      <c r="J149" s="352"/>
    </row>
    <row r="150" spans="1:10" s="351" customFormat="1">
      <c r="A150" s="14"/>
      <c r="B150" s="318"/>
      <c r="C150" s="14"/>
      <c r="D150" s="318"/>
      <c r="E150" s="318"/>
      <c r="F150" s="380"/>
      <c r="G150" s="352"/>
      <c r="H150" s="352"/>
      <c r="J150" s="352"/>
    </row>
    <row r="151" spans="1:10" s="351" customFormat="1">
      <c r="A151" s="14"/>
      <c r="B151" s="318"/>
      <c r="C151" s="14"/>
      <c r="D151" s="318"/>
      <c r="E151" s="318"/>
      <c r="F151" s="380"/>
      <c r="G151" s="352"/>
      <c r="H151" s="352"/>
      <c r="J151" s="352"/>
    </row>
    <row r="152" spans="1:10" s="351" customFormat="1">
      <c r="A152" s="14"/>
      <c r="B152" s="318"/>
      <c r="C152" s="14"/>
      <c r="D152" s="318"/>
      <c r="E152" s="318"/>
      <c r="F152" s="380"/>
      <c r="G152" s="352"/>
      <c r="H152" s="352"/>
      <c r="J152" s="352"/>
    </row>
    <row r="153" spans="1:10" s="351" customFormat="1">
      <c r="A153" s="14"/>
      <c r="B153" s="318"/>
      <c r="C153" s="14"/>
      <c r="D153" s="318"/>
      <c r="E153" s="318"/>
      <c r="F153" s="380"/>
      <c r="G153" s="352"/>
      <c r="H153" s="352"/>
      <c r="J153" s="352"/>
    </row>
    <row r="154" spans="1:10" s="351" customFormat="1">
      <c r="A154" s="14"/>
      <c r="B154" s="318"/>
      <c r="C154" s="14"/>
      <c r="D154" s="318"/>
      <c r="E154" s="318"/>
      <c r="F154" s="380"/>
      <c r="G154" s="352"/>
      <c r="H154" s="352"/>
      <c r="J154" s="352"/>
    </row>
    <row r="155" spans="1:10" s="351" customFormat="1">
      <c r="A155" s="14"/>
      <c r="B155" s="318"/>
      <c r="C155" s="14"/>
      <c r="D155" s="318"/>
      <c r="E155" s="318"/>
      <c r="F155" s="380"/>
      <c r="G155" s="352"/>
      <c r="H155" s="352"/>
      <c r="J155" s="352"/>
    </row>
    <row r="156" spans="1:10" s="351" customFormat="1">
      <c r="A156" s="14"/>
      <c r="B156" s="318"/>
      <c r="C156" s="14"/>
      <c r="D156" s="318"/>
      <c r="E156" s="318"/>
      <c r="F156" s="380"/>
      <c r="G156" s="352"/>
      <c r="H156" s="352"/>
      <c r="J156" s="352"/>
    </row>
    <row r="157" spans="1:10" s="351" customFormat="1">
      <c r="A157" s="14"/>
      <c r="B157" s="318"/>
      <c r="C157" s="14"/>
      <c r="D157" s="318"/>
      <c r="E157" s="318"/>
      <c r="F157" s="380"/>
      <c r="G157" s="352"/>
      <c r="H157" s="352"/>
      <c r="J157" s="352"/>
    </row>
    <row r="158" spans="1:10" s="351" customFormat="1">
      <c r="A158" s="14"/>
      <c r="B158" s="318"/>
      <c r="C158" s="14"/>
      <c r="D158" s="318"/>
      <c r="E158" s="318"/>
      <c r="F158" s="380"/>
      <c r="G158" s="352"/>
      <c r="H158" s="352"/>
      <c r="J158" s="352"/>
    </row>
    <row r="159" spans="1:10" s="351" customFormat="1">
      <c r="A159" s="14"/>
      <c r="B159" s="318"/>
      <c r="C159" s="14"/>
      <c r="D159" s="318"/>
      <c r="E159" s="318"/>
      <c r="F159" s="380"/>
      <c r="G159" s="352"/>
      <c r="H159" s="352"/>
      <c r="J159" s="352"/>
    </row>
    <row r="160" spans="1:10" s="351" customFormat="1">
      <c r="A160" s="14"/>
      <c r="B160" s="318"/>
      <c r="C160" s="14"/>
      <c r="D160" s="318"/>
      <c r="E160" s="318"/>
      <c r="F160" s="380"/>
      <c r="G160" s="352"/>
      <c r="H160" s="352"/>
      <c r="J160" s="352"/>
    </row>
    <row r="161" spans="1:10" s="351" customFormat="1">
      <c r="A161" s="14"/>
      <c r="B161" s="318"/>
      <c r="C161" s="14"/>
      <c r="D161" s="318"/>
      <c r="E161" s="318"/>
      <c r="F161" s="380"/>
      <c r="G161" s="352"/>
      <c r="H161" s="352"/>
      <c r="J161" s="352"/>
    </row>
    <row r="162" spans="1:10" s="351" customFormat="1">
      <c r="A162" s="14"/>
      <c r="B162" s="318"/>
      <c r="C162" s="14"/>
      <c r="D162" s="318"/>
      <c r="E162" s="318"/>
      <c r="F162" s="380"/>
      <c r="G162" s="352"/>
      <c r="H162" s="352"/>
      <c r="J162" s="352"/>
    </row>
    <row r="163" spans="1:10" s="351" customFormat="1">
      <c r="A163" s="14"/>
      <c r="B163" s="318"/>
      <c r="C163" s="14"/>
      <c r="D163" s="318"/>
      <c r="E163" s="318"/>
      <c r="F163" s="380"/>
      <c r="G163" s="352"/>
      <c r="H163" s="352"/>
      <c r="J163" s="352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J164"/>
  <sheetViews>
    <sheetView tabSelected="1" topLeftCell="C1" workbookViewId="0">
      <pane ySplit="860" topLeftCell="A95" activePane="bottomLeft"/>
      <selection activeCell="J1" sqref="J1"/>
      <selection pane="bottomLeft" activeCell="AF96" sqref="AF96"/>
    </sheetView>
    <sheetView topLeftCell="A46" workbookViewId="1">
      <selection activeCell="C59" sqref="C59:D61"/>
    </sheetView>
  </sheetViews>
  <sheetFormatPr baseColWidth="10" defaultRowHeight="15" x14ac:dyDescent="0"/>
  <cols>
    <col min="1" max="1" width="50.5" style="5" customWidth="1"/>
    <col min="2" max="2" width="19.83203125" style="440" customWidth="1"/>
    <col min="3" max="3" width="39.33203125" style="5" customWidth="1"/>
    <col min="4" max="4" width="28" style="440" customWidth="1"/>
    <col min="5" max="6" width="15.6640625" style="440" customWidth="1"/>
    <col min="7" max="8" width="10.83203125" style="305" customWidth="1"/>
    <col min="9" max="9" width="10.83203125" hidden="1" customWidth="1"/>
    <col min="10" max="10" width="10.83203125" style="342" customWidth="1"/>
    <col min="11" max="12" width="10.83203125" customWidth="1"/>
    <col min="13" max="15" width="10.83203125" hidden="1" customWidth="1"/>
    <col min="16" max="16" width="10.83203125" style="337" customWidth="1"/>
    <col min="17" max="18" width="10.83203125" customWidth="1"/>
    <col min="19" max="21" width="10.83203125" hidden="1" customWidth="1"/>
    <col min="22" max="22" width="10.83203125" style="337" customWidth="1"/>
    <col min="23" max="24" width="10.83203125" customWidth="1"/>
    <col min="25" max="27" width="10.83203125" hidden="1" customWidth="1"/>
    <col min="28" max="28" width="10.83203125" style="337"/>
    <col min="29" max="36" width="10.83203125" style="351"/>
  </cols>
  <sheetData>
    <row r="1" spans="1:36" ht="30">
      <c r="A1" s="43" t="s">
        <v>224</v>
      </c>
      <c r="B1" s="44" t="s">
        <v>226</v>
      </c>
      <c r="C1" s="43" t="s">
        <v>225</v>
      </c>
      <c r="D1" s="44" t="s">
        <v>227</v>
      </c>
      <c r="E1" s="70" t="s">
        <v>329</v>
      </c>
      <c r="F1" s="70" t="s">
        <v>728</v>
      </c>
      <c r="G1" s="469" t="s">
        <v>689</v>
      </c>
      <c r="H1" s="469"/>
      <c r="I1" s="469"/>
      <c r="J1" s="457" t="s">
        <v>757</v>
      </c>
      <c r="K1" s="470" t="s">
        <v>220</v>
      </c>
      <c r="L1" s="470"/>
      <c r="M1" s="441"/>
      <c r="N1" s="441"/>
      <c r="O1" s="442"/>
      <c r="P1" s="457" t="s">
        <v>757</v>
      </c>
      <c r="Q1" s="459"/>
      <c r="R1" s="456" t="s">
        <v>222</v>
      </c>
      <c r="S1" s="441"/>
      <c r="T1" s="441"/>
      <c r="U1" s="440"/>
      <c r="V1" s="457" t="s">
        <v>757</v>
      </c>
      <c r="W1" s="467" t="s">
        <v>223</v>
      </c>
      <c r="X1" s="467"/>
      <c r="Y1" s="441"/>
      <c r="Z1" s="441"/>
      <c r="AA1" s="442"/>
      <c r="AB1" s="457" t="s">
        <v>757</v>
      </c>
    </row>
    <row r="2" spans="1:36">
      <c r="A2" s="444" t="s">
        <v>692</v>
      </c>
      <c r="B2" s="44"/>
      <c r="C2" s="327"/>
      <c r="D2" s="329">
        <v>1</v>
      </c>
      <c r="E2" s="70"/>
      <c r="F2" s="70"/>
      <c r="G2" s="384" t="s">
        <v>729</v>
      </c>
      <c r="H2" s="458" t="s">
        <v>759</v>
      </c>
      <c r="I2" s="359"/>
      <c r="J2" s="343" t="s">
        <v>692</v>
      </c>
      <c r="K2" s="384" t="s">
        <v>729</v>
      </c>
      <c r="L2" s="458" t="s">
        <v>759</v>
      </c>
      <c r="M2" s="384" t="s">
        <v>731</v>
      </c>
      <c r="N2" s="384" t="s">
        <v>732</v>
      </c>
      <c r="O2" s="359"/>
      <c r="P2" s="343" t="s">
        <v>692</v>
      </c>
      <c r="Q2" s="384" t="s">
        <v>729</v>
      </c>
      <c r="R2" s="458" t="s">
        <v>759</v>
      </c>
      <c r="S2" s="384" t="s">
        <v>731</v>
      </c>
      <c r="T2" s="384" t="s">
        <v>732</v>
      </c>
      <c r="U2" s="359" t="s">
        <v>706</v>
      </c>
      <c r="V2" s="343" t="s">
        <v>692</v>
      </c>
      <c r="W2" s="384" t="s">
        <v>729</v>
      </c>
      <c r="X2" s="458" t="s">
        <v>759</v>
      </c>
      <c r="Y2" s="384" t="s">
        <v>731</v>
      </c>
      <c r="Z2" s="384" t="s">
        <v>732</v>
      </c>
      <c r="AA2" s="359" t="s">
        <v>706</v>
      </c>
      <c r="AB2" s="343" t="s">
        <v>692</v>
      </c>
    </row>
    <row r="3" spans="1:36" s="337" customFormat="1">
      <c r="A3" s="21" t="s">
        <v>365</v>
      </c>
      <c r="B3" s="314"/>
      <c r="C3" s="20"/>
      <c r="D3" s="314"/>
      <c r="E3" s="314"/>
      <c r="F3" s="314"/>
      <c r="G3" s="337">
        <v>8</v>
      </c>
      <c r="H3" s="337">
        <v>10</v>
      </c>
      <c r="J3" s="337">
        <v>9</v>
      </c>
      <c r="K3" s="337">
        <v>9</v>
      </c>
      <c r="L3" s="337">
        <v>11</v>
      </c>
      <c r="P3" s="337">
        <v>10</v>
      </c>
      <c r="Q3" s="342">
        <v>7</v>
      </c>
      <c r="R3" s="342">
        <v>9</v>
      </c>
      <c r="S3" s="342"/>
      <c r="T3" s="342"/>
      <c r="V3" s="344">
        <v>8</v>
      </c>
      <c r="W3" s="342">
        <v>11</v>
      </c>
      <c r="X3" s="342">
        <v>13</v>
      </c>
      <c r="Y3" s="342"/>
      <c r="Z3" s="342"/>
      <c r="AB3" s="344">
        <v>12</v>
      </c>
      <c r="AC3" s="351"/>
      <c r="AD3" s="351"/>
      <c r="AE3" s="351"/>
      <c r="AF3" s="351"/>
      <c r="AG3" s="351"/>
      <c r="AH3" s="351"/>
      <c r="AI3" s="351"/>
      <c r="AJ3" s="351"/>
    </row>
    <row r="4" spans="1:36">
      <c r="A4" s="331" t="s">
        <v>56</v>
      </c>
      <c r="B4" s="442">
        <v>1</v>
      </c>
      <c r="C4" s="4" t="s">
        <v>57</v>
      </c>
      <c r="D4" s="57" t="s">
        <v>229</v>
      </c>
      <c r="E4" s="73">
        <v>1</v>
      </c>
      <c r="F4" s="322">
        <v>120</v>
      </c>
      <c r="G4" s="305">
        <f>$F4/3</f>
        <v>40</v>
      </c>
      <c r="H4" s="305">
        <f>$F4*3</f>
        <v>360</v>
      </c>
      <c r="I4" s="319"/>
      <c r="J4" s="344"/>
      <c r="K4" s="305">
        <f>$F4/3</f>
        <v>40</v>
      </c>
      <c r="L4" s="305">
        <f>$F4*3</f>
        <v>360</v>
      </c>
      <c r="M4" s="305">
        <f>K4/7</f>
        <v>5.7142857142857144</v>
      </c>
      <c r="N4" s="305">
        <f>L4/7</f>
        <v>51.428571428571431</v>
      </c>
      <c r="O4" s="319"/>
      <c r="P4" s="325"/>
      <c r="Q4" s="305">
        <f>$F4/3</f>
        <v>40</v>
      </c>
      <c r="R4" s="305">
        <f>$F4*3</f>
        <v>360</v>
      </c>
      <c r="S4" s="305">
        <f>Q4/7</f>
        <v>5.7142857142857144</v>
      </c>
      <c r="T4" s="305">
        <f>R4/7</f>
        <v>51.428571428571431</v>
      </c>
      <c r="U4" s="386"/>
      <c r="V4" s="325"/>
      <c r="W4" s="305">
        <f>$F4/3</f>
        <v>40</v>
      </c>
      <c r="X4" s="305">
        <f>$F4*2</f>
        <v>240</v>
      </c>
      <c r="Y4" s="305">
        <f>W4/7</f>
        <v>5.7142857142857144</v>
      </c>
      <c r="Z4" s="305">
        <f>X4/7</f>
        <v>34.285714285714285</v>
      </c>
      <c r="AA4" s="386"/>
      <c r="AB4" s="325"/>
    </row>
    <row r="5" spans="1:36">
      <c r="A5" s="331" t="s">
        <v>56</v>
      </c>
      <c r="B5" s="442">
        <v>1</v>
      </c>
      <c r="C5" s="4" t="s">
        <v>58</v>
      </c>
      <c r="D5" s="57" t="s">
        <v>230</v>
      </c>
      <c r="E5" s="73">
        <v>1</v>
      </c>
      <c r="F5" s="322">
        <v>120</v>
      </c>
      <c r="G5" s="305">
        <f t="shared" ref="G5:G13" si="0">$F5/3</f>
        <v>40</v>
      </c>
      <c r="H5" s="305">
        <f t="shared" ref="H5:H12" si="1">$F5*3</f>
        <v>360</v>
      </c>
      <c r="I5" s="319"/>
      <c r="J5" s="344"/>
      <c r="K5" s="305">
        <f t="shared" ref="K5:K13" si="2">$F5/3</f>
        <v>40</v>
      </c>
      <c r="L5" s="305">
        <f t="shared" ref="L5:L12" si="3">$F5*3</f>
        <v>360</v>
      </c>
      <c r="M5" s="305">
        <f t="shared" ref="M5:N13" si="4">K5/7</f>
        <v>5.7142857142857144</v>
      </c>
      <c r="N5" s="305">
        <f t="shared" si="4"/>
        <v>51.428571428571431</v>
      </c>
      <c r="O5" s="319"/>
      <c r="P5" s="325"/>
      <c r="Q5" s="305">
        <f t="shared" ref="Q5:Q13" si="5">$F5/3</f>
        <v>40</v>
      </c>
      <c r="R5" s="305">
        <f t="shared" ref="R5:R12" si="6">$F5*3</f>
        <v>360</v>
      </c>
      <c r="S5" s="305">
        <f t="shared" ref="S5:T13" si="7">Q5/7</f>
        <v>5.7142857142857144</v>
      </c>
      <c r="T5" s="305">
        <f t="shared" si="7"/>
        <v>51.428571428571431</v>
      </c>
      <c r="U5" s="386"/>
      <c r="V5" s="325"/>
      <c r="W5" s="305">
        <f t="shared" ref="W5:W13" si="8">$F5/3</f>
        <v>40</v>
      </c>
      <c r="X5" s="305">
        <f t="shared" ref="X5:X12" si="9">$F5*2</f>
        <v>240</v>
      </c>
      <c r="Y5" s="305">
        <f t="shared" ref="Y5:Z13" si="10">W5/7</f>
        <v>5.7142857142857144</v>
      </c>
      <c r="Z5" s="305">
        <f t="shared" si="10"/>
        <v>34.285714285714285</v>
      </c>
      <c r="AA5" s="386"/>
      <c r="AB5" s="325"/>
    </row>
    <row r="6" spans="1:36">
      <c r="A6" s="331" t="s">
        <v>56</v>
      </c>
      <c r="B6" s="442">
        <v>1</v>
      </c>
      <c r="C6" s="4" t="s">
        <v>59</v>
      </c>
      <c r="D6" s="57" t="s">
        <v>231</v>
      </c>
      <c r="E6" s="73">
        <v>3</v>
      </c>
      <c r="F6" s="322">
        <v>120</v>
      </c>
      <c r="G6" s="305">
        <f t="shared" si="0"/>
        <v>40</v>
      </c>
      <c r="H6" s="305">
        <f t="shared" si="1"/>
        <v>360</v>
      </c>
      <c r="I6" s="319"/>
      <c r="J6" s="344"/>
      <c r="K6" s="305">
        <f t="shared" si="2"/>
        <v>40</v>
      </c>
      <c r="L6" s="305">
        <f t="shared" si="3"/>
        <v>360</v>
      </c>
      <c r="M6" s="305">
        <f t="shared" si="4"/>
        <v>5.7142857142857144</v>
      </c>
      <c r="N6" s="305">
        <f t="shared" si="4"/>
        <v>51.428571428571431</v>
      </c>
      <c r="O6" s="319"/>
      <c r="P6" s="325"/>
      <c r="Q6" s="305">
        <f t="shared" si="5"/>
        <v>40</v>
      </c>
      <c r="R6" s="305">
        <f t="shared" si="6"/>
        <v>360</v>
      </c>
      <c r="S6" s="305">
        <f t="shared" si="7"/>
        <v>5.7142857142857144</v>
      </c>
      <c r="T6" s="305">
        <f t="shared" si="7"/>
        <v>51.428571428571431</v>
      </c>
      <c r="U6" s="386"/>
      <c r="V6" s="325"/>
      <c r="W6" s="305">
        <f t="shared" si="8"/>
        <v>40</v>
      </c>
      <c r="X6" s="305">
        <f t="shared" si="9"/>
        <v>240</v>
      </c>
      <c r="Y6" s="305">
        <f t="shared" si="10"/>
        <v>5.7142857142857144</v>
      </c>
      <c r="Z6" s="305">
        <f t="shared" si="10"/>
        <v>34.285714285714285</v>
      </c>
      <c r="AA6" s="386"/>
      <c r="AB6" s="325"/>
    </row>
    <row r="7" spans="1:36">
      <c r="A7" s="331" t="s">
        <v>56</v>
      </c>
      <c r="B7" s="442">
        <v>1</v>
      </c>
      <c r="C7" s="4" t="s">
        <v>60</v>
      </c>
      <c r="D7" s="57" t="s">
        <v>232</v>
      </c>
      <c r="E7" s="73">
        <v>2</v>
      </c>
      <c r="F7" s="322">
        <v>120</v>
      </c>
      <c r="G7" s="305">
        <f t="shared" si="0"/>
        <v>40</v>
      </c>
      <c r="H7" s="305">
        <f t="shared" si="1"/>
        <v>360</v>
      </c>
      <c r="I7" s="319"/>
      <c r="J7" s="344"/>
      <c r="K7" s="305">
        <f t="shared" si="2"/>
        <v>40</v>
      </c>
      <c r="L7" s="305">
        <f t="shared" si="3"/>
        <v>360</v>
      </c>
      <c r="M7" s="305">
        <f t="shared" si="4"/>
        <v>5.7142857142857144</v>
      </c>
      <c r="N7" s="305">
        <f t="shared" si="4"/>
        <v>51.428571428571431</v>
      </c>
      <c r="O7" s="320"/>
      <c r="P7" s="325"/>
      <c r="Q7" s="305">
        <f t="shared" si="5"/>
        <v>40</v>
      </c>
      <c r="R7" s="305">
        <f t="shared" si="6"/>
        <v>360</v>
      </c>
      <c r="S7" s="305">
        <f t="shared" si="7"/>
        <v>5.7142857142857144</v>
      </c>
      <c r="T7" s="305">
        <f t="shared" si="7"/>
        <v>51.428571428571431</v>
      </c>
      <c r="U7" s="386"/>
      <c r="V7" s="325"/>
      <c r="W7" s="305">
        <f t="shared" si="8"/>
        <v>40</v>
      </c>
      <c r="X7" s="305">
        <f t="shared" si="9"/>
        <v>240</v>
      </c>
      <c r="Y7" s="305">
        <f t="shared" si="10"/>
        <v>5.7142857142857144</v>
      </c>
      <c r="Z7" s="305">
        <f t="shared" si="10"/>
        <v>34.285714285714285</v>
      </c>
      <c r="AA7" s="386"/>
      <c r="AB7" s="325"/>
    </row>
    <row r="8" spans="1:36">
      <c r="A8" s="331" t="s">
        <v>56</v>
      </c>
      <c r="B8" s="442">
        <v>1</v>
      </c>
      <c r="C8" s="4" t="s">
        <v>61</v>
      </c>
      <c r="D8" s="57" t="s">
        <v>233</v>
      </c>
      <c r="E8" s="73">
        <v>2</v>
      </c>
      <c r="F8" s="322">
        <v>120</v>
      </c>
      <c r="G8" s="305">
        <f t="shared" si="0"/>
        <v>40</v>
      </c>
      <c r="H8" s="305">
        <f t="shared" si="1"/>
        <v>360</v>
      </c>
      <c r="I8" s="319"/>
      <c r="J8" s="344"/>
      <c r="K8" s="305">
        <f t="shared" si="2"/>
        <v>40</v>
      </c>
      <c r="L8" s="305">
        <f t="shared" si="3"/>
        <v>360</v>
      </c>
      <c r="M8" s="305">
        <f t="shared" si="4"/>
        <v>5.7142857142857144</v>
      </c>
      <c r="N8" s="305">
        <f t="shared" si="4"/>
        <v>51.428571428571431</v>
      </c>
      <c r="O8" s="319"/>
      <c r="P8" s="325"/>
      <c r="Q8" s="305">
        <f t="shared" si="5"/>
        <v>40</v>
      </c>
      <c r="R8" s="305">
        <f t="shared" si="6"/>
        <v>360</v>
      </c>
      <c r="S8" s="305">
        <f t="shared" si="7"/>
        <v>5.7142857142857144</v>
      </c>
      <c r="T8" s="305">
        <f t="shared" si="7"/>
        <v>51.428571428571431</v>
      </c>
      <c r="U8" s="386"/>
      <c r="V8" s="325"/>
      <c r="W8" s="305">
        <f t="shared" si="8"/>
        <v>40</v>
      </c>
      <c r="X8" s="305">
        <f t="shared" si="9"/>
        <v>240</v>
      </c>
      <c r="Y8" s="305">
        <f t="shared" si="10"/>
        <v>5.7142857142857144</v>
      </c>
      <c r="Z8" s="305">
        <f t="shared" si="10"/>
        <v>34.285714285714285</v>
      </c>
      <c r="AA8" s="386"/>
      <c r="AB8" s="325"/>
    </row>
    <row r="9" spans="1:36">
      <c r="A9" s="331" t="s">
        <v>56</v>
      </c>
      <c r="B9" s="442">
        <v>1</v>
      </c>
      <c r="C9" s="4" t="s">
        <v>62</v>
      </c>
      <c r="D9" s="57" t="s">
        <v>234</v>
      </c>
      <c r="E9" s="73">
        <v>3</v>
      </c>
      <c r="F9" s="322">
        <v>120</v>
      </c>
      <c r="G9" s="305">
        <f t="shared" si="0"/>
        <v>40</v>
      </c>
      <c r="H9" s="305">
        <f t="shared" si="1"/>
        <v>360</v>
      </c>
      <c r="I9" s="319"/>
      <c r="J9" s="344"/>
      <c r="K9" s="305">
        <f t="shared" si="2"/>
        <v>40</v>
      </c>
      <c r="L9" s="305">
        <f t="shared" si="3"/>
        <v>360</v>
      </c>
      <c r="M9" s="305">
        <f t="shared" si="4"/>
        <v>5.7142857142857144</v>
      </c>
      <c r="N9" s="305">
        <f t="shared" si="4"/>
        <v>51.428571428571431</v>
      </c>
      <c r="O9" s="319"/>
      <c r="P9" s="325"/>
      <c r="Q9" s="305">
        <f t="shared" si="5"/>
        <v>40</v>
      </c>
      <c r="R9" s="305">
        <f t="shared" si="6"/>
        <v>360</v>
      </c>
      <c r="S9" s="305">
        <f t="shared" si="7"/>
        <v>5.7142857142857144</v>
      </c>
      <c r="T9" s="305">
        <f t="shared" si="7"/>
        <v>51.428571428571431</v>
      </c>
      <c r="U9" s="386"/>
      <c r="V9" s="325"/>
      <c r="W9" s="305">
        <f t="shared" si="8"/>
        <v>40</v>
      </c>
      <c r="X9" s="305">
        <f t="shared" si="9"/>
        <v>240</v>
      </c>
      <c r="Y9" s="305">
        <f t="shared" si="10"/>
        <v>5.7142857142857144</v>
      </c>
      <c r="Z9" s="305">
        <f t="shared" si="10"/>
        <v>34.285714285714285</v>
      </c>
      <c r="AA9" s="386"/>
      <c r="AB9" s="325"/>
    </row>
    <row r="10" spans="1:36">
      <c r="A10" s="331" t="s">
        <v>56</v>
      </c>
      <c r="B10" s="442">
        <v>1</v>
      </c>
      <c r="C10" s="4" t="s">
        <v>63</v>
      </c>
      <c r="D10" s="57" t="s">
        <v>235</v>
      </c>
      <c r="E10" s="73">
        <v>1</v>
      </c>
      <c r="F10" s="322">
        <v>120</v>
      </c>
      <c r="G10" s="305">
        <f t="shared" si="0"/>
        <v>40</v>
      </c>
      <c r="H10" s="305">
        <f t="shared" si="1"/>
        <v>360</v>
      </c>
      <c r="I10" s="319"/>
      <c r="J10" s="344"/>
      <c r="K10" s="305">
        <f t="shared" si="2"/>
        <v>40</v>
      </c>
      <c r="L10" s="305">
        <f t="shared" si="3"/>
        <v>360</v>
      </c>
      <c r="M10" s="305">
        <f t="shared" si="4"/>
        <v>5.7142857142857144</v>
      </c>
      <c r="N10" s="305">
        <f t="shared" si="4"/>
        <v>51.428571428571431</v>
      </c>
      <c r="P10" s="325"/>
      <c r="Q10" s="305">
        <f t="shared" si="5"/>
        <v>40</v>
      </c>
      <c r="R10" s="305">
        <f t="shared" si="6"/>
        <v>360</v>
      </c>
      <c r="S10" s="305">
        <f t="shared" si="7"/>
        <v>5.7142857142857144</v>
      </c>
      <c r="T10" s="305">
        <f t="shared" si="7"/>
        <v>51.428571428571431</v>
      </c>
      <c r="U10" s="386"/>
      <c r="V10" s="325"/>
      <c r="W10" s="305">
        <f t="shared" si="8"/>
        <v>40</v>
      </c>
      <c r="X10" s="305">
        <f t="shared" si="9"/>
        <v>240</v>
      </c>
      <c r="Y10" s="305">
        <f t="shared" si="10"/>
        <v>5.7142857142857144</v>
      </c>
      <c r="Z10" s="305">
        <f t="shared" si="10"/>
        <v>34.285714285714285</v>
      </c>
      <c r="AA10" s="386"/>
      <c r="AB10" s="325"/>
    </row>
    <row r="11" spans="1:36">
      <c r="A11" s="331" t="s">
        <v>56</v>
      </c>
      <c r="B11" s="442">
        <v>1</v>
      </c>
      <c r="C11" s="4" t="s">
        <v>64</v>
      </c>
      <c r="D11" s="57" t="s">
        <v>236</v>
      </c>
      <c r="E11" s="73">
        <v>2</v>
      </c>
      <c r="F11" s="322">
        <v>120</v>
      </c>
      <c r="G11" s="305">
        <f t="shared" si="0"/>
        <v>40</v>
      </c>
      <c r="H11" s="305">
        <f t="shared" si="1"/>
        <v>360</v>
      </c>
      <c r="I11" s="319"/>
      <c r="J11" s="344"/>
      <c r="K11" s="305">
        <f t="shared" si="2"/>
        <v>40</v>
      </c>
      <c r="L11" s="305">
        <f t="shared" si="3"/>
        <v>360</v>
      </c>
      <c r="M11" s="305">
        <f t="shared" si="4"/>
        <v>5.7142857142857144</v>
      </c>
      <c r="N11" s="305">
        <f t="shared" si="4"/>
        <v>51.428571428571431</v>
      </c>
      <c r="O11" s="319"/>
      <c r="P11" s="325"/>
      <c r="Q11" s="305">
        <f t="shared" si="5"/>
        <v>40</v>
      </c>
      <c r="R11" s="305">
        <f t="shared" si="6"/>
        <v>360</v>
      </c>
      <c r="S11" s="305">
        <f t="shared" si="7"/>
        <v>5.7142857142857144</v>
      </c>
      <c r="T11" s="305">
        <f t="shared" si="7"/>
        <v>51.428571428571431</v>
      </c>
      <c r="U11" s="386"/>
      <c r="V11" s="325"/>
      <c r="W11" s="305">
        <f t="shared" si="8"/>
        <v>40</v>
      </c>
      <c r="X11" s="305">
        <f t="shared" si="9"/>
        <v>240</v>
      </c>
      <c r="Y11" s="305">
        <f t="shared" si="10"/>
        <v>5.7142857142857144</v>
      </c>
      <c r="Z11" s="305">
        <f t="shared" si="10"/>
        <v>34.285714285714285</v>
      </c>
      <c r="AA11" s="386"/>
      <c r="AB11" s="325"/>
    </row>
    <row r="12" spans="1:36">
      <c r="A12" s="331" t="s">
        <v>56</v>
      </c>
      <c r="B12" s="442">
        <v>1</v>
      </c>
      <c r="C12" s="4" t="s">
        <v>65</v>
      </c>
      <c r="D12" s="57" t="s">
        <v>237</v>
      </c>
      <c r="E12" s="73">
        <v>2</v>
      </c>
      <c r="F12" s="322">
        <v>120</v>
      </c>
      <c r="G12" s="305">
        <f t="shared" si="0"/>
        <v>40</v>
      </c>
      <c r="H12" s="305">
        <f t="shared" si="1"/>
        <v>360</v>
      </c>
      <c r="I12" s="319"/>
      <c r="J12" s="344"/>
      <c r="K12" s="305">
        <f t="shared" si="2"/>
        <v>40</v>
      </c>
      <c r="L12" s="305">
        <f t="shared" si="3"/>
        <v>360</v>
      </c>
      <c r="M12" s="305">
        <f t="shared" si="4"/>
        <v>5.7142857142857144</v>
      </c>
      <c r="N12" s="305">
        <f t="shared" si="4"/>
        <v>51.428571428571431</v>
      </c>
      <c r="O12" s="319"/>
      <c r="P12" s="325"/>
      <c r="Q12" s="305">
        <f t="shared" si="5"/>
        <v>40</v>
      </c>
      <c r="R12" s="305">
        <f t="shared" si="6"/>
        <v>360</v>
      </c>
      <c r="S12" s="305">
        <f t="shared" si="7"/>
        <v>5.7142857142857144</v>
      </c>
      <c r="T12" s="305">
        <f t="shared" si="7"/>
        <v>51.428571428571431</v>
      </c>
      <c r="U12" s="386"/>
      <c r="V12" s="325"/>
      <c r="W12" s="305">
        <f t="shared" si="8"/>
        <v>40</v>
      </c>
      <c r="X12" s="305">
        <f t="shared" si="9"/>
        <v>240</v>
      </c>
      <c r="Y12" s="305">
        <f t="shared" si="10"/>
        <v>5.7142857142857144</v>
      </c>
      <c r="Z12" s="305">
        <f t="shared" si="10"/>
        <v>34.285714285714285</v>
      </c>
      <c r="AA12" s="386"/>
      <c r="AB12" s="325"/>
    </row>
    <row r="13" spans="1:36">
      <c r="A13" s="331" t="s">
        <v>56</v>
      </c>
      <c r="B13" s="442">
        <v>1</v>
      </c>
      <c r="C13" s="4" t="s">
        <v>66</v>
      </c>
      <c r="D13" s="57" t="s">
        <v>238</v>
      </c>
      <c r="E13" s="73">
        <v>3</v>
      </c>
      <c r="F13" s="322">
        <v>120</v>
      </c>
      <c r="G13" s="305">
        <f t="shared" si="0"/>
        <v>40</v>
      </c>
      <c r="H13" s="305">
        <f>$F13*1</f>
        <v>120</v>
      </c>
      <c r="I13" s="319"/>
      <c r="J13" s="344"/>
      <c r="K13" s="305">
        <f t="shared" si="2"/>
        <v>40</v>
      </c>
      <c r="L13" s="305">
        <f>$F13*1</f>
        <v>120</v>
      </c>
      <c r="M13" s="305">
        <f t="shared" si="4"/>
        <v>5.7142857142857144</v>
      </c>
      <c r="N13" s="305">
        <f t="shared" si="4"/>
        <v>17.142857142857142</v>
      </c>
      <c r="O13" s="320"/>
      <c r="P13" s="325"/>
      <c r="Q13" s="305">
        <f t="shared" si="5"/>
        <v>40</v>
      </c>
      <c r="R13" s="305">
        <f>$F13*1</f>
        <v>120</v>
      </c>
      <c r="S13" s="305">
        <f t="shared" si="7"/>
        <v>5.7142857142857144</v>
      </c>
      <c r="T13" s="305">
        <f t="shared" si="7"/>
        <v>17.142857142857142</v>
      </c>
      <c r="U13" s="386"/>
      <c r="V13" s="325"/>
      <c r="W13" s="305">
        <f t="shared" si="8"/>
        <v>40</v>
      </c>
      <c r="X13" s="305">
        <f>$F13*1</f>
        <v>120</v>
      </c>
      <c r="Y13" s="305">
        <f t="shared" si="10"/>
        <v>5.7142857142857144</v>
      </c>
      <c r="Z13" s="305">
        <f t="shared" si="10"/>
        <v>17.142857142857142</v>
      </c>
      <c r="AA13" s="320"/>
      <c r="AB13" s="325"/>
    </row>
    <row r="14" spans="1:36" s="337" customFormat="1">
      <c r="A14" s="21" t="s">
        <v>760</v>
      </c>
      <c r="B14" s="314"/>
      <c r="C14" s="338"/>
      <c r="D14" s="339"/>
      <c r="E14" s="340"/>
      <c r="F14" s="313"/>
      <c r="G14" s="342">
        <v>23</v>
      </c>
      <c r="H14" s="342">
        <v>27</v>
      </c>
      <c r="J14" s="344">
        <v>25</v>
      </c>
      <c r="K14" s="342">
        <v>24</v>
      </c>
      <c r="L14" s="342">
        <v>28</v>
      </c>
      <c r="M14" s="342"/>
      <c r="N14" s="342"/>
      <c r="P14" s="344">
        <v>26</v>
      </c>
      <c r="Q14" s="342">
        <v>19</v>
      </c>
      <c r="R14" s="342">
        <v>23</v>
      </c>
      <c r="S14" s="342"/>
      <c r="T14" s="342"/>
      <c r="U14" s="388"/>
      <c r="V14" s="344">
        <v>21</v>
      </c>
      <c r="W14" s="342">
        <v>15</v>
      </c>
      <c r="X14" s="342">
        <v>19</v>
      </c>
      <c r="Y14" s="342"/>
      <c r="Z14" s="342"/>
      <c r="AB14" s="344">
        <v>17</v>
      </c>
      <c r="AC14" s="351"/>
      <c r="AD14" s="351"/>
      <c r="AE14" s="351"/>
      <c r="AF14" s="351"/>
      <c r="AG14" s="351"/>
      <c r="AH14" s="351"/>
      <c r="AI14" s="351"/>
      <c r="AJ14" s="351"/>
    </row>
    <row r="15" spans="1:36">
      <c r="A15" s="331" t="s">
        <v>67</v>
      </c>
      <c r="B15" s="45">
        <v>2</v>
      </c>
      <c r="C15" s="4" t="s">
        <v>68</v>
      </c>
      <c r="D15" s="57" t="s">
        <v>239</v>
      </c>
      <c r="E15" s="73">
        <v>3</v>
      </c>
      <c r="F15" s="314">
        <v>75</v>
      </c>
      <c r="G15" s="305">
        <f>$F15/3</f>
        <v>25</v>
      </c>
      <c r="H15" s="305">
        <f>$F15*4</f>
        <v>300</v>
      </c>
      <c r="I15" s="319"/>
      <c r="J15" s="344"/>
      <c r="K15" s="305">
        <f>$F15/3</f>
        <v>25</v>
      </c>
      <c r="L15" s="305">
        <f>$F15*4</f>
        <v>300</v>
      </c>
      <c r="M15" s="305">
        <f t="shared" ref="M15:N35" si="11">K15/7</f>
        <v>3.5714285714285716</v>
      </c>
      <c r="N15" s="305">
        <f t="shared" si="11"/>
        <v>42.857142857142854</v>
      </c>
      <c r="O15" s="320"/>
      <c r="P15" s="325"/>
      <c r="Q15" s="305">
        <f>$F15/3</f>
        <v>25</v>
      </c>
      <c r="R15" s="305">
        <f>$F15*4</f>
        <v>300</v>
      </c>
      <c r="S15" s="305">
        <f t="shared" ref="S15:T35" si="12">Q15/7</f>
        <v>3.5714285714285716</v>
      </c>
      <c r="T15" s="305">
        <f t="shared" si="12"/>
        <v>42.857142857142854</v>
      </c>
      <c r="U15" s="386"/>
      <c r="V15" s="325"/>
      <c r="W15" s="305">
        <f>$F15/3</f>
        <v>25</v>
      </c>
      <c r="X15" s="305">
        <f>$F15*3</f>
        <v>225</v>
      </c>
      <c r="Y15" s="305">
        <f t="shared" ref="Y15:Z35" si="13">W15/7</f>
        <v>3.5714285714285716</v>
      </c>
      <c r="Z15" s="305">
        <f t="shared" si="13"/>
        <v>32.142857142857146</v>
      </c>
      <c r="AA15" s="386"/>
      <c r="AB15" s="325"/>
    </row>
    <row r="16" spans="1:36">
      <c r="A16" s="331" t="s">
        <v>67</v>
      </c>
      <c r="B16" s="442">
        <v>2</v>
      </c>
      <c r="C16" s="332" t="s">
        <v>69</v>
      </c>
      <c r="D16" s="66" t="s">
        <v>240</v>
      </c>
      <c r="E16" s="73">
        <v>1</v>
      </c>
      <c r="F16" s="314">
        <v>75</v>
      </c>
      <c r="G16" s="305">
        <f t="shared" ref="G16:G35" si="14">$F16/3</f>
        <v>25</v>
      </c>
      <c r="H16" s="305">
        <f t="shared" ref="H16:H35" si="15">$F16*4</f>
        <v>300</v>
      </c>
      <c r="I16" s="319"/>
      <c r="J16" s="344"/>
      <c r="K16" s="305">
        <f t="shared" ref="K16:K35" si="16">$F16/3</f>
        <v>25</v>
      </c>
      <c r="L16" s="305">
        <f t="shared" ref="L16:L35" si="17">$F16*4</f>
        <v>300</v>
      </c>
      <c r="M16" s="305">
        <f t="shared" si="11"/>
        <v>3.5714285714285716</v>
      </c>
      <c r="N16" s="305">
        <f t="shared" si="11"/>
        <v>42.857142857142854</v>
      </c>
      <c r="O16" s="319"/>
      <c r="P16" s="325"/>
      <c r="Q16" s="305">
        <f t="shared" ref="Q16:Q35" si="18">$F16/3</f>
        <v>25</v>
      </c>
      <c r="R16" s="305">
        <f t="shared" ref="R16:R35" si="19">$F16*4</f>
        <v>300</v>
      </c>
      <c r="S16" s="305">
        <f t="shared" si="12"/>
        <v>3.5714285714285716</v>
      </c>
      <c r="T16" s="305">
        <f t="shared" si="12"/>
        <v>42.857142857142854</v>
      </c>
      <c r="U16" s="386"/>
      <c r="V16" s="325"/>
      <c r="W16" s="305">
        <f t="shared" ref="W16:W35" si="20">$F16/3</f>
        <v>25</v>
      </c>
      <c r="X16" s="305">
        <f t="shared" ref="X16:X35" si="21">$F16*3</f>
        <v>225</v>
      </c>
      <c r="Y16" s="305">
        <f t="shared" si="13"/>
        <v>3.5714285714285716</v>
      </c>
      <c r="Z16" s="305">
        <f t="shared" si="13"/>
        <v>32.142857142857146</v>
      </c>
      <c r="AA16" s="386"/>
      <c r="AB16" s="325"/>
    </row>
    <row r="17" spans="1:28" s="351" customFormat="1">
      <c r="A17" s="331" t="s">
        <v>67</v>
      </c>
      <c r="B17" s="45">
        <v>2</v>
      </c>
      <c r="C17" s="332" t="s">
        <v>70</v>
      </c>
      <c r="D17" s="57" t="s">
        <v>241</v>
      </c>
      <c r="E17" s="73">
        <v>2</v>
      </c>
      <c r="F17" s="314">
        <v>75</v>
      </c>
      <c r="G17" s="305">
        <f t="shared" si="14"/>
        <v>25</v>
      </c>
      <c r="H17" s="305">
        <f t="shared" si="15"/>
        <v>300</v>
      </c>
      <c r="I17" s="319"/>
      <c r="J17" s="344"/>
      <c r="K17" s="305">
        <f t="shared" si="16"/>
        <v>25</v>
      </c>
      <c r="L17" s="305">
        <f t="shared" si="17"/>
        <v>300</v>
      </c>
      <c r="M17" s="305">
        <f t="shared" si="11"/>
        <v>3.5714285714285716</v>
      </c>
      <c r="N17" s="305">
        <f t="shared" si="11"/>
        <v>42.857142857142854</v>
      </c>
      <c r="O17" s="320"/>
      <c r="P17" s="325"/>
      <c r="Q17" s="305">
        <f t="shared" si="18"/>
        <v>25</v>
      </c>
      <c r="R17" s="305">
        <f t="shared" si="19"/>
        <v>300</v>
      </c>
      <c r="S17" s="305">
        <f t="shared" si="12"/>
        <v>3.5714285714285716</v>
      </c>
      <c r="T17" s="305">
        <f t="shared" si="12"/>
        <v>42.857142857142854</v>
      </c>
      <c r="U17" s="386"/>
      <c r="V17" s="325"/>
      <c r="W17" s="305">
        <f t="shared" si="20"/>
        <v>25</v>
      </c>
      <c r="X17" s="305">
        <f t="shared" si="21"/>
        <v>225</v>
      </c>
      <c r="Y17" s="305">
        <f t="shared" si="13"/>
        <v>3.5714285714285716</v>
      </c>
      <c r="Z17" s="305">
        <f t="shared" si="13"/>
        <v>32.142857142857146</v>
      </c>
      <c r="AA17" s="386"/>
      <c r="AB17" s="325"/>
    </row>
    <row r="18" spans="1:28" s="351" customFormat="1">
      <c r="A18" s="331" t="s">
        <v>67</v>
      </c>
      <c r="B18" s="442">
        <v>2</v>
      </c>
      <c r="C18" s="332" t="s">
        <v>71</v>
      </c>
      <c r="D18" s="66" t="s">
        <v>242</v>
      </c>
      <c r="E18" s="73">
        <v>2</v>
      </c>
      <c r="F18" s="314">
        <v>75</v>
      </c>
      <c r="G18" s="305">
        <f t="shared" si="14"/>
        <v>25</v>
      </c>
      <c r="H18" s="305">
        <f t="shared" si="15"/>
        <v>300</v>
      </c>
      <c r="I18" s="319"/>
      <c r="J18" s="344"/>
      <c r="K18" s="305">
        <f t="shared" si="16"/>
        <v>25</v>
      </c>
      <c r="L18" s="305">
        <f t="shared" si="17"/>
        <v>300</v>
      </c>
      <c r="M18" s="305">
        <f t="shared" si="11"/>
        <v>3.5714285714285716</v>
      </c>
      <c r="N18" s="305">
        <f t="shared" si="11"/>
        <v>42.857142857142854</v>
      </c>
      <c r="O18"/>
      <c r="P18" s="325"/>
      <c r="Q18" s="305">
        <f t="shared" si="18"/>
        <v>25</v>
      </c>
      <c r="R18" s="305">
        <f t="shared" si="19"/>
        <v>300</v>
      </c>
      <c r="S18" s="305">
        <f t="shared" si="12"/>
        <v>3.5714285714285716</v>
      </c>
      <c r="T18" s="305">
        <f t="shared" si="12"/>
        <v>42.857142857142854</v>
      </c>
      <c r="U18" s="386"/>
      <c r="V18" s="325"/>
      <c r="W18" s="305">
        <f t="shared" si="20"/>
        <v>25</v>
      </c>
      <c r="X18" s="305">
        <f t="shared" si="21"/>
        <v>225</v>
      </c>
      <c r="Y18" s="305">
        <f t="shared" si="13"/>
        <v>3.5714285714285716</v>
      </c>
      <c r="Z18" s="305">
        <f t="shared" si="13"/>
        <v>32.142857142857146</v>
      </c>
      <c r="AA18" s="386"/>
      <c r="AB18" s="325"/>
    </row>
    <row r="19" spans="1:28" s="351" customFormat="1">
      <c r="A19" s="331" t="s">
        <v>67</v>
      </c>
      <c r="B19" s="45">
        <v>2</v>
      </c>
      <c r="C19" s="332" t="s">
        <v>72</v>
      </c>
      <c r="D19" s="57" t="s">
        <v>243</v>
      </c>
      <c r="E19" s="73">
        <v>1</v>
      </c>
      <c r="F19" s="314">
        <v>75</v>
      </c>
      <c r="G19" s="305">
        <f t="shared" si="14"/>
        <v>25</v>
      </c>
      <c r="H19" s="305">
        <f t="shared" si="15"/>
        <v>300</v>
      </c>
      <c r="I19" s="319"/>
      <c r="J19" s="344"/>
      <c r="K19" s="305">
        <f t="shared" si="16"/>
        <v>25</v>
      </c>
      <c r="L19" s="305">
        <f t="shared" si="17"/>
        <v>300</v>
      </c>
      <c r="M19" s="305">
        <f t="shared" si="11"/>
        <v>3.5714285714285716</v>
      </c>
      <c r="N19" s="305">
        <f t="shared" si="11"/>
        <v>42.857142857142854</v>
      </c>
      <c r="O19"/>
      <c r="P19" s="325"/>
      <c r="Q19" s="305">
        <f t="shared" si="18"/>
        <v>25</v>
      </c>
      <c r="R19" s="305">
        <f t="shared" si="19"/>
        <v>300</v>
      </c>
      <c r="S19" s="305">
        <f t="shared" si="12"/>
        <v>3.5714285714285716</v>
      </c>
      <c r="T19" s="305">
        <f t="shared" si="12"/>
        <v>42.857142857142854</v>
      </c>
      <c r="U19" s="386"/>
      <c r="V19" s="325"/>
      <c r="W19" s="305">
        <f t="shared" si="20"/>
        <v>25</v>
      </c>
      <c r="X19" s="305">
        <f t="shared" si="21"/>
        <v>225</v>
      </c>
      <c r="Y19" s="305">
        <f t="shared" si="13"/>
        <v>3.5714285714285716</v>
      </c>
      <c r="Z19" s="305">
        <f t="shared" si="13"/>
        <v>32.142857142857146</v>
      </c>
      <c r="AA19" s="386"/>
      <c r="AB19" s="325"/>
    </row>
    <row r="20" spans="1:28" s="351" customFormat="1">
      <c r="A20" s="331" t="s">
        <v>67</v>
      </c>
      <c r="B20" s="442">
        <v>2</v>
      </c>
      <c r="C20" s="332" t="s">
        <v>73</v>
      </c>
      <c r="D20" s="66" t="s">
        <v>244</v>
      </c>
      <c r="E20" s="73">
        <v>2</v>
      </c>
      <c r="F20" s="314">
        <v>75</v>
      </c>
      <c r="G20" s="305">
        <f t="shared" si="14"/>
        <v>25</v>
      </c>
      <c r="H20" s="305">
        <f t="shared" si="15"/>
        <v>300</v>
      </c>
      <c r="I20" s="319"/>
      <c r="J20" s="344"/>
      <c r="K20" s="305">
        <f t="shared" si="16"/>
        <v>25</v>
      </c>
      <c r="L20" s="305">
        <f t="shared" si="17"/>
        <v>300</v>
      </c>
      <c r="M20" s="305">
        <f t="shared" si="11"/>
        <v>3.5714285714285716</v>
      </c>
      <c r="N20" s="305">
        <f t="shared" si="11"/>
        <v>42.857142857142854</v>
      </c>
      <c r="O20" s="320"/>
      <c r="P20" s="325"/>
      <c r="Q20" s="305">
        <f t="shared" si="18"/>
        <v>25</v>
      </c>
      <c r="R20" s="305">
        <f t="shared" si="19"/>
        <v>300</v>
      </c>
      <c r="S20" s="305">
        <f t="shared" si="12"/>
        <v>3.5714285714285716</v>
      </c>
      <c r="T20" s="305">
        <f t="shared" si="12"/>
        <v>42.857142857142854</v>
      </c>
      <c r="U20" s="386"/>
      <c r="V20" s="325"/>
      <c r="W20" s="305">
        <f t="shared" si="20"/>
        <v>25</v>
      </c>
      <c r="X20" s="305">
        <f t="shared" si="21"/>
        <v>225</v>
      </c>
      <c r="Y20" s="305">
        <f t="shared" si="13"/>
        <v>3.5714285714285716</v>
      </c>
      <c r="Z20" s="305">
        <f t="shared" si="13"/>
        <v>32.142857142857146</v>
      </c>
      <c r="AA20" s="386"/>
      <c r="AB20" s="325"/>
    </row>
    <row r="21" spans="1:28" s="351" customFormat="1">
      <c r="A21" s="331" t="s">
        <v>67</v>
      </c>
      <c r="B21" s="442">
        <v>2</v>
      </c>
      <c r="C21" s="332" t="s">
        <v>635</v>
      </c>
      <c r="D21" s="57" t="s">
        <v>245</v>
      </c>
      <c r="E21" s="73">
        <v>3</v>
      </c>
      <c r="F21" s="314">
        <v>75</v>
      </c>
      <c r="G21" s="305">
        <f t="shared" si="14"/>
        <v>25</v>
      </c>
      <c r="H21" s="305">
        <f t="shared" si="15"/>
        <v>300</v>
      </c>
      <c r="I21" s="320"/>
      <c r="J21" s="344"/>
      <c r="K21" s="305">
        <f t="shared" si="16"/>
        <v>25</v>
      </c>
      <c r="L21" s="305">
        <f t="shared" si="17"/>
        <v>300</v>
      </c>
      <c r="M21" s="305">
        <f t="shared" si="11"/>
        <v>3.5714285714285716</v>
      </c>
      <c r="N21" s="305">
        <f t="shared" si="11"/>
        <v>42.857142857142854</v>
      </c>
      <c r="O21" s="319"/>
      <c r="P21" s="325"/>
      <c r="Q21" s="305">
        <f t="shared" si="18"/>
        <v>25</v>
      </c>
      <c r="R21" s="305">
        <f t="shared" si="19"/>
        <v>300</v>
      </c>
      <c r="S21" s="305">
        <f t="shared" si="12"/>
        <v>3.5714285714285716</v>
      </c>
      <c r="T21" s="305">
        <f t="shared" si="12"/>
        <v>42.857142857142854</v>
      </c>
      <c r="U21" s="386"/>
      <c r="V21" s="325"/>
      <c r="W21" s="305">
        <f t="shared" si="20"/>
        <v>25</v>
      </c>
      <c r="X21" s="305">
        <f t="shared" si="21"/>
        <v>225</v>
      </c>
      <c r="Y21" s="305">
        <f t="shared" si="13"/>
        <v>3.5714285714285716</v>
      </c>
      <c r="Z21" s="305">
        <f t="shared" si="13"/>
        <v>32.142857142857146</v>
      </c>
      <c r="AA21" s="386"/>
      <c r="AB21" s="325"/>
    </row>
    <row r="22" spans="1:28" s="351" customFormat="1">
      <c r="A22" s="331" t="s">
        <v>67</v>
      </c>
      <c r="B22" s="45">
        <v>2</v>
      </c>
      <c r="C22" s="332" t="s">
        <v>74</v>
      </c>
      <c r="D22" s="66" t="s">
        <v>246</v>
      </c>
      <c r="E22" s="73">
        <v>3</v>
      </c>
      <c r="F22" s="314">
        <v>75</v>
      </c>
      <c r="G22" s="305">
        <f t="shared" si="14"/>
        <v>25</v>
      </c>
      <c r="H22" s="305">
        <f t="shared" si="15"/>
        <v>300</v>
      </c>
      <c r="I22" s="319"/>
      <c r="J22" s="344"/>
      <c r="K22" s="305">
        <f t="shared" si="16"/>
        <v>25</v>
      </c>
      <c r="L22" s="305">
        <f t="shared" si="17"/>
        <v>300</v>
      </c>
      <c r="M22" s="305">
        <f t="shared" si="11"/>
        <v>3.5714285714285716</v>
      </c>
      <c r="N22" s="305">
        <f t="shared" si="11"/>
        <v>42.857142857142854</v>
      </c>
      <c r="O22" s="319"/>
      <c r="P22" s="325"/>
      <c r="Q22" s="305">
        <f t="shared" si="18"/>
        <v>25</v>
      </c>
      <c r="R22" s="305">
        <f t="shared" si="19"/>
        <v>300</v>
      </c>
      <c r="S22" s="305">
        <f t="shared" si="12"/>
        <v>3.5714285714285716</v>
      </c>
      <c r="T22" s="305">
        <f t="shared" si="12"/>
        <v>42.857142857142854</v>
      </c>
      <c r="U22" s="386"/>
      <c r="V22" s="325"/>
      <c r="W22" s="305">
        <f t="shared" si="20"/>
        <v>25</v>
      </c>
      <c r="X22" s="305">
        <f t="shared" si="21"/>
        <v>225</v>
      </c>
      <c r="Y22" s="305">
        <f t="shared" si="13"/>
        <v>3.5714285714285716</v>
      </c>
      <c r="Z22" s="305">
        <f t="shared" si="13"/>
        <v>32.142857142857146</v>
      </c>
      <c r="AA22" s="386"/>
      <c r="AB22" s="325"/>
    </row>
    <row r="23" spans="1:28" s="351" customFormat="1">
      <c r="A23" s="331" t="s">
        <v>67</v>
      </c>
      <c r="B23" s="442">
        <v>2</v>
      </c>
      <c r="C23" s="332" t="s">
        <v>75</v>
      </c>
      <c r="D23" s="57" t="s">
        <v>247</v>
      </c>
      <c r="E23" s="73">
        <v>2</v>
      </c>
      <c r="F23" s="314">
        <v>75</v>
      </c>
      <c r="G23" s="305">
        <f t="shared" si="14"/>
        <v>25</v>
      </c>
      <c r="H23" s="305">
        <f t="shared" si="15"/>
        <v>300</v>
      </c>
      <c r="I23" s="319"/>
      <c r="J23" s="344"/>
      <c r="K23" s="305">
        <f t="shared" si="16"/>
        <v>25</v>
      </c>
      <c r="L23" s="305">
        <f t="shared" si="17"/>
        <v>300</v>
      </c>
      <c r="M23" s="305">
        <f t="shared" si="11"/>
        <v>3.5714285714285716</v>
      </c>
      <c r="N23" s="305">
        <f t="shared" si="11"/>
        <v>42.857142857142854</v>
      </c>
      <c r="O23" s="319"/>
      <c r="P23" s="325"/>
      <c r="Q23" s="305">
        <f t="shared" si="18"/>
        <v>25</v>
      </c>
      <c r="R23" s="305">
        <f t="shared" si="19"/>
        <v>300</v>
      </c>
      <c r="S23" s="305">
        <f t="shared" si="12"/>
        <v>3.5714285714285716</v>
      </c>
      <c r="T23" s="305">
        <f t="shared" si="12"/>
        <v>42.857142857142854</v>
      </c>
      <c r="U23" s="386"/>
      <c r="V23" s="325"/>
      <c r="W23" s="305">
        <f t="shared" si="20"/>
        <v>25</v>
      </c>
      <c r="X23" s="305">
        <f t="shared" si="21"/>
        <v>225</v>
      </c>
      <c r="Y23" s="305">
        <f t="shared" si="13"/>
        <v>3.5714285714285716</v>
      </c>
      <c r="Z23" s="305">
        <f t="shared" si="13"/>
        <v>32.142857142857146</v>
      </c>
      <c r="AA23" s="386"/>
      <c r="AB23" s="325"/>
    </row>
    <row r="24" spans="1:28" s="351" customFormat="1">
      <c r="A24" s="331" t="s">
        <v>67</v>
      </c>
      <c r="B24" s="45">
        <v>2</v>
      </c>
      <c r="C24" s="332" t="s">
        <v>76</v>
      </c>
      <c r="D24" s="57" t="s">
        <v>249</v>
      </c>
      <c r="E24" s="73">
        <v>1</v>
      </c>
      <c r="F24" s="314">
        <v>75</v>
      </c>
      <c r="G24" s="305">
        <f t="shared" si="14"/>
        <v>25</v>
      </c>
      <c r="H24" s="305">
        <f t="shared" si="15"/>
        <v>300</v>
      </c>
      <c r="I24" s="319"/>
      <c r="J24" s="344"/>
      <c r="K24" s="305">
        <f t="shared" si="16"/>
        <v>25</v>
      </c>
      <c r="L24" s="305">
        <f t="shared" si="17"/>
        <v>300</v>
      </c>
      <c r="M24" s="305">
        <f t="shared" si="11"/>
        <v>3.5714285714285716</v>
      </c>
      <c r="N24" s="305">
        <f t="shared" si="11"/>
        <v>42.857142857142854</v>
      </c>
      <c r="O24" s="320"/>
      <c r="P24" s="325"/>
      <c r="Q24" s="305">
        <f t="shared" si="18"/>
        <v>25</v>
      </c>
      <c r="R24" s="305">
        <f t="shared" si="19"/>
        <v>300</v>
      </c>
      <c r="S24" s="305">
        <f t="shared" si="12"/>
        <v>3.5714285714285716</v>
      </c>
      <c r="T24" s="305">
        <f t="shared" si="12"/>
        <v>42.857142857142854</v>
      </c>
      <c r="U24" s="387"/>
      <c r="V24" s="325"/>
      <c r="W24" s="305">
        <f t="shared" si="20"/>
        <v>25</v>
      </c>
      <c r="X24" s="305">
        <f t="shared" si="21"/>
        <v>225</v>
      </c>
      <c r="Y24" s="305">
        <f t="shared" si="13"/>
        <v>3.5714285714285716</v>
      </c>
      <c r="Z24" s="305">
        <f t="shared" si="13"/>
        <v>32.142857142857146</v>
      </c>
      <c r="AA24" s="386"/>
      <c r="AB24" s="325"/>
    </row>
    <row r="25" spans="1:28" s="351" customFormat="1">
      <c r="A25" s="331" t="s">
        <v>67</v>
      </c>
      <c r="B25" s="45">
        <v>2</v>
      </c>
      <c r="C25" s="332" t="s">
        <v>78</v>
      </c>
      <c r="D25" s="66" t="s">
        <v>250</v>
      </c>
      <c r="E25" s="73">
        <v>2</v>
      </c>
      <c r="F25" s="314">
        <v>75</v>
      </c>
      <c r="G25" s="305">
        <f t="shared" si="14"/>
        <v>25</v>
      </c>
      <c r="H25" s="305">
        <f t="shared" si="15"/>
        <v>300</v>
      </c>
      <c r="I25" s="319"/>
      <c r="J25" s="344"/>
      <c r="K25" s="305">
        <f t="shared" si="16"/>
        <v>25</v>
      </c>
      <c r="L25" s="305">
        <f t="shared" si="17"/>
        <v>300</v>
      </c>
      <c r="M25" s="305">
        <f t="shared" si="11"/>
        <v>3.5714285714285716</v>
      </c>
      <c r="N25" s="305">
        <f t="shared" si="11"/>
        <v>42.857142857142854</v>
      </c>
      <c r="O25" s="319"/>
      <c r="P25" s="325"/>
      <c r="Q25" s="305">
        <f t="shared" si="18"/>
        <v>25</v>
      </c>
      <c r="R25" s="305">
        <f t="shared" si="19"/>
        <v>300</v>
      </c>
      <c r="S25" s="305">
        <f t="shared" si="12"/>
        <v>3.5714285714285716</v>
      </c>
      <c r="T25" s="305">
        <f t="shared" si="12"/>
        <v>42.857142857142854</v>
      </c>
      <c r="U25" s="319"/>
      <c r="V25" s="325"/>
      <c r="W25" s="305">
        <f t="shared" si="20"/>
        <v>25</v>
      </c>
      <c r="X25" s="305">
        <f t="shared" si="21"/>
        <v>225</v>
      </c>
      <c r="Y25" s="305">
        <f t="shared" si="13"/>
        <v>3.5714285714285716</v>
      </c>
      <c r="Z25" s="305">
        <f t="shared" si="13"/>
        <v>32.142857142857146</v>
      </c>
      <c r="AA25" s="386"/>
      <c r="AB25" s="325"/>
    </row>
    <row r="26" spans="1:28" s="351" customFormat="1">
      <c r="A26" s="331" t="s">
        <v>67</v>
      </c>
      <c r="B26" s="442">
        <v>2</v>
      </c>
      <c r="C26" s="332" t="s">
        <v>79</v>
      </c>
      <c r="D26" s="57" t="s">
        <v>251</v>
      </c>
      <c r="E26" s="73">
        <v>1</v>
      </c>
      <c r="F26" s="314">
        <v>75</v>
      </c>
      <c r="G26" s="305">
        <f t="shared" si="14"/>
        <v>25</v>
      </c>
      <c r="H26" s="305">
        <f t="shared" si="15"/>
        <v>300</v>
      </c>
      <c r="I26" s="319"/>
      <c r="J26" s="344"/>
      <c r="K26" s="305">
        <f t="shared" si="16"/>
        <v>25</v>
      </c>
      <c r="L26" s="305">
        <f t="shared" si="17"/>
        <v>300</v>
      </c>
      <c r="M26" s="305">
        <f t="shared" si="11"/>
        <v>3.5714285714285716</v>
      </c>
      <c r="N26" s="305">
        <f t="shared" si="11"/>
        <v>42.857142857142854</v>
      </c>
      <c r="O26" s="319"/>
      <c r="P26" s="325"/>
      <c r="Q26" s="305">
        <f t="shared" si="18"/>
        <v>25</v>
      </c>
      <c r="R26" s="305">
        <f t="shared" si="19"/>
        <v>300</v>
      </c>
      <c r="S26" s="305">
        <f t="shared" si="12"/>
        <v>3.5714285714285716</v>
      </c>
      <c r="T26" s="305">
        <f t="shared" si="12"/>
        <v>42.857142857142854</v>
      </c>
      <c r="U26" s="319"/>
      <c r="V26" s="325"/>
      <c r="W26" s="305">
        <f t="shared" si="20"/>
        <v>25</v>
      </c>
      <c r="X26" s="305">
        <f t="shared" si="21"/>
        <v>225</v>
      </c>
      <c r="Y26" s="305">
        <f t="shared" si="13"/>
        <v>3.5714285714285716</v>
      </c>
      <c r="Z26" s="305">
        <f t="shared" si="13"/>
        <v>32.142857142857146</v>
      </c>
      <c r="AA26" s="386"/>
      <c r="AB26" s="325"/>
    </row>
    <row r="27" spans="1:28" s="351" customFormat="1">
      <c r="A27" s="331" t="s">
        <v>67</v>
      </c>
      <c r="B27" s="45">
        <v>2</v>
      </c>
      <c r="C27" s="332" t="s">
        <v>80</v>
      </c>
      <c r="D27" s="66" t="s">
        <v>252</v>
      </c>
      <c r="E27" s="73">
        <v>1</v>
      </c>
      <c r="F27" s="314">
        <v>75</v>
      </c>
      <c r="G27" s="305">
        <f t="shared" si="14"/>
        <v>25</v>
      </c>
      <c r="H27" s="305">
        <f t="shared" si="15"/>
        <v>300</v>
      </c>
      <c r="I27" s="319"/>
      <c r="J27" s="344"/>
      <c r="K27" s="305">
        <f t="shared" si="16"/>
        <v>25</v>
      </c>
      <c r="L27" s="305">
        <f t="shared" si="17"/>
        <v>300</v>
      </c>
      <c r="M27" s="305">
        <f t="shared" si="11"/>
        <v>3.5714285714285716</v>
      </c>
      <c r="N27" s="305">
        <f t="shared" si="11"/>
        <v>42.857142857142854</v>
      </c>
      <c r="O27" s="320"/>
      <c r="P27" s="325"/>
      <c r="Q27" s="305">
        <f t="shared" si="18"/>
        <v>25</v>
      </c>
      <c r="R27" s="305">
        <f t="shared" si="19"/>
        <v>300</v>
      </c>
      <c r="S27" s="305">
        <f t="shared" si="12"/>
        <v>3.5714285714285716</v>
      </c>
      <c r="T27" s="305">
        <f t="shared" si="12"/>
        <v>42.857142857142854</v>
      </c>
      <c r="U27" s="320"/>
      <c r="V27" s="325"/>
      <c r="W27" s="305">
        <f t="shared" si="20"/>
        <v>25</v>
      </c>
      <c r="X27" s="305">
        <f t="shared" si="21"/>
        <v>225</v>
      </c>
      <c r="Y27" s="305">
        <f t="shared" si="13"/>
        <v>3.5714285714285716</v>
      </c>
      <c r="Z27" s="305">
        <f t="shared" si="13"/>
        <v>32.142857142857146</v>
      </c>
      <c r="AA27" s="320"/>
      <c r="AB27" s="325"/>
    </row>
    <row r="28" spans="1:28" s="351" customFormat="1">
      <c r="A28" s="331" t="s">
        <v>67</v>
      </c>
      <c r="B28" s="442">
        <v>2</v>
      </c>
      <c r="C28" s="332" t="s">
        <v>81</v>
      </c>
      <c r="D28" s="66" t="s">
        <v>256</v>
      </c>
      <c r="E28" s="73">
        <v>3</v>
      </c>
      <c r="F28" s="314">
        <v>75</v>
      </c>
      <c r="G28" s="305">
        <f t="shared" si="14"/>
        <v>25</v>
      </c>
      <c r="H28" s="305">
        <f t="shared" si="15"/>
        <v>300</v>
      </c>
      <c r="I28" s="319"/>
      <c r="J28" s="344"/>
      <c r="K28" s="305">
        <f t="shared" si="16"/>
        <v>25</v>
      </c>
      <c r="L28" s="305">
        <f t="shared" si="17"/>
        <v>300</v>
      </c>
      <c r="M28" s="305">
        <f t="shared" si="11"/>
        <v>3.5714285714285716</v>
      </c>
      <c r="N28" s="305">
        <f t="shared" si="11"/>
        <v>42.857142857142854</v>
      </c>
      <c r="O28" s="319"/>
      <c r="P28" s="325"/>
      <c r="Q28" s="305">
        <f t="shared" si="18"/>
        <v>25</v>
      </c>
      <c r="R28" s="305">
        <f t="shared" si="19"/>
        <v>300</v>
      </c>
      <c r="S28" s="305">
        <f t="shared" si="12"/>
        <v>3.5714285714285716</v>
      </c>
      <c r="T28" s="305">
        <f t="shared" si="12"/>
        <v>42.857142857142854</v>
      </c>
      <c r="U28" s="319"/>
      <c r="V28" s="325"/>
      <c r="W28" s="305">
        <f t="shared" si="20"/>
        <v>25</v>
      </c>
      <c r="X28" s="305">
        <f t="shared" si="21"/>
        <v>225</v>
      </c>
      <c r="Y28" s="305">
        <f t="shared" si="13"/>
        <v>3.5714285714285716</v>
      </c>
      <c r="Z28" s="305">
        <f t="shared" si="13"/>
        <v>32.142857142857146</v>
      </c>
      <c r="AA28" s="320"/>
      <c r="AB28" s="325"/>
    </row>
    <row r="29" spans="1:28" s="351" customFormat="1">
      <c r="A29" s="331" t="s">
        <v>67</v>
      </c>
      <c r="B29" s="442">
        <v>2</v>
      </c>
      <c r="C29" s="332" t="s">
        <v>85</v>
      </c>
      <c r="D29" s="57" t="s">
        <v>257</v>
      </c>
      <c r="E29" s="73">
        <v>2</v>
      </c>
      <c r="F29" s="314">
        <v>75</v>
      </c>
      <c r="G29" s="305">
        <f t="shared" si="14"/>
        <v>25</v>
      </c>
      <c r="H29" s="305">
        <f t="shared" si="15"/>
        <v>300</v>
      </c>
      <c r="I29" s="319"/>
      <c r="J29" s="344"/>
      <c r="K29" s="305">
        <f t="shared" si="16"/>
        <v>25</v>
      </c>
      <c r="L29" s="305">
        <f t="shared" si="17"/>
        <v>300</v>
      </c>
      <c r="M29" s="305">
        <f t="shared" si="11"/>
        <v>3.5714285714285716</v>
      </c>
      <c r="N29" s="305">
        <f t="shared" si="11"/>
        <v>42.857142857142854</v>
      </c>
      <c r="O29" s="319"/>
      <c r="P29" s="325"/>
      <c r="Q29" s="305">
        <f t="shared" si="18"/>
        <v>25</v>
      </c>
      <c r="R29" s="305">
        <f t="shared" si="19"/>
        <v>300</v>
      </c>
      <c r="S29" s="305">
        <f t="shared" si="12"/>
        <v>3.5714285714285716</v>
      </c>
      <c r="T29" s="305">
        <f t="shared" si="12"/>
        <v>42.857142857142854</v>
      </c>
      <c r="U29" s="319"/>
      <c r="V29" s="325"/>
      <c r="W29" s="305">
        <f t="shared" si="20"/>
        <v>25</v>
      </c>
      <c r="X29" s="305">
        <f t="shared" si="21"/>
        <v>225</v>
      </c>
      <c r="Y29" s="305">
        <f t="shared" si="13"/>
        <v>3.5714285714285716</v>
      </c>
      <c r="Z29" s="305">
        <f t="shared" si="13"/>
        <v>32.142857142857146</v>
      </c>
      <c r="AA29" s="320"/>
      <c r="AB29" s="325"/>
    </row>
    <row r="30" spans="1:28" s="351" customFormat="1">
      <c r="A30" s="331" t="s">
        <v>67</v>
      </c>
      <c r="B30" s="45">
        <v>2</v>
      </c>
      <c r="C30" s="332" t="s">
        <v>86</v>
      </c>
      <c r="D30" s="66" t="s">
        <v>258</v>
      </c>
      <c r="E30" s="73">
        <v>2</v>
      </c>
      <c r="F30" s="314">
        <v>75</v>
      </c>
      <c r="G30" s="305">
        <f t="shared" si="14"/>
        <v>25</v>
      </c>
      <c r="H30" s="305">
        <f t="shared" si="15"/>
        <v>300</v>
      </c>
      <c r="I30" s="319"/>
      <c r="J30" s="344"/>
      <c r="K30" s="305">
        <f t="shared" si="16"/>
        <v>25</v>
      </c>
      <c r="L30" s="305">
        <f t="shared" si="17"/>
        <v>300</v>
      </c>
      <c r="M30" s="305">
        <f t="shared" si="11"/>
        <v>3.5714285714285716</v>
      </c>
      <c r="N30" s="305">
        <f t="shared" si="11"/>
        <v>42.857142857142854</v>
      </c>
      <c r="O30" s="319"/>
      <c r="P30" s="325"/>
      <c r="Q30" s="305">
        <f t="shared" si="18"/>
        <v>25</v>
      </c>
      <c r="R30" s="305">
        <f t="shared" si="19"/>
        <v>300</v>
      </c>
      <c r="S30" s="305">
        <f t="shared" si="12"/>
        <v>3.5714285714285716</v>
      </c>
      <c r="T30" s="305">
        <f t="shared" si="12"/>
        <v>42.857142857142854</v>
      </c>
      <c r="U30" s="319"/>
      <c r="V30" s="325"/>
      <c r="W30" s="305">
        <f t="shared" si="20"/>
        <v>25</v>
      </c>
      <c r="X30" s="305">
        <f t="shared" si="21"/>
        <v>225</v>
      </c>
      <c r="Y30" s="305">
        <f t="shared" si="13"/>
        <v>3.5714285714285716</v>
      </c>
      <c r="Z30" s="305">
        <f t="shared" si="13"/>
        <v>32.142857142857146</v>
      </c>
      <c r="AA30" s="319"/>
      <c r="AB30" s="325"/>
    </row>
    <row r="31" spans="1:28" s="351" customFormat="1">
      <c r="A31" s="331" t="s">
        <v>67</v>
      </c>
      <c r="B31" s="442">
        <v>2</v>
      </c>
      <c r="C31" s="332" t="s">
        <v>87</v>
      </c>
      <c r="D31" s="57" t="s">
        <v>637</v>
      </c>
      <c r="E31" s="73">
        <v>3</v>
      </c>
      <c r="F31" s="314">
        <v>75</v>
      </c>
      <c r="G31" s="305">
        <f t="shared" si="14"/>
        <v>25</v>
      </c>
      <c r="H31" s="305">
        <f t="shared" si="15"/>
        <v>300</v>
      </c>
      <c r="I31" s="319"/>
      <c r="J31" s="344"/>
      <c r="K31" s="305">
        <f t="shared" si="16"/>
        <v>25</v>
      </c>
      <c r="L31" s="305">
        <f t="shared" si="17"/>
        <v>300</v>
      </c>
      <c r="M31" s="305">
        <f t="shared" si="11"/>
        <v>3.5714285714285716</v>
      </c>
      <c r="N31" s="305">
        <f t="shared" si="11"/>
        <v>42.857142857142854</v>
      </c>
      <c r="O31" s="319"/>
      <c r="P31" s="325"/>
      <c r="Q31" s="305">
        <f t="shared" si="18"/>
        <v>25</v>
      </c>
      <c r="R31" s="305">
        <f t="shared" si="19"/>
        <v>300</v>
      </c>
      <c r="S31" s="305">
        <f t="shared" si="12"/>
        <v>3.5714285714285716</v>
      </c>
      <c r="T31" s="305">
        <f t="shared" si="12"/>
        <v>42.857142857142854</v>
      </c>
      <c r="U31" s="319"/>
      <c r="V31" s="325"/>
      <c r="W31" s="305">
        <f t="shared" si="20"/>
        <v>25</v>
      </c>
      <c r="X31" s="305">
        <f t="shared" si="21"/>
        <v>225</v>
      </c>
      <c r="Y31" s="305">
        <f t="shared" si="13"/>
        <v>3.5714285714285716</v>
      </c>
      <c r="Z31" s="305">
        <f t="shared" si="13"/>
        <v>32.142857142857146</v>
      </c>
      <c r="AA31" s="319"/>
      <c r="AB31" s="325"/>
    </row>
    <row r="32" spans="1:28" s="351" customFormat="1">
      <c r="A32" s="331" t="s">
        <v>67</v>
      </c>
      <c r="B32" s="442">
        <v>2</v>
      </c>
      <c r="C32" s="332" t="s">
        <v>77</v>
      </c>
      <c r="D32" s="66" t="s">
        <v>638</v>
      </c>
      <c r="E32" s="73">
        <v>2</v>
      </c>
      <c r="F32" s="314">
        <v>135</v>
      </c>
      <c r="G32" s="305">
        <f t="shared" si="14"/>
        <v>45</v>
      </c>
      <c r="H32" s="305">
        <f t="shared" si="15"/>
        <v>540</v>
      </c>
      <c r="I32" s="319"/>
      <c r="J32" s="344"/>
      <c r="K32" s="305">
        <f t="shared" si="16"/>
        <v>45</v>
      </c>
      <c r="L32" s="305">
        <f t="shared" si="17"/>
        <v>540</v>
      </c>
      <c r="M32" s="305">
        <f t="shared" si="11"/>
        <v>6.4285714285714288</v>
      </c>
      <c r="N32" s="305">
        <f t="shared" si="11"/>
        <v>77.142857142857139</v>
      </c>
      <c r="O32" s="319"/>
      <c r="P32" s="325"/>
      <c r="Q32" s="305">
        <f t="shared" si="18"/>
        <v>45</v>
      </c>
      <c r="R32" s="305">
        <f t="shared" si="19"/>
        <v>540</v>
      </c>
      <c r="S32" s="305">
        <f t="shared" si="12"/>
        <v>6.4285714285714288</v>
      </c>
      <c r="T32" s="305">
        <f t="shared" si="12"/>
        <v>77.142857142857139</v>
      </c>
      <c r="U32" s="319"/>
      <c r="V32" s="325"/>
      <c r="W32" s="305">
        <f t="shared" si="20"/>
        <v>45</v>
      </c>
      <c r="X32" s="305">
        <f t="shared" si="21"/>
        <v>405</v>
      </c>
      <c r="Y32" s="305">
        <f t="shared" si="13"/>
        <v>6.4285714285714288</v>
      </c>
      <c r="Z32" s="305">
        <f t="shared" si="13"/>
        <v>57.857142857142854</v>
      </c>
      <c r="AA32" s="319"/>
      <c r="AB32" s="325"/>
    </row>
    <row r="33" spans="1:36">
      <c r="A33" s="331" t="s">
        <v>67</v>
      </c>
      <c r="B33" s="45">
        <v>2</v>
      </c>
      <c r="C33" s="332" t="s">
        <v>82</v>
      </c>
      <c r="D33" s="66" t="s">
        <v>639</v>
      </c>
      <c r="E33" s="73">
        <v>2</v>
      </c>
      <c r="F33" s="314">
        <v>135</v>
      </c>
      <c r="G33" s="305">
        <f t="shared" si="14"/>
        <v>45</v>
      </c>
      <c r="H33" s="305">
        <f t="shared" si="15"/>
        <v>540</v>
      </c>
      <c r="I33" s="319"/>
      <c r="J33" s="344"/>
      <c r="K33" s="305">
        <f t="shared" si="16"/>
        <v>45</v>
      </c>
      <c r="L33" s="305">
        <f t="shared" si="17"/>
        <v>540</v>
      </c>
      <c r="M33" s="305">
        <f t="shared" si="11"/>
        <v>6.4285714285714288</v>
      </c>
      <c r="N33" s="305">
        <f t="shared" si="11"/>
        <v>77.142857142857139</v>
      </c>
      <c r="O33" s="319"/>
      <c r="P33" s="325"/>
      <c r="Q33" s="305">
        <f t="shared" si="18"/>
        <v>45</v>
      </c>
      <c r="R33" s="305">
        <f t="shared" si="19"/>
        <v>540</v>
      </c>
      <c r="S33" s="305">
        <f t="shared" si="12"/>
        <v>6.4285714285714288</v>
      </c>
      <c r="T33" s="305">
        <f t="shared" si="12"/>
        <v>77.142857142857139</v>
      </c>
      <c r="U33" s="319"/>
      <c r="V33" s="325"/>
      <c r="W33" s="305">
        <f t="shared" si="20"/>
        <v>45</v>
      </c>
      <c r="X33" s="305">
        <f t="shared" si="21"/>
        <v>405</v>
      </c>
      <c r="Y33" s="305">
        <f t="shared" si="13"/>
        <v>6.4285714285714288</v>
      </c>
      <c r="Z33" s="305">
        <f t="shared" si="13"/>
        <v>57.857142857142854</v>
      </c>
      <c r="AA33" s="319"/>
      <c r="AB33" s="325"/>
    </row>
    <row r="34" spans="1:36">
      <c r="A34" s="331" t="s">
        <v>67</v>
      </c>
      <c r="B34" s="442">
        <v>2</v>
      </c>
      <c r="C34" s="332" t="s">
        <v>83</v>
      </c>
      <c r="D34" s="57" t="s">
        <v>640</v>
      </c>
      <c r="E34" s="73">
        <v>1</v>
      </c>
      <c r="F34" s="314">
        <v>135</v>
      </c>
      <c r="G34" s="305">
        <f t="shared" si="14"/>
        <v>45</v>
      </c>
      <c r="H34" s="305">
        <f t="shared" si="15"/>
        <v>540</v>
      </c>
      <c r="I34" s="319"/>
      <c r="J34" s="344"/>
      <c r="K34" s="305">
        <f t="shared" si="16"/>
        <v>45</v>
      </c>
      <c r="L34" s="305">
        <f t="shared" si="17"/>
        <v>540</v>
      </c>
      <c r="M34" s="305">
        <f t="shared" si="11"/>
        <v>6.4285714285714288</v>
      </c>
      <c r="N34" s="305">
        <f t="shared" si="11"/>
        <v>77.142857142857139</v>
      </c>
      <c r="O34" s="319"/>
      <c r="P34" s="325"/>
      <c r="Q34" s="305">
        <f t="shared" si="18"/>
        <v>45</v>
      </c>
      <c r="R34" s="305">
        <f t="shared" si="19"/>
        <v>540</v>
      </c>
      <c r="S34" s="305">
        <f t="shared" si="12"/>
        <v>6.4285714285714288</v>
      </c>
      <c r="T34" s="305">
        <f t="shared" si="12"/>
        <v>77.142857142857139</v>
      </c>
      <c r="U34" s="319"/>
      <c r="V34" s="325"/>
      <c r="W34" s="305">
        <f t="shared" si="20"/>
        <v>45</v>
      </c>
      <c r="X34" s="305">
        <f t="shared" si="21"/>
        <v>405</v>
      </c>
      <c r="Y34" s="305">
        <f t="shared" si="13"/>
        <v>6.4285714285714288</v>
      </c>
      <c r="Z34" s="305">
        <f t="shared" si="13"/>
        <v>57.857142857142854</v>
      </c>
      <c r="AA34" s="319"/>
      <c r="AB34" s="325"/>
    </row>
    <row r="35" spans="1:36">
      <c r="A35" s="331" t="s">
        <v>67</v>
      </c>
      <c r="B35" s="45">
        <v>2</v>
      </c>
      <c r="C35" s="332" t="s">
        <v>84</v>
      </c>
      <c r="D35" s="66" t="s">
        <v>641</v>
      </c>
      <c r="E35" s="73">
        <v>2</v>
      </c>
      <c r="F35" s="314">
        <v>135</v>
      </c>
      <c r="G35" s="305">
        <f t="shared" si="14"/>
        <v>45</v>
      </c>
      <c r="H35" s="305">
        <f t="shared" si="15"/>
        <v>540</v>
      </c>
      <c r="I35" s="319"/>
      <c r="J35" s="344"/>
      <c r="K35" s="305">
        <f t="shared" si="16"/>
        <v>45</v>
      </c>
      <c r="L35" s="305">
        <f t="shared" si="17"/>
        <v>540</v>
      </c>
      <c r="M35" s="305">
        <f t="shared" si="11"/>
        <v>6.4285714285714288</v>
      </c>
      <c r="N35" s="305">
        <f t="shared" si="11"/>
        <v>77.142857142857139</v>
      </c>
      <c r="O35" s="319"/>
      <c r="P35" s="325"/>
      <c r="Q35" s="305">
        <f t="shared" si="18"/>
        <v>45</v>
      </c>
      <c r="R35" s="305">
        <f t="shared" si="19"/>
        <v>540</v>
      </c>
      <c r="S35" s="305">
        <f t="shared" si="12"/>
        <v>6.4285714285714288</v>
      </c>
      <c r="T35" s="305">
        <f t="shared" si="12"/>
        <v>77.142857142857139</v>
      </c>
      <c r="U35" s="319"/>
      <c r="V35" s="325"/>
      <c r="W35" s="305">
        <f t="shared" si="20"/>
        <v>45</v>
      </c>
      <c r="X35" s="305">
        <f t="shared" si="21"/>
        <v>405</v>
      </c>
      <c r="Y35" s="305">
        <f t="shared" si="13"/>
        <v>6.4285714285714288</v>
      </c>
      <c r="Z35" s="305">
        <f t="shared" si="13"/>
        <v>57.857142857142854</v>
      </c>
      <c r="AA35" s="319"/>
      <c r="AB35" s="325"/>
    </row>
    <row r="36" spans="1:36" s="337" customFormat="1">
      <c r="A36" s="445" t="s">
        <v>755</v>
      </c>
      <c r="B36" s="345"/>
      <c r="C36" s="346"/>
      <c r="D36" s="347"/>
      <c r="E36" s="340"/>
      <c r="F36" s="340"/>
      <c r="G36" s="337">
        <v>39</v>
      </c>
      <c r="H36" s="337">
        <v>47</v>
      </c>
      <c r="J36" s="337">
        <v>43</v>
      </c>
      <c r="K36" s="337">
        <v>29</v>
      </c>
      <c r="L36" s="337">
        <v>39</v>
      </c>
      <c r="P36" s="337">
        <v>35</v>
      </c>
      <c r="Q36" s="342">
        <v>40</v>
      </c>
      <c r="R36" s="342">
        <v>48</v>
      </c>
      <c r="S36" s="342"/>
      <c r="T36" s="342"/>
      <c r="V36" s="344">
        <v>44</v>
      </c>
      <c r="W36" s="342">
        <v>20</v>
      </c>
      <c r="X36" s="342">
        <v>28</v>
      </c>
      <c r="Y36" s="342"/>
      <c r="Z36" s="342"/>
      <c r="AB36" s="344">
        <v>24</v>
      </c>
      <c r="AC36" s="351"/>
      <c r="AD36" s="351"/>
      <c r="AE36" s="351"/>
      <c r="AF36" s="351"/>
      <c r="AG36" s="351"/>
      <c r="AH36" s="351"/>
      <c r="AI36" s="351"/>
      <c r="AJ36" s="351"/>
    </row>
    <row r="37" spans="1:36">
      <c r="A37" s="331" t="s">
        <v>88</v>
      </c>
      <c r="B37" s="45">
        <v>3</v>
      </c>
      <c r="C37" s="4" t="s">
        <v>89</v>
      </c>
      <c r="D37" s="57" t="s">
        <v>264</v>
      </c>
      <c r="E37" s="73">
        <v>2</v>
      </c>
      <c r="F37" s="314">
        <v>65</v>
      </c>
      <c r="G37" s="305">
        <f t="shared" ref="G37:G73" si="22">$F37/3</f>
        <v>21.666666666666668</v>
      </c>
      <c r="H37" s="305">
        <f>$F37*8</f>
        <v>520</v>
      </c>
      <c r="I37" s="320"/>
      <c r="J37" s="344"/>
      <c r="K37" s="305">
        <f t="shared" ref="K37:K48" si="23">$F37/3</f>
        <v>21.666666666666668</v>
      </c>
      <c r="L37" s="305">
        <f>$F37*8</f>
        <v>520</v>
      </c>
      <c r="M37" s="305">
        <f t="shared" ref="M37:N48" si="24">K37/7</f>
        <v>3.0952380952380953</v>
      </c>
      <c r="N37" s="305">
        <f t="shared" si="24"/>
        <v>74.285714285714292</v>
      </c>
      <c r="O37" s="320"/>
      <c r="P37" s="325"/>
      <c r="Q37" s="305">
        <f t="shared" ref="Q37:Q48" si="25">$F37/3</f>
        <v>21.666666666666668</v>
      </c>
      <c r="R37" s="305">
        <f>$F37*8</f>
        <v>520</v>
      </c>
      <c r="S37" s="305">
        <f t="shared" ref="S37:T48" si="26">Q37/7</f>
        <v>3.0952380952380953</v>
      </c>
      <c r="T37" s="305">
        <f t="shared" si="26"/>
        <v>74.285714285714292</v>
      </c>
      <c r="U37" s="320"/>
      <c r="V37" s="325"/>
      <c r="W37" s="305">
        <f t="shared" ref="W37:W48" si="27">$F37/3</f>
        <v>21.666666666666668</v>
      </c>
      <c r="X37" s="305">
        <f>$F37*6</f>
        <v>390</v>
      </c>
      <c r="Y37" s="305">
        <f t="shared" ref="Y37:Z48" si="28">W37/7</f>
        <v>3.0952380952380953</v>
      </c>
      <c r="Z37" s="305">
        <f t="shared" si="28"/>
        <v>55.714285714285715</v>
      </c>
      <c r="AA37" s="320"/>
      <c r="AB37" s="325"/>
    </row>
    <row r="38" spans="1:36">
      <c r="A38" s="331" t="s">
        <v>88</v>
      </c>
      <c r="B38" s="442">
        <v>3</v>
      </c>
      <c r="C38" s="4" t="s">
        <v>90</v>
      </c>
      <c r="D38" s="57" t="s">
        <v>265</v>
      </c>
      <c r="E38" s="73">
        <v>1</v>
      </c>
      <c r="F38" s="314">
        <v>65</v>
      </c>
      <c r="G38" s="305">
        <f t="shared" si="22"/>
        <v>21.666666666666668</v>
      </c>
      <c r="H38" s="305">
        <f t="shared" ref="H38:H48" si="29">$F38*8</f>
        <v>520</v>
      </c>
      <c r="I38" s="320"/>
      <c r="J38" s="344"/>
      <c r="K38" s="305">
        <f t="shared" si="23"/>
        <v>21.666666666666668</v>
      </c>
      <c r="L38" s="305">
        <f t="shared" ref="L38:L48" si="30">$F38*8</f>
        <v>520</v>
      </c>
      <c r="M38" s="305">
        <f t="shared" si="24"/>
        <v>3.0952380952380953</v>
      </c>
      <c r="N38" s="305">
        <f t="shared" si="24"/>
        <v>74.285714285714292</v>
      </c>
      <c r="O38" s="319"/>
      <c r="P38" s="325"/>
      <c r="Q38" s="305">
        <f t="shared" si="25"/>
        <v>21.666666666666668</v>
      </c>
      <c r="R38" s="305">
        <f t="shared" ref="R38:R48" si="31">$F38*8</f>
        <v>520</v>
      </c>
      <c r="S38" s="305">
        <f t="shared" si="26"/>
        <v>3.0952380952380953</v>
      </c>
      <c r="T38" s="305">
        <f t="shared" si="26"/>
        <v>74.285714285714292</v>
      </c>
      <c r="U38" s="320"/>
      <c r="V38" s="325"/>
      <c r="W38" s="305">
        <f t="shared" si="27"/>
        <v>21.666666666666668</v>
      </c>
      <c r="X38" s="305">
        <f t="shared" ref="X38:X48" si="32">$F38*6</f>
        <v>390</v>
      </c>
      <c r="Y38" s="305">
        <f t="shared" si="28"/>
        <v>3.0952380952380953</v>
      </c>
      <c r="Z38" s="305">
        <f t="shared" si="28"/>
        <v>55.714285714285715</v>
      </c>
      <c r="AA38" s="320"/>
      <c r="AB38" s="325"/>
    </row>
    <row r="39" spans="1:36">
      <c r="A39" s="331" t="s">
        <v>88</v>
      </c>
      <c r="B39" s="45">
        <v>3</v>
      </c>
      <c r="C39" s="4" t="s">
        <v>91</v>
      </c>
      <c r="D39" s="57" t="s">
        <v>266</v>
      </c>
      <c r="E39" s="73">
        <v>2</v>
      </c>
      <c r="F39" s="314">
        <v>65</v>
      </c>
      <c r="G39" s="305">
        <f t="shared" si="22"/>
        <v>21.666666666666668</v>
      </c>
      <c r="H39" s="305">
        <f t="shared" si="29"/>
        <v>520</v>
      </c>
      <c r="I39" s="320"/>
      <c r="J39" s="344"/>
      <c r="K39" s="305">
        <f t="shared" si="23"/>
        <v>21.666666666666668</v>
      </c>
      <c r="L39" s="305">
        <f t="shared" si="30"/>
        <v>520</v>
      </c>
      <c r="M39" s="305">
        <f t="shared" si="24"/>
        <v>3.0952380952380953</v>
      </c>
      <c r="N39" s="305">
        <f t="shared" si="24"/>
        <v>74.285714285714292</v>
      </c>
      <c r="O39" s="319"/>
      <c r="P39" s="325"/>
      <c r="Q39" s="305">
        <f t="shared" si="25"/>
        <v>21.666666666666668</v>
      </c>
      <c r="R39" s="305">
        <f t="shared" si="31"/>
        <v>520</v>
      </c>
      <c r="S39" s="305">
        <f t="shared" si="26"/>
        <v>3.0952380952380953</v>
      </c>
      <c r="T39" s="305">
        <f t="shared" si="26"/>
        <v>74.285714285714292</v>
      </c>
      <c r="V39" s="325"/>
      <c r="W39" s="305">
        <f t="shared" si="27"/>
        <v>21.666666666666668</v>
      </c>
      <c r="X39" s="305">
        <f t="shared" si="32"/>
        <v>390</v>
      </c>
      <c r="Y39" s="305">
        <f t="shared" si="28"/>
        <v>3.0952380952380953</v>
      </c>
      <c r="Z39" s="305">
        <f t="shared" si="28"/>
        <v>55.714285714285715</v>
      </c>
      <c r="AA39" s="320"/>
      <c r="AB39" s="325"/>
    </row>
    <row r="40" spans="1:36">
      <c r="A40" s="331" t="s">
        <v>88</v>
      </c>
      <c r="B40" s="442">
        <v>3</v>
      </c>
      <c r="C40" s="4" t="s">
        <v>92</v>
      </c>
      <c r="D40" s="57" t="s">
        <v>267</v>
      </c>
      <c r="E40" s="73">
        <v>2</v>
      </c>
      <c r="F40" s="314">
        <v>65</v>
      </c>
      <c r="G40" s="305">
        <f t="shared" si="22"/>
        <v>21.666666666666668</v>
      </c>
      <c r="H40" s="305">
        <f t="shared" si="29"/>
        <v>520</v>
      </c>
      <c r="I40" s="320"/>
      <c r="J40" s="344"/>
      <c r="K40" s="305">
        <f t="shared" si="23"/>
        <v>21.666666666666668</v>
      </c>
      <c r="L40" s="305">
        <f t="shared" si="30"/>
        <v>520</v>
      </c>
      <c r="M40" s="305">
        <f t="shared" si="24"/>
        <v>3.0952380952380953</v>
      </c>
      <c r="N40" s="305">
        <f t="shared" si="24"/>
        <v>74.285714285714292</v>
      </c>
      <c r="O40" s="319"/>
      <c r="P40" s="325"/>
      <c r="Q40" s="305">
        <f t="shared" si="25"/>
        <v>21.666666666666668</v>
      </c>
      <c r="R40" s="305">
        <f t="shared" si="31"/>
        <v>520</v>
      </c>
      <c r="S40" s="305">
        <f t="shared" si="26"/>
        <v>3.0952380952380953</v>
      </c>
      <c r="T40" s="305">
        <f t="shared" si="26"/>
        <v>74.285714285714292</v>
      </c>
      <c r="V40" s="325"/>
      <c r="W40" s="305">
        <f t="shared" si="27"/>
        <v>21.666666666666668</v>
      </c>
      <c r="X40" s="305">
        <f t="shared" si="32"/>
        <v>390</v>
      </c>
      <c r="Y40" s="305">
        <f t="shared" si="28"/>
        <v>3.0952380952380953</v>
      </c>
      <c r="Z40" s="305">
        <f t="shared" si="28"/>
        <v>55.714285714285715</v>
      </c>
      <c r="AA40" s="319"/>
      <c r="AB40" s="325"/>
    </row>
    <row r="41" spans="1:36">
      <c r="A41" s="331" t="s">
        <v>88</v>
      </c>
      <c r="B41" s="442">
        <v>3</v>
      </c>
      <c r="C41" s="4" t="s">
        <v>98</v>
      </c>
      <c r="D41" s="57" t="s">
        <v>274</v>
      </c>
      <c r="E41" s="73">
        <v>1</v>
      </c>
      <c r="F41" s="314">
        <v>65</v>
      </c>
      <c r="G41" s="305">
        <f t="shared" si="22"/>
        <v>21.666666666666668</v>
      </c>
      <c r="H41" s="305">
        <f>$F41*5</f>
        <v>325</v>
      </c>
      <c r="I41" s="320"/>
      <c r="J41" s="344"/>
      <c r="K41" s="305">
        <f t="shared" si="23"/>
        <v>21.666666666666668</v>
      </c>
      <c r="L41" s="305">
        <f>$F41*5</f>
        <v>325</v>
      </c>
      <c r="M41" s="305">
        <f t="shared" si="24"/>
        <v>3.0952380952380953</v>
      </c>
      <c r="N41" s="305">
        <f t="shared" si="24"/>
        <v>46.428571428571431</v>
      </c>
      <c r="O41" s="320"/>
      <c r="P41" s="325"/>
      <c r="Q41" s="305">
        <f t="shared" si="25"/>
        <v>21.666666666666668</v>
      </c>
      <c r="R41" s="305">
        <f>$F41*5</f>
        <v>325</v>
      </c>
      <c r="S41" s="305">
        <f t="shared" si="26"/>
        <v>3.0952380952380953</v>
      </c>
      <c r="T41" s="305">
        <f t="shared" si="26"/>
        <v>46.428571428571431</v>
      </c>
      <c r="V41" s="325"/>
      <c r="W41" s="305">
        <f t="shared" si="27"/>
        <v>21.666666666666668</v>
      </c>
      <c r="X41" s="305">
        <f>$F41*4</f>
        <v>260</v>
      </c>
      <c r="Y41" s="305">
        <f t="shared" si="28"/>
        <v>3.0952380952380953</v>
      </c>
      <c r="Z41" s="305">
        <f t="shared" si="28"/>
        <v>37.142857142857146</v>
      </c>
      <c r="AA41" s="320"/>
      <c r="AB41" s="325"/>
    </row>
    <row r="42" spans="1:36">
      <c r="A42" s="331" t="s">
        <v>88</v>
      </c>
      <c r="B42" s="45">
        <v>3</v>
      </c>
      <c r="C42" s="4" t="s">
        <v>356</v>
      </c>
      <c r="D42" s="57" t="s">
        <v>275</v>
      </c>
      <c r="E42" s="73">
        <v>2</v>
      </c>
      <c r="F42" s="314">
        <v>65</v>
      </c>
      <c r="G42" s="305">
        <f t="shared" si="22"/>
        <v>21.666666666666668</v>
      </c>
      <c r="H42" s="305">
        <f>$F42*5</f>
        <v>325</v>
      </c>
      <c r="I42" s="320"/>
      <c r="J42" s="344"/>
      <c r="K42" s="305">
        <f t="shared" si="23"/>
        <v>21.666666666666668</v>
      </c>
      <c r="L42" s="305">
        <f>$F42*5</f>
        <v>325</v>
      </c>
      <c r="M42" s="305">
        <f t="shared" si="24"/>
        <v>3.0952380952380953</v>
      </c>
      <c r="N42" s="305">
        <f t="shared" si="24"/>
        <v>46.428571428571431</v>
      </c>
      <c r="O42" s="320"/>
      <c r="P42" s="325"/>
      <c r="Q42" s="305">
        <f t="shared" si="25"/>
        <v>21.666666666666668</v>
      </c>
      <c r="R42" s="305">
        <f>$F42*5</f>
        <v>325</v>
      </c>
      <c r="S42" s="305">
        <f t="shared" si="26"/>
        <v>3.0952380952380953</v>
      </c>
      <c r="T42" s="305">
        <f t="shared" si="26"/>
        <v>46.428571428571431</v>
      </c>
      <c r="V42" s="325"/>
      <c r="W42" s="305">
        <f t="shared" si="27"/>
        <v>21.666666666666668</v>
      </c>
      <c r="X42" s="305">
        <f>$F42*4</f>
        <v>260</v>
      </c>
      <c r="Y42" s="305">
        <f t="shared" si="28"/>
        <v>3.0952380952380953</v>
      </c>
      <c r="Z42" s="305">
        <f t="shared" si="28"/>
        <v>37.142857142857146</v>
      </c>
      <c r="AA42" s="320"/>
      <c r="AB42" s="325"/>
    </row>
    <row r="43" spans="1:36">
      <c r="A43" s="331" t="s">
        <v>88</v>
      </c>
      <c r="B43" s="442">
        <v>3</v>
      </c>
      <c r="C43" s="4" t="s">
        <v>100</v>
      </c>
      <c r="D43" s="57" t="s">
        <v>276</v>
      </c>
      <c r="E43" s="73">
        <v>1</v>
      </c>
      <c r="F43" s="314">
        <v>65</v>
      </c>
      <c r="G43" s="305">
        <f t="shared" si="22"/>
        <v>21.666666666666668</v>
      </c>
      <c r="H43" s="305">
        <f t="shared" si="29"/>
        <v>520</v>
      </c>
      <c r="I43" s="320"/>
      <c r="J43" s="344"/>
      <c r="K43" s="305">
        <f t="shared" si="23"/>
        <v>21.666666666666668</v>
      </c>
      <c r="L43" s="305">
        <f t="shared" si="30"/>
        <v>520</v>
      </c>
      <c r="M43" s="305">
        <f t="shared" si="24"/>
        <v>3.0952380952380953</v>
      </c>
      <c r="N43" s="305">
        <f t="shared" si="24"/>
        <v>74.285714285714292</v>
      </c>
      <c r="O43" s="320"/>
      <c r="P43" s="325"/>
      <c r="Q43" s="305">
        <f t="shared" si="25"/>
        <v>21.666666666666668</v>
      </c>
      <c r="R43" s="305">
        <f t="shared" si="31"/>
        <v>520</v>
      </c>
      <c r="S43" s="305">
        <f t="shared" si="26"/>
        <v>3.0952380952380953</v>
      </c>
      <c r="T43" s="305">
        <f t="shared" si="26"/>
        <v>74.285714285714292</v>
      </c>
      <c r="V43" s="325"/>
      <c r="W43" s="305">
        <f t="shared" si="27"/>
        <v>21.666666666666668</v>
      </c>
      <c r="X43" s="305">
        <f t="shared" si="32"/>
        <v>390</v>
      </c>
      <c r="Y43" s="305">
        <f t="shared" si="28"/>
        <v>3.0952380952380953</v>
      </c>
      <c r="Z43" s="305">
        <f t="shared" si="28"/>
        <v>55.714285714285715</v>
      </c>
      <c r="AA43" s="320"/>
      <c r="AB43" s="325"/>
    </row>
    <row r="44" spans="1:36">
      <c r="A44" s="331" t="s">
        <v>88</v>
      </c>
      <c r="B44" s="45">
        <v>3</v>
      </c>
      <c r="C44" s="4" t="s">
        <v>101</v>
      </c>
      <c r="D44" s="57" t="s">
        <v>619</v>
      </c>
      <c r="E44" s="73">
        <v>1</v>
      </c>
      <c r="F44" s="314">
        <v>65</v>
      </c>
      <c r="G44" s="305">
        <f t="shared" si="22"/>
        <v>21.666666666666668</v>
      </c>
      <c r="H44" s="305">
        <f t="shared" si="29"/>
        <v>520</v>
      </c>
      <c r="I44" s="320"/>
      <c r="J44" s="344"/>
      <c r="K44" s="305">
        <f t="shared" si="23"/>
        <v>21.666666666666668</v>
      </c>
      <c r="L44" s="305">
        <f t="shared" si="30"/>
        <v>520</v>
      </c>
      <c r="M44" s="305">
        <f t="shared" si="24"/>
        <v>3.0952380952380953</v>
      </c>
      <c r="N44" s="305">
        <f t="shared" si="24"/>
        <v>74.285714285714292</v>
      </c>
      <c r="O44" s="320"/>
      <c r="P44" s="325"/>
      <c r="Q44" s="305">
        <f t="shared" si="25"/>
        <v>21.666666666666668</v>
      </c>
      <c r="R44" s="305">
        <f t="shared" si="31"/>
        <v>520</v>
      </c>
      <c r="S44" s="305">
        <f t="shared" si="26"/>
        <v>3.0952380952380953</v>
      </c>
      <c r="T44" s="305">
        <f t="shared" si="26"/>
        <v>74.285714285714292</v>
      </c>
      <c r="V44" s="325"/>
      <c r="W44" s="305">
        <f t="shared" si="27"/>
        <v>21.666666666666668</v>
      </c>
      <c r="X44" s="305">
        <f t="shared" si="32"/>
        <v>390</v>
      </c>
      <c r="Y44" s="305">
        <f t="shared" si="28"/>
        <v>3.0952380952380953</v>
      </c>
      <c r="Z44" s="305">
        <f t="shared" si="28"/>
        <v>55.714285714285715</v>
      </c>
      <c r="AA44" s="320"/>
      <c r="AB44" s="325"/>
    </row>
    <row r="45" spans="1:36">
      <c r="A45" s="331" t="s">
        <v>88</v>
      </c>
      <c r="B45" s="45">
        <v>3</v>
      </c>
      <c r="C45" s="4" t="s">
        <v>438</v>
      </c>
      <c r="D45" s="57" t="s">
        <v>620</v>
      </c>
      <c r="E45" s="73">
        <v>3</v>
      </c>
      <c r="F45" s="314">
        <v>65</v>
      </c>
      <c r="G45" s="305">
        <f t="shared" si="22"/>
        <v>21.666666666666668</v>
      </c>
      <c r="H45" s="447">
        <v>325</v>
      </c>
      <c r="I45" s="320"/>
      <c r="J45" s="344"/>
      <c r="K45" s="305">
        <f t="shared" si="23"/>
        <v>21.666666666666668</v>
      </c>
      <c r="L45" s="447">
        <v>325</v>
      </c>
      <c r="M45" s="305">
        <f t="shared" si="24"/>
        <v>3.0952380952380953</v>
      </c>
      <c r="N45" s="305">
        <f t="shared" si="24"/>
        <v>46.428571428571431</v>
      </c>
      <c r="O45" s="320"/>
      <c r="P45" s="325"/>
      <c r="Q45" s="305">
        <f t="shared" si="25"/>
        <v>21.666666666666668</v>
      </c>
      <c r="R45" s="447">
        <v>325</v>
      </c>
      <c r="S45" s="305">
        <f t="shared" si="26"/>
        <v>3.0952380952380953</v>
      </c>
      <c r="T45" s="305">
        <f t="shared" si="26"/>
        <v>46.428571428571431</v>
      </c>
      <c r="V45" s="325"/>
      <c r="W45" s="305">
        <f t="shared" si="27"/>
        <v>21.666666666666668</v>
      </c>
      <c r="X45" s="305">
        <f>$F45*4</f>
        <v>260</v>
      </c>
      <c r="Y45" s="305">
        <f t="shared" si="28"/>
        <v>3.0952380952380953</v>
      </c>
      <c r="Z45" s="305">
        <f t="shared" si="28"/>
        <v>37.142857142857146</v>
      </c>
      <c r="AA45" s="320"/>
      <c r="AB45" s="325"/>
    </row>
    <row r="46" spans="1:36">
      <c r="A46" s="331" t="s">
        <v>88</v>
      </c>
      <c r="B46" s="442">
        <v>3</v>
      </c>
      <c r="C46" s="4" t="s">
        <v>358</v>
      </c>
      <c r="D46" s="57" t="s">
        <v>642</v>
      </c>
      <c r="E46" s="73">
        <v>1</v>
      </c>
      <c r="F46" s="314">
        <v>65</v>
      </c>
      <c r="G46" s="305">
        <f t="shared" si="22"/>
        <v>21.666666666666668</v>
      </c>
      <c r="H46" s="305">
        <f t="shared" si="29"/>
        <v>520</v>
      </c>
      <c r="I46" s="320"/>
      <c r="J46" s="344"/>
      <c r="K46" s="305">
        <f t="shared" si="23"/>
        <v>21.666666666666668</v>
      </c>
      <c r="L46" s="305">
        <f t="shared" si="30"/>
        <v>520</v>
      </c>
      <c r="M46" s="305">
        <f t="shared" si="24"/>
        <v>3.0952380952380953</v>
      </c>
      <c r="N46" s="305">
        <f t="shared" si="24"/>
        <v>74.285714285714292</v>
      </c>
      <c r="O46" s="319"/>
      <c r="P46" s="325"/>
      <c r="Q46" s="305">
        <f t="shared" si="25"/>
        <v>21.666666666666668</v>
      </c>
      <c r="R46" s="305">
        <f t="shared" si="31"/>
        <v>520</v>
      </c>
      <c r="S46" s="305">
        <f t="shared" si="26"/>
        <v>3.0952380952380953</v>
      </c>
      <c r="T46" s="305">
        <f t="shared" si="26"/>
        <v>74.285714285714292</v>
      </c>
      <c r="U46" s="319"/>
      <c r="V46" s="325"/>
      <c r="W46" s="305">
        <f t="shared" si="27"/>
        <v>21.666666666666668</v>
      </c>
      <c r="X46" s="305">
        <f t="shared" si="32"/>
        <v>390</v>
      </c>
      <c r="Y46" s="305">
        <f t="shared" si="28"/>
        <v>3.0952380952380953</v>
      </c>
      <c r="Z46" s="305">
        <f t="shared" si="28"/>
        <v>55.714285714285715</v>
      </c>
      <c r="AA46" s="319"/>
      <c r="AB46" s="325"/>
    </row>
    <row r="47" spans="1:36">
      <c r="A47" s="331" t="s">
        <v>88</v>
      </c>
      <c r="B47" s="45">
        <v>3</v>
      </c>
      <c r="C47" s="4" t="s">
        <v>105</v>
      </c>
      <c r="D47" s="57" t="s">
        <v>645</v>
      </c>
      <c r="E47" s="73">
        <v>2</v>
      </c>
      <c r="F47" s="314">
        <v>65</v>
      </c>
      <c r="G47" s="305">
        <f t="shared" si="22"/>
        <v>21.666666666666668</v>
      </c>
      <c r="H47" s="305">
        <f t="shared" si="29"/>
        <v>520</v>
      </c>
      <c r="I47" s="320"/>
      <c r="J47" s="344"/>
      <c r="K47" s="305">
        <f t="shared" si="23"/>
        <v>21.666666666666668</v>
      </c>
      <c r="L47" s="305">
        <f t="shared" si="30"/>
        <v>520</v>
      </c>
      <c r="M47" s="305">
        <f t="shared" si="24"/>
        <v>3.0952380952380953</v>
      </c>
      <c r="N47" s="305">
        <f t="shared" si="24"/>
        <v>74.285714285714292</v>
      </c>
      <c r="O47" s="320"/>
      <c r="P47" s="325"/>
      <c r="Q47" s="305">
        <f t="shared" si="25"/>
        <v>21.666666666666668</v>
      </c>
      <c r="R47" s="305">
        <f t="shared" si="31"/>
        <v>520</v>
      </c>
      <c r="S47" s="305">
        <f t="shared" si="26"/>
        <v>3.0952380952380953</v>
      </c>
      <c r="T47" s="305">
        <f t="shared" si="26"/>
        <v>74.285714285714292</v>
      </c>
      <c r="U47" s="320"/>
      <c r="V47" s="325"/>
      <c r="W47" s="305">
        <f t="shared" si="27"/>
        <v>21.666666666666668</v>
      </c>
      <c r="X47" s="305">
        <f t="shared" si="32"/>
        <v>390</v>
      </c>
      <c r="Y47" s="305">
        <f t="shared" si="28"/>
        <v>3.0952380952380953</v>
      </c>
      <c r="Z47" s="305">
        <f t="shared" si="28"/>
        <v>55.714285714285715</v>
      </c>
      <c r="AA47" s="320"/>
      <c r="AB47" s="325"/>
    </row>
    <row r="48" spans="1:36">
      <c r="A48" s="331" t="s">
        <v>88</v>
      </c>
      <c r="B48" s="442">
        <v>3</v>
      </c>
      <c r="C48" s="4" t="s">
        <v>106</v>
      </c>
      <c r="D48" s="57" t="s">
        <v>647</v>
      </c>
      <c r="E48" s="73">
        <v>2</v>
      </c>
      <c r="F48" s="314">
        <v>65</v>
      </c>
      <c r="G48" s="305">
        <f t="shared" si="22"/>
        <v>21.666666666666668</v>
      </c>
      <c r="H48" s="305">
        <f t="shared" si="29"/>
        <v>520</v>
      </c>
      <c r="I48" s="320"/>
      <c r="J48" s="344"/>
      <c r="K48" s="305">
        <f t="shared" si="23"/>
        <v>21.666666666666668</v>
      </c>
      <c r="L48" s="305">
        <f t="shared" si="30"/>
        <v>520</v>
      </c>
      <c r="M48" s="305">
        <f t="shared" si="24"/>
        <v>3.0952380952380953</v>
      </c>
      <c r="N48" s="305">
        <f t="shared" si="24"/>
        <v>74.285714285714292</v>
      </c>
      <c r="O48" s="319"/>
      <c r="P48" s="325"/>
      <c r="Q48" s="305">
        <f t="shared" si="25"/>
        <v>21.666666666666668</v>
      </c>
      <c r="R48" s="305">
        <f t="shared" si="31"/>
        <v>520</v>
      </c>
      <c r="S48" s="305">
        <f t="shared" si="26"/>
        <v>3.0952380952380953</v>
      </c>
      <c r="T48" s="305">
        <f t="shared" si="26"/>
        <v>74.285714285714292</v>
      </c>
      <c r="U48" s="328"/>
      <c r="V48" s="325"/>
      <c r="W48" s="305">
        <f t="shared" si="27"/>
        <v>21.666666666666668</v>
      </c>
      <c r="X48" s="305">
        <f t="shared" si="32"/>
        <v>390</v>
      </c>
      <c r="Y48" s="305">
        <f t="shared" si="28"/>
        <v>3.0952380952380953</v>
      </c>
      <c r="Z48" s="305">
        <f t="shared" si="28"/>
        <v>55.714285714285715</v>
      </c>
      <c r="AA48" s="319"/>
      <c r="AB48" s="325"/>
    </row>
    <row r="49" spans="1:62" s="337" customFormat="1">
      <c r="A49" s="445" t="s">
        <v>756</v>
      </c>
      <c r="B49" s="314"/>
      <c r="C49" s="338"/>
      <c r="D49" s="339"/>
      <c r="E49" s="340"/>
      <c r="F49" s="314"/>
      <c r="G49" s="342">
        <v>8</v>
      </c>
      <c r="H49" s="342">
        <v>10</v>
      </c>
      <c r="J49" s="344">
        <v>9</v>
      </c>
      <c r="K49" s="342">
        <v>8</v>
      </c>
      <c r="L49" s="342">
        <v>10</v>
      </c>
      <c r="M49" s="342"/>
      <c r="N49" s="342"/>
      <c r="P49" s="344">
        <v>9</v>
      </c>
      <c r="Q49" s="342">
        <v>10</v>
      </c>
      <c r="R49" s="342">
        <v>12</v>
      </c>
      <c r="S49" s="342"/>
      <c r="T49" s="342"/>
      <c r="V49" s="344">
        <v>11</v>
      </c>
      <c r="W49" s="342">
        <v>10</v>
      </c>
      <c r="X49" s="342">
        <v>12</v>
      </c>
      <c r="Y49" s="342"/>
      <c r="Z49" s="342"/>
      <c r="AB49" s="344">
        <v>11</v>
      </c>
      <c r="AC49" s="351"/>
      <c r="AD49" s="351"/>
      <c r="AE49" s="351"/>
      <c r="AF49" s="351"/>
      <c r="AG49" s="351"/>
      <c r="AH49" s="351"/>
      <c r="AI49" s="351"/>
      <c r="AJ49" s="351"/>
    </row>
    <row r="50" spans="1:62">
      <c r="A50" s="331" t="s">
        <v>107</v>
      </c>
      <c r="B50" s="45">
        <v>4</v>
      </c>
      <c r="C50" s="333" t="s">
        <v>108</v>
      </c>
      <c r="D50" s="68" t="s">
        <v>621</v>
      </c>
      <c r="E50" s="73">
        <v>1</v>
      </c>
      <c r="F50" s="314">
        <v>40</v>
      </c>
      <c r="G50" s="305">
        <f t="shared" si="22"/>
        <v>13.333333333333334</v>
      </c>
      <c r="H50" s="305">
        <f>$F50*4</f>
        <v>160</v>
      </c>
      <c r="I50" s="319"/>
      <c r="J50" s="344"/>
      <c r="K50" s="305">
        <f t="shared" ref="K50:K55" si="33">$F50/3</f>
        <v>13.333333333333334</v>
      </c>
      <c r="L50" s="305">
        <f>$F50*4</f>
        <v>160</v>
      </c>
      <c r="M50" s="305">
        <f t="shared" ref="M50:N55" si="34">K50/7</f>
        <v>1.9047619047619049</v>
      </c>
      <c r="N50" s="305">
        <f t="shared" si="34"/>
        <v>22.857142857142858</v>
      </c>
      <c r="O50" s="319"/>
      <c r="P50" s="325"/>
      <c r="Q50" s="305">
        <f t="shared" ref="Q50:Q55" si="35">$F50/3</f>
        <v>13.333333333333334</v>
      </c>
      <c r="R50" s="305">
        <f>$F50*4</f>
        <v>160</v>
      </c>
      <c r="S50" s="305">
        <f t="shared" ref="S50:T55" si="36">Q50/7</f>
        <v>1.9047619047619049</v>
      </c>
      <c r="T50" s="305">
        <f t="shared" si="36"/>
        <v>22.857142857142858</v>
      </c>
      <c r="U50" s="319"/>
      <c r="V50" s="325"/>
      <c r="W50" s="305">
        <f t="shared" ref="W50:W55" si="37">$F50/3</f>
        <v>13.333333333333334</v>
      </c>
      <c r="X50" s="305">
        <f>$F50*4</f>
        <v>160</v>
      </c>
      <c r="Y50" s="305">
        <f t="shared" ref="Y50:Z55" si="38">W50/7</f>
        <v>1.9047619047619049</v>
      </c>
      <c r="Z50" s="305">
        <f t="shared" si="38"/>
        <v>22.857142857142858</v>
      </c>
      <c r="AA50" s="319"/>
      <c r="AB50" s="325"/>
    </row>
    <row r="51" spans="1:62">
      <c r="A51" s="331" t="s">
        <v>107</v>
      </c>
      <c r="B51" s="442">
        <v>4</v>
      </c>
      <c r="C51" s="4" t="s">
        <v>109</v>
      </c>
      <c r="D51" s="57" t="s">
        <v>648</v>
      </c>
      <c r="E51" s="73">
        <v>2</v>
      </c>
      <c r="F51" s="314">
        <v>40</v>
      </c>
      <c r="G51" s="305">
        <f t="shared" si="22"/>
        <v>13.333333333333334</v>
      </c>
      <c r="H51" s="305">
        <f t="shared" ref="H51:H55" si="39">$F51*4</f>
        <v>160</v>
      </c>
      <c r="I51" s="319"/>
      <c r="J51" s="344"/>
      <c r="K51" s="305">
        <f t="shared" si="33"/>
        <v>13.333333333333334</v>
      </c>
      <c r="L51" s="305">
        <f t="shared" ref="L51:L55" si="40">$F51*4</f>
        <v>160</v>
      </c>
      <c r="M51" s="305">
        <f t="shared" si="34"/>
        <v>1.9047619047619049</v>
      </c>
      <c r="N51" s="305">
        <f t="shared" si="34"/>
        <v>22.857142857142858</v>
      </c>
      <c r="O51" s="319"/>
      <c r="P51" s="325"/>
      <c r="Q51" s="305">
        <f t="shared" si="35"/>
        <v>13.333333333333334</v>
      </c>
      <c r="R51" s="305">
        <f t="shared" ref="R51:R55" si="41">$F51*4</f>
        <v>160</v>
      </c>
      <c r="S51" s="305">
        <f t="shared" si="36"/>
        <v>1.9047619047619049</v>
      </c>
      <c r="T51" s="305">
        <f t="shared" si="36"/>
        <v>22.857142857142858</v>
      </c>
      <c r="U51" s="319"/>
      <c r="V51" s="325"/>
      <c r="W51" s="305">
        <f t="shared" si="37"/>
        <v>13.333333333333334</v>
      </c>
      <c r="X51" s="305">
        <f t="shared" ref="X51:X55" si="42">$F51*4</f>
        <v>160</v>
      </c>
      <c r="Y51" s="305">
        <f t="shared" si="38"/>
        <v>1.9047619047619049</v>
      </c>
      <c r="Z51" s="305">
        <f t="shared" si="38"/>
        <v>22.857142857142858</v>
      </c>
      <c r="AA51" s="319"/>
      <c r="AB51" s="325"/>
    </row>
    <row r="52" spans="1:62">
      <c r="A52" s="331" t="s">
        <v>107</v>
      </c>
      <c r="B52" s="45">
        <v>4</v>
      </c>
      <c r="C52" s="4" t="s">
        <v>110</v>
      </c>
      <c r="D52" s="68" t="s">
        <v>649</v>
      </c>
      <c r="E52" s="73">
        <v>1</v>
      </c>
      <c r="F52" s="314">
        <v>250</v>
      </c>
      <c r="G52" s="305">
        <f t="shared" si="22"/>
        <v>83.333333333333329</v>
      </c>
      <c r="H52" s="305">
        <f t="shared" si="39"/>
        <v>1000</v>
      </c>
      <c r="I52" s="319"/>
      <c r="J52" s="344"/>
      <c r="K52" s="305">
        <f t="shared" si="33"/>
        <v>83.333333333333329</v>
      </c>
      <c r="L52" s="305">
        <f t="shared" si="40"/>
        <v>1000</v>
      </c>
      <c r="M52" s="305">
        <f t="shared" si="34"/>
        <v>11.904761904761903</v>
      </c>
      <c r="N52" s="305">
        <f t="shared" si="34"/>
        <v>142.85714285714286</v>
      </c>
      <c r="O52" s="319"/>
      <c r="P52" s="325"/>
      <c r="Q52" s="305">
        <f t="shared" si="35"/>
        <v>83.333333333333329</v>
      </c>
      <c r="R52" s="305">
        <f t="shared" si="41"/>
        <v>1000</v>
      </c>
      <c r="S52" s="305">
        <f t="shared" si="36"/>
        <v>11.904761904761903</v>
      </c>
      <c r="T52" s="305">
        <f t="shared" si="36"/>
        <v>142.85714285714286</v>
      </c>
      <c r="U52" s="319"/>
      <c r="V52" s="325"/>
      <c r="W52" s="305">
        <f t="shared" si="37"/>
        <v>83.333333333333329</v>
      </c>
      <c r="X52" s="305">
        <f t="shared" si="42"/>
        <v>1000</v>
      </c>
      <c r="Y52" s="305">
        <f t="shared" si="38"/>
        <v>11.904761904761903</v>
      </c>
      <c r="Z52" s="305">
        <f t="shared" si="38"/>
        <v>142.85714285714286</v>
      </c>
      <c r="AA52" s="319"/>
      <c r="AB52" s="325"/>
    </row>
    <row r="53" spans="1:62">
      <c r="A53" s="331" t="s">
        <v>107</v>
      </c>
      <c r="B53" s="442">
        <v>4</v>
      </c>
      <c r="C53" s="4" t="s">
        <v>111</v>
      </c>
      <c r="D53" s="57" t="s">
        <v>650</v>
      </c>
      <c r="E53" s="73">
        <v>2</v>
      </c>
      <c r="F53" s="340">
        <v>250</v>
      </c>
      <c r="G53" s="305">
        <f t="shared" si="22"/>
        <v>83.333333333333329</v>
      </c>
      <c r="H53" s="305">
        <f t="shared" si="39"/>
        <v>1000</v>
      </c>
      <c r="I53" s="319"/>
      <c r="J53" s="344"/>
      <c r="K53" s="305">
        <f t="shared" si="33"/>
        <v>83.333333333333329</v>
      </c>
      <c r="L53" s="305">
        <f t="shared" si="40"/>
        <v>1000</v>
      </c>
      <c r="M53" s="305">
        <f t="shared" si="34"/>
        <v>11.904761904761903</v>
      </c>
      <c r="N53" s="305">
        <f t="shared" si="34"/>
        <v>142.85714285714286</v>
      </c>
      <c r="O53" s="319"/>
      <c r="P53" s="325"/>
      <c r="Q53" s="305">
        <f t="shared" si="35"/>
        <v>83.333333333333329</v>
      </c>
      <c r="R53" s="305">
        <f t="shared" si="41"/>
        <v>1000</v>
      </c>
      <c r="S53" s="305">
        <f t="shared" si="36"/>
        <v>11.904761904761903</v>
      </c>
      <c r="T53" s="305">
        <f t="shared" si="36"/>
        <v>142.85714285714286</v>
      </c>
      <c r="U53" s="319"/>
      <c r="V53" s="325"/>
      <c r="W53" s="305">
        <f t="shared" si="37"/>
        <v>83.333333333333329</v>
      </c>
      <c r="X53" s="305">
        <f t="shared" si="42"/>
        <v>1000</v>
      </c>
      <c r="Y53" s="305">
        <f t="shared" si="38"/>
        <v>11.904761904761903</v>
      </c>
      <c r="Z53" s="305">
        <f t="shared" si="38"/>
        <v>142.85714285714286</v>
      </c>
      <c r="AA53" s="319"/>
      <c r="AB53" s="325"/>
    </row>
    <row r="54" spans="1:62">
      <c r="A54" s="331" t="s">
        <v>107</v>
      </c>
      <c r="B54" s="45">
        <v>4</v>
      </c>
      <c r="C54" s="4" t="s">
        <v>112</v>
      </c>
      <c r="D54" s="68" t="s">
        <v>651</v>
      </c>
      <c r="E54" s="73">
        <v>1</v>
      </c>
      <c r="F54" s="340">
        <v>150</v>
      </c>
      <c r="G54" s="305">
        <f t="shared" si="22"/>
        <v>50</v>
      </c>
      <c r="H54" s="305">
        <f t="shared" si="39"/>
        <v>600</v>
      </c>
      <c r="I54" s="319"/>
      <c r="J54" s="344"/>
      <c r="K54" s="305">
        <f t="shared" si="33"/>
        <v>50</v>
      </c>
      <c r="L54" s="305">
        <f t="shared" si="40"/>
        <v>600</v>
      </c>
      <c r="M54" s="305">
        <f t="shared" si="34"/>
        <v>7.1428571428571432</v>
      </c>
      <c r="N54" s="305">
        <f t="shared" si="34"/>
        <v>85.714285714285708</v>
      </c>
      <c r="O54" s="320"/>
      <c r="P54" s="325"/>
      <c r="Q54" s="305">
        <f t="shared" si="35"/>
        <v>50</v>
      </c>
      <c r="R54" s="305">
        <f t="shared" si="41"/>
        <v>600</v>
      </c>
      <c r="S54" s="305">
        <f t="shared" si="36"/>
        <v>7.1428571428571432</v>
      </c>
      <c r="T54" s="305">
        <f t="shared" si="36"/>
        <v>85.714285714285708</v>
      </c>
      <c r="U54" s="319"/>
      <c r="V54" s="325"/>
      <c r="W54" s="305">
        <f t="shared" si="37"/>
        <v>50</v>
      </c>
      <c r="X54" s="305">
        <f t="shared" si="42"/>
        <v>600</v>
      </c>
      <c r="Y54" s="305">
        <f t="shared" si="38"/>
        <v>7.1428571428571432</v>
      </c>
      <c r="Z54" s="305">
        <f t="shared" si="38"/>
        <v>85.714285714285708</v>
      </c>
      <c r="AA54" s="319"/>
      <c r="AB54" s="325"/>
    </row>
    <row r="55" spans="1:62">
      <c r="A55" s="331" t="s">
        <v>107</v>
      </c>
      <c r="B55" s="442">
        <v>4</v>
      </c>
      <c r="C55" s="4" t="s">
        <v>113</v>
      </c>
      <c r="D55" s="57" t="s">
        <v>652</v>
      </c>
      <c r="E55" s="73">
        <v>2</v>
      </c>
      <c r="F55" s="340">
        <v>150</v>
      </c>
      <c r="G55" s="305">
        <f t="shared" si="22"/>
        <v>50</v>
      </c>
      <c r="H55" s="305">
        <f t="shared" si="39"/>
        <v>600</v>
      </c>
      <c r="I55" s="320"/>
      <c r="J55" s="344"/>
      <c r="K55" s="305">
        <f t="shared" si="33"/>
        <v>50</v>
      </c>
      <c r="L55" s="305">
        <f t="shared" si="40"/>
        <v>600</v>
      </c>
      <c r="M55" s="305">
        <f t="shared" si="34"/>
        <v>7.1428571428571432</v>
      </c>
      <c r="N55" s="305">
        <f t="shared" si="34"/>
        <v>85.714285714285708</v>
      </c>
      <c r="O55" s="320"/>
      <c r="P55" s="325"/>
      <c r="Q55" s="305">
        <f t="shared" si="35"/>
        <v>50</v>
      </c>
      <c r="R55" s="305">
        <f t="shared" si="41"/>
        <v>600</v>
      </c>
      <c r="S55" s="305">
        <f t="shared" si="36"/>
        <v>7.1428571428571432</v>
      </c>
      <c r="T55" s="305">
        <f t="shared" si="36"/>
        <v>85.714285714285708</v>
      </c>
      <c r="U55" s="320"/>
      <c r="V55" s="325"/>
      <c r="W55" s="305">
        <f t="shared" si="37"/>
        <v>50</v>
      </c>
      <c r="X55" s="305">
        <f t="shared" si="42"/>
        <v>600</v>
      </c>
      <c r="Y55" s="305">
        <f t="shared" si="38"/>
        <v>7.1428571428571432</v>
      </c>
      <c r="Z55" s="305">
        <f t="shared" si="38"/>
        <v>85.714285714285708</v>
      </c>
      <c r="AA55" s="319"/>
      <c r="AB55" s="325"/>
    </row>
    <row r="56" spans="1:62" s="337" customFormat="1">
      <c r="A56" s="330" t="s">
        <v>228</v>
      </c>
      <c r="B56" s="314"/>
      <c r="C56" s="338"/>
      <c r="D56" s="339"/>
      <c r="E56" s="340"/>
      <c r="F56" s="340"/>
      <c r="G56" s="342">
        <v>18</v>
      </c>
      <c r="H56" s="342">
        <v>22</v>
      </c>
      <c r="J56" s="344">
        <v>20</v>
      </c>
      <c r="K56" s="342">
        <v>10</v>
      </c>
      <c r="L56" s="342">
        <f>P56+(P56*0.2)</f>
        <v>14.4</v>
      </c>
      <c r="M56" s="342"/>
      <c r="N56" s="342"/>
      <c r="P56" s="344">
        <v>12</v>
      </c>
      <c r="Q56" s="342">
        <v>12</v>
      </c>
      <c r="R56" s="342">
        <v>16</v>
      </c>
      <c r="S56" s="342"/>
      <c r="T56" s="342"/>
      <c r="V56" s="344">
        <v>14</v>
      </c>
      <c r="W56" s="342">
        <v>7</v>
      </c>
      <c r="X56" s="342">
        <v>11</v>
      </c>
      <c r="Y56" s="342"/>
      <c r="Z56" s="342"/>
      <c r="AB56" s="344">
        <v>5</v>
      </c>
      <c r="AC56" s="351"/>
      <c r="AD56" s="351"/>
      <c r="AE56" s="351"/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A56" s="351"/>
      <c r="BB56" s="351"/>
      <c r="BC56" s="351"/>
      <c r="BD56" s="351"/>
      <c r="BE56" s="351"/>
      <c r="BF56" s="351"/>
      <c r="BG56" s="351"/>
      <c r="BH56" s="351"/>
      <c r="BI56" s="351"/>
      <c r="BJ56" s="351"/>
    </row>
    <row r="57" spans="1:62">
      <c r="A57" s="39" t="s">
        <v>228</v>
      </c>
      <c r="B57" s="45">
        <v>5</v>
      </c>
      <c r="C57" s="332" t="s">
        <v>114</v>
      </c>
      <c r="D57" s="66" t="s">
        <v>292</v>
      </c>
      <c r="E57" s="73">
        <v>3</v>
      </c>
      <c r="F57" s="314">
        <v>50</v>
      </c>
      <c r="G57" s="305">
        <f t="shared" si="22"/>
        <v>16.666666666666668</v>
      </c>
      <c r="H57" s="305">
        <f>$F57*4</f>
        <v>200</v>
      </c>
      <c r="I57" s="320"/>
      <c r="J57" s="344"/>
      <c r="K57" s="305">
        <f t="shared" ref="K57:K73" si="43">$F57/3</f>
        <v>16.666666666666668</v>
      </c>
      <c r="L57" s="305">
        <f>$F57*4</f>
        <v>200</v>
      </c>
      <c r="M57" s="305">
        <f t="shared" ref="M57:N73" si="44">K57/7</f>
        <v>2.3809523809523809</v>
      </c>
      <c r="N57" s="305">
        <f t="shared" si="44"/>
        <v>28.571428571428573</v>
      </c>
      <c r="O57" s="319"/>
      <c r="P57" s="325"/>
      <c r="Q57" s="305">
        <f t="shared" ref="Q57:Q73" si="45">$F57/3</f>
        <v>16.666666666666668</v>
      </c>
      <c r="R57" s="305">
        <f>$F57*4</f>
        <v>200</v>
      </c>
      <c r="S57" s="305">
        <f t="shared" ref="S57:T73" si="46">Q57/7</f>
        <v>2.3809523809523809</v>
      </c>
      <c r="T57" s="305">
        <f t="shared" si="46"/>
        <v>28.571428571428573</v>
      </c>
      <c r="U57" s="319"/>
      <c r="V57" s="325"/>
      <c r="W57" s="305">
        <f t="shared" ref="W57:W73" si="47">$F57/3</f>
        <v>16.666666666666668</v>
      </c>
      <c r="X57" s="305">
        <f>$F57*3</f>
        <v>150</v>
      </c>
      <c r="Y57" s="305">
        <f t="shared" ref="Y57:Z73" si="48">W57/7</f>
        <v>2.3809523809523809</v>
      </c>
      <c r="Z57" s="305">
        <f t="shared" si="48"/>
        <v>21.428571428571427</v>
      </c>
      <c r="AA57" s="305"/>
      <c r="AB57" s="325"/>
      <c r="AK57" s="351"/>
      <c r="AL57" s="351"/>
      <c r="AM57" s="351"/>
      <c r="AN57" s="351"/>
      <c r="AO57" s="351"/>
      <c r="AP57" s="351"/>
      <c r="AQ57" s="351"/>
      <c r="AR57" s="351"/>
      <c r="AS57" s="351"/>
      <c r="AT57" s="351"/>
      <c r="AU57" s="351"/>
      <c r="AV57" s="351"/>
      <c r="AW57" s="351"/>
      <c r="AX57" s="351"/>
      <c r="AY57" s="351"/>
      <c r="AZ57" s="351"/>
      <c r="BA57" s="351"/>
      <c r="BB57" s="351"/>
      <c r="BC57" s="351"/>
      <c r="BD57" s="351"/>
      <c r="BE57" s="351"/>
      <c r="BF57" s="351"/>
      <c r="BG57" s="351"/>
      <c r="BH57" s="351"/>
      <c r="BI57" s="351"/>
      <c r="BJ57" s="351"/>
    </row>
    <row r="58" spans="1:62">
      <c r="A58" s="39" t="s">
        <v>228</v>
      </c>
      <c r="B58" s="45">
        <v>5</v>
      </c>
      <c r="C58" s="332" t="s">
        <v>115</v>
      </c>
      <c r="D58" s="66" t="s">
        <v>293</v>
      </c>
      <c r="E58" s="73">
        <v>2</v>
      </c>
      <c r="F58" s="314">
        <v>100</v>
      </c>
      <c r="G58" s="305">
        <f t="shared" si="22"/>
        <v>33.333333333333336</v>
      </c>
      <c r="H58" s="305">
        <f t="shared" ref="H58:H73" si="49">$F58*4</f>
        <v>400</v>
      </c>
      <c r="I58" s="320"/>
      <c r="J58" s="344"/>
      <c r="K58" s="305">
        <f t="shared" si="43"/>
        <v>33.333333333333336</v>
      </c>
      <c r="L58" s="305">
        <f t="shared" ref="L58:L73" si="50">$F58*4</f>
        <v>400</v>
      </c>
      <c r="M58" s="305">
        <f t="shared" si="44"/>
        <v>4.7619047619047619</v>
      </c>
      <c r="N58" s="305">
        <f t="shared" si="44"/>
        <v>57.142857142857146</v>
      </c>
      <c r="O58" s="319"/>
      <c r="P58" s="325"/>
      <c r="Q58" s="305">
        <f t="shared" si="45"/>
        <v>33.333333333333336</v>
      </c>
      <c r="R58" s="305">
        <f t="shared" ref="R58:R73" si="51">$F58*4</f>
        <v>400</v>
      </c>
      <c r="S58" s="305">
        <f t="shared" si="46"/>
        <v>4.7619047619047619</v>
      </c>
      <c r="T58" s="305">
        <f t="shared" si="46"/>
        <v>57.142857142857146</v>
      </c>
      <c r="U58" s="319"/>
      <c r="V58" s="325"/>
      <c r="W58" s="305">
        <f t="shared" si="47"/>
        <v>33.333333333333336</v>
      </c>
      <c r="X58" s="305">
        <f t="shared" ref="X58:X73" si="52">$F58*3</f>
        <v>300</v>
      </c>
      <c r="Y58" s="305">
        <f t="shared" si="48"/>
        <v>4.7619047619047619</v>
      </c>
      <c r="Z58" s="305">
        <f t="shared" si="48"/>
        <v>42.857142857142854</v>
      </c>
      <c r="AA58" s="305"/>
      <c r="AB58" s="325"/>
      <c r="AK58" s="351"/>
      <c r="AL58" s="351"/>
      <c r="AM58" s="351"/>
      <c r="AN58" s="351"/>
      <c r="AO58" s="351"/>
      <c r="AP58" s="351"/>
      <c r="AQ58" s="351"/>
      <c r="AR58" s="351"/>
      <c r="AS58" s="351"/>
      <c r="AT58" s="351"/>
      <c r="AU58" s="351"/>
      <c r="AV58" s="351"/>
      <c r="AW58" s="351"/>
      <c r="AX58" s="351"/>
      <c r="AY58" s="351"/>
      <c r="AZ58" s="351"/>
      <c r="BA58" s="351"/>
      <c r="BB58" s="351"/>
      <c r="BC58" s="351"/>
      <c r="BD58" s="351"/>
      <c r="BE58" s="351"/>
      <c r="BF58" s="351"/>
      <c r="BG58" s="351"/>
      <c r="BH58" s="351"/>
      <c r="BI58" s="351"/>
      <c r="BJ58" s="351"/>
    </row>
    <row r="59" spans="1:62" s="351" customFormat="1">
      <c r="A59" s="39" t="s">
        <v>228</v>
      </c>
      <c r="B59" s="45">
        <v>5</v>
      </c>
      <c r="C59" s="332" t="s">
        <v>116</v>
      </c>
      <c r="D59" s="66" t="s">
        <v>294</v>
      </c>
      <c r="E59" s="73">
        <v>2</v>
      </c>
      <c r="F59" s="314">
        <v>100</v>
      </c>
      <c r="G59" s="305">
        <f t="shared" si="22"/>
        <v>33.333333333333336</v>
      </c>
      <c r="H59" s="305">
        <f t="shared" si="49"/>
        <v>400</v>
      </c>
      <c r="I59" s="320"/>
      <c r="J59" s="344"/>
      <c r="K59" s="305">
        <f t="shared" si="43"/>
        <v>33.333333333333336</v>
      </c>
      <c r="L59" s="305">
        <f t="shared" si="50"/>
        <v>400</v>
      </c>
      <c r="M59" s="305">
        <f t="shared" si="44"/>
        <v>4.7619047619047619</v>
      </c>
      <c r="N59" s="305">
        <f t="shared" si="44"/>
        <v>57.142857142857146</v>
      </c>
      <c r="O59" s="319"/>
      <c r="P59" s="325"/>
      <c r="Q59" s="305">
        <f t="shared" si="45"/>
        <v>33.333333333333336</v>
      </c>
      <c r="R59" s="305">
        <f t="shared" si="51"/>
        <v>400</v>
      </c>
      <c r="S59" s="305">
        <f t="shared" si="46"/>
        <v>4.7619047619047619</v>
      </c>
      <c r="T59" s="305">
        <f t="shared" si="46"/>
        <v>57.142857142857146</v>
      </c>
      <c r="U59" s="319"/>
      <c r="V59" s="325"/>
      <c r="W59" s="305">
        <f t="shared" si="47"/>
        <v>33.333333333333336</v>
      </c>
      <c r="X59" s="305">
        <f t="shared" si="52"/>
        <v>300</v>
      </c>
      <c r="Y59" s="305">
        <f t="shared" si="48"/>
        <v>4.7619047619047619</v>
      </c>
      <c r="Z59" s="305">
        <f t="shared" si="48"/>
        <v>42.857142857142854</v>
      </c>
      <c r="AA59" s="305"/>
      <c r="AB59" s="325"/>
    </row>
    <row r="60" spans="1:62" s="351" customFormat="1">
      <c r="A60" s="39" t="s">
        <v>228</v>
      </c>
      <c r="B60" s="45">
        <v>5</v>
      </c>
      <c r="C60" s="332" t="s">
        <v>117</v>
      </c>
      <c r="D60" s="66" t="s">
        <v>295</v>
      </c>
      <c r="E60" s="73">
        <v>3</v>
      </c>
      <c r="F60" s="314">
        <v>100</v>
      </c>
      <c r="G60" s="305">
        <f t="shared" si="22"/>
        <v>33.333333333333336</v>
      </c>
      <c r="H60" s="305">
        <f t="shared" si="49"/>
        <v>400</v>
      </c>
      <c r="I60" s="320"/>
      <c r="J60" s="344"/>
      <c r="K60" s="305">
        <f t="shared" si="43"/>
        <v>33.333333333333336</v>
      </c>
      <c r="L60" s="305">
        <f t="shared" si="50"/>
        <v>400</v>
      </c>
      <c r="M60" s="305">
        <f t="shared" si="44"/>
        <v>4.7619047619047619</v>
      </c>
      <c r="N60" s="305">
        <f t="shared" si="44"/>
        <v>57.142857142857146</v>
      </c>
      <c r="O60" s="320"/>
      <c r="P60" s="325"/>
      <c r="Q60" s="305">
        <f t="shared" si="45"/>
        <v>33.333333333333336</v>
      </c>
      <c r="R60" s="305">
        <f t="shared" si="51"/>
        <v>400</v>
      </c>
      <c r="S60" s="305">
        <f t="shared" si="46"/>
        <v>4.7619047619047619</v>
      </c>
      <c r="T60" s="305">
        <f t="shared" si="46"/>
        <v>57.142857142857146</v>
      </c>
      <c r="U60" s="320"/>
      <c r="V60" s="325"/>
      <c r="W60" s="305">
        <f t="shared" si="47"/>
        <v>33.333333333333336</v>
      </c>
      <c r="X60" s="305">
        <f t="shared" si="52"/>
        <v>300</v>
      </c>
      <c r="Y60" s="305">
        <f t="shared" si="48"/>
        <v>4.7619047619047619</v>
      </c>
      <c r="Z60" s="305">
        <f t="shared" si="48"/>
        <v>42.857142857142854</v>
      </c>
      <c r="AA60" s="305"/>
      <c r="AB60" s="325"/>
    </row>
    <row r="61" spans="1:62" s="351" customFormat="1">
      <c r="A61" s="39" t="s">
        <v>228</v>
      </c>
      <c r="B61" s="45">
        <v>5</v>
      </c>
      <c r="C61" s="332" t="s">
        <v>359</v>
      </c>
      <c r="D61" s="66" t="s">
        <v>296</v>
      </c>
      <c r="E61" s="73">
        <v>1</v>
      </c>
      <c r="F61" s="314">
        <v>100</v>
      </c>
      <c r="G61" s="305">
        <f t="shared" si="22"/>
        <v>33.333333333333336</v>
      </c>
      <c r="H61" s="305">
        <f t="shared" si="49"/>
        <v>400</v>
      </c>
      <c r="I61" s="320"/>
      <c r="J61" s="344"/>
      <c r="K61" s="305">
        <f t="shared" si="43"/>
        <v>33.333333333333336</v>
      </c>
      <c r="L61" s="305">
        <f t="shared" si="50"/>
        <v>400</v>
      </c>
      <c r="M61" s="305">
        <f t="shared" si="44"/>
        <v>4.7619047619047619</v>
      </c>
      <c r="N61" s="305">
        <f t="shared" si="44"/>
        <v>57.142857142857146</v>
      </c>
      <c r="O61" s="319"/>
      <c r="P61" s="325"/>
      <c r="Q61" s="305">
        <f t="shared" si="45"/>
        <v>33.333333333333336</v>
      </c>
      <c r="R61" s="305">
        <f t="shared" si="51"/>
        <v>400</v>
      </c>
      <c r="S61" s="305">
        <f t="shared" si="46"/>
        <v>4.7619047619047619</v>
      </c>
      <c r="T61" s="305">
        <f t="shared" si="46"/>
        <v>57.142857142857146</v>
      </c>
      <c r="U61"/>
      <c r="V61" s="325"/>
      <c r="W61" s="305">
        <f t="shared" si="47"/>
        <v>33.333333333333336</v>
      </c>
      <c r="X61" s="305">
        <f t="shared" si="52"/>
        <v>300</v>
      </c>
      <c r="Y61" s="305">
        <f t="shared" si="48"/>
        <v>4.7619047619047619</v>
      </c>
      <c r="Z61" s="305">
        <f t="shared" si="48"/>
        <v>42.857142857142854</v>
      </c>
      <c r="AA61" s="305"/>
      <c r="AB61" s="325"/>
    </row>
    <row r="62" spans="1:62" s="351" customFormat="1">
      <c r="A62" s="39" t="s">
        <v>228</v>
      </c>
      <c r="B62" s="45">
        <v>5</v>
      </c>
      <c r="C62" s="332" t="s">
        <v>119</v>
      </c>
      <c r="D62" s="66" t="s">
        <v>297</v>
      </c>
      <c r="E62" s="73">
        <v>3</v>
      </c>
      <c r="F62" s="314">
        <v>100</v>
      </c>
      <c r="G62" s="305">
        <f t="shared" si="22"/>
        <v>33.333333333333336</v>
      </c>
      <c r="H62" s="305">
        <f t="shared" si="49"/>
        <v>400</v>
      </c>
      <c r="I62" s="320"/>
      <c r="J62" s="344"/>
      <c r="K62" s="305">
        <f t="shared" si="43"/>
        <v>33.333333333333336</v>
      </c>
      <c r="L62" s="305">
        <f t="shared" si="50"/>
        <v>400</v>
      </c>
      <c r="M62" s="305">
        <f t="shared" si="44"/>
        <v>4.7619047619047619</v>
      </c>
      <c r="N62" s="305">
        <f t="shared" si="44"/>
        <v>57.142857142857146</v>
      </c>
      <c r="O62" s="319"/>
      <c r="P62" s="325"/>
      <c r="Q62" s="305">
        <f t="shared" si="45"/>
        <v>33.333333333333336</v>
      </c>
      <c r="R62" s="305">
        <f t="shared" si="51"/>
        <v>400</v>
      </c>
      <c r="S62" s="305">
        <f t="shared" si="46"/>
        <v>4.7619047619047619</v>
      </c>
      <c r="T62" s="305">
        <f t="shared" si="46"/>
        <v>57.142857142857146</v>
      </c>
      <c r="U62"/>
      <c r="V62" s="325"/>
      <c r="W62" s="305">
        <f t="shared" si="47"/>
        <v>33.333333333333336</v>
      </c>
      <c r="X62" s="305">
        <f t="shared" si="52"/>
        <v>300</v>
      </c>
      <c r="Y62" s="305">
        <f t="shared" si="48"/>
        <v>4.7619047619047619</v>
      </c>
      <c r="Z62" s="305">
        <f t="shared" si="48"/>
        <v>42.857142857142854</v>
      </c>
      <c r="AA62" s="305"/>
      <c r="AB62" s="325"/>
    </row>
    <row r="63" spans="1:62" s="351" customFormat="1">
      <c r="A63" s="39" t="s">
        <v>228</v>
      </c>
      <c r="B63" s="45">
        <v>5</v>
      </c>
      <c r="C63" s="399" t="s">
        <v>120</v>
      </c>
      <c r="D63" s="66" t="s">
        <v>298</v>
      </c>
      <c r="E63" s="73">
        <v>2</v>
      </c>
      <c r="F63" s="314">
        <v>100</v>
      </c>
      <c r="G63" s="305">
        <v>0</v>
      </c>
      <c r="H63" s="305">
        <v>0</v>
      </c>
      <c r="I63" s="320"/>
      <c r="J63" s="344"/>
      <c r="K63" s="305">
        <v>0</v>
      </c>
      <c r="L63" s="305">
        <v>0</v>
      </c>
      <c r="M63" s="305">
        <f t="shared" si="44"/>
        <v>0</v>
      </c>
      <c r="N63" s="305">
        <f t="shared" si="44"/>
        <v>0</v>
      </c>
      <c r="O63" s="320"/>
      <c r="P63" s="325"/>
      <c r="Q63" s="305">
        <v>0</v>
      </c>
      <c r="R63" s="305">
        <v>0</v>
      </c>
      <c r="S63" s="305">
        <f t="shared" si="46"/>
        <v>0</v>
      </c>
      <c r="T63" s="305">
        <f t="shared" si="46"/>
        <v>0</v>
      </c>
      <c r="U63"/>
      <c r="V63" s="325"/>
      <c r="W63" s="305">
        <v>0</v>
      </c>
      <c r="X63" s="305">
        <v>0</v>
      </c>
      <c r="Y63" s="305">
        <f t="shared" si="48"/>
        <v>0</v>
      </c>
      <c r="Z63" s="305">
        <f t="shared" si="48"/>
        <v>0</v>
      </c>
      <c r="AA63" s="305"/>
      <c r="AB63" s="325"/>
    </row>
    <row r="64" spans="1:62" s="351" customFormat="1">
      <c r="A64" s="39" t="s">
        <v>228</v>
      </c>
      <c r="B64" s="45">
        <v>5</v>
      </c>
      <c r="C64" s="332" t="s">
        <v>121</v>
      </c>
      <c r="D64" s="66" t="s">
        <v>299</v>
      </c>
      <c r="E64" s="73">
        <v>3</v>
      </c>
      <c r="F64" s="314">
        <v>100</v>
      </c>
      <c r="G64" s="305">
        <f t="shared" si="22"/>
        <v>33.333333333333336</v>
      </c>
      <c r="H64" s="305">
        <f t="shared" si="49"/>
        <v>400</v>
      </c>
      <c r="I64" s="320"/>
      <c r="J64" s="344"/>
      <c r="K64" s="305">
        <f t="shared" si="43"/>
        <v>33.333333333333336</v>
      </c>
      <c r="L64" s="305">
        <f t="shared" si="50"/>
        <v>400</v>
      </c>
      <c r="M64" s="305">
        <f t="shared" si="44"/>
        <v>4.7619047619047619</v>
      </c>
      <c r="N64" s="305">
        <f t="shared" si="44"/>
        <v>57.142857142857146</v>
      </c>
      <c r="O64" s="320"/>
      <c r="P64" s="325"/>
      <c r="Q64" s="305">
        <f t="shared" si="45"/>
        <v>33.333333333333336</v>
      </c>
      <c r="R64" s="305">
        <f t="shared" si="51"/>
        <v>400</v>
      </c>
      <c r="S64" s="305">
        <f t="shared" si="46"/>
        <v>4.7619047619047619</v>
      </c>
      <c r="T64" s="305">
        <f t="shared" si="46"/>
        <v>57.142857142857146</v>
      </c>
      <c r="U64"/>
      <c r="V64" s="325"/>
      <c r="W64" s="305">
        <f t="shared" si="47"/>
        <v>33.333333333333336</v>
      </c>
      <c r="X64" s="305">
        <f t="shared" si="52"/>
        <v>300</v>
      </c>
      <c r="Y64" s="305">
        <f t="shared" si="48"/>
        <v>4.7619047619047619</v>
      </c>
      <c r="Z64" s="305">
        <f t="shared" si="48"/>
        <v>42.857142857142854</v>
      </c>
      <c r="AA64" s="305"/>
      <c r="AB64" s="325"/>
    </row>
    <row r="65" spans="1:62" s="351" customFormat="1">
      <c r="A65" s="39" t="s">
        <v>228</v>
      </c>
      <c r="B65" s="45">
        <v>5</v>
      </c>
      <c r="C65" s="332" t="s">
        <v>122</v>
      </c>
      <c r="D65" s="66" t="s">
        <v>300</v>
      </c>
      <c r="E65" s="73">
        <v>1</v>
      </c>
      <c r="F65" s="314">
        <v>100</v>
      </c>
      <c r="G65" s="305">
        <f t="shared" si="22"/>
        <v>33.333333333333336</v>
      </c>
      <c r="H65" s="305">
        <f t="shared" si="49"/>
        <v>400</v>
      </c>
      <c r="I65"/>
      <c r="J65" s="344"/>
      <c r="K65" s="305">
        <f t="shared" si="43"/>
        <v>33.333333333333336</v>
      </c>
      <c r="L65" s="305">
        <f t="shared" si="50"/>
        <v>400</v>
      </c>
      <c r="M65" s="305">
        <f t="shared" si="44"/>
        <v>4.7619047619047619</v>
      </c>
      <c r="N65" s="305">
        <f t="shared" si="44"/>
        <v>57.142857142857146</v>
      </c>
      <c r="O65" s="320"/>
      <c r="P65" s="325"/>
      <c r="Q65" s="305">
        <f t="shared" si="45"/>
        <v>33.333333333333336</v>
      </c>
      <c r="R65" s="305">
        <f t="shared" si="51"/>
        <v>400</v>
      </c>
      <c r="S65" s="305">
        <f t="shared" si="46"/>
        <v>4.7619047619047619</v>
      </c>
      <c r="T65" s="305">
        <f t="shared" si="46"/>
        <v>57.142857142857146</v>
      </c>
      <c r="U65"/>
      <c r="V65" s="325"/>
      <c r="W65" s="305">
        <f t="shared" si="47"/>
        <v>33.333333333333336</v>
      </c>
      <c r="X65" s="305">
        <f t="shared" si="52"/>
        <v>300</v>
      </c>
      <c r="Y65" s="305">
        <f t="shared" si="48"/>
        <v>4.7619047619047619</v>
      </c>
      <c r="Z65" s="305">
        <f t="shared" si="48"/>
        <v>42.857142857142854</v>
      </c>
      <c r="AA65" s="305"/>
      <c r="AB65" s="325"/>
    </row>
    <row r="66" spans="1:62" s="351" customFormat="1">
      <c r="A66" s="39" t="s">
        <v>228</v>
      </c>
      <c r="B66" s="45">
        <v>5</v>
      </c>
      <c r="C66" s="332" t="s">
        <v>123</v>
      </c>
      <c r="D66" s="66" t="s">
        <v>301</v>
      </c>
      <c r="E66" s="73">
        <v>2</v>
      </c>
      <c r="F66" s="314">
        <v>100</v>
      </c>
      <c r="G66" s="305">
        <f t="shared" si="22"/>
        <v>33.333333333333336</v>
      </c>
      <c r="H66" s="305">
        <f t="shared" si="49"/>
        <v>400</v>
      </c>
      <c r="I66"/>
      <c r="J66" s="344"/>
      <c r="K66" s="305">
        <f t="shared" si="43"/>
        <v>33.333333333333336</v>
      </c>
      <c r="L66" s="305">
        <f t="shared" si="50"/>
        <v>400</v>
      </c>
      <c r="M66" s="305">
        <f t="shared" si="44"/>
        <v>4.7619047619047619</v>
      </c>
      <c r="N66" s="305">
        <f t="shared" si="44"/>
        <v>57.142857142857146</v>
      </c>
      <c r="O66" s="320"/>
      <c r="P66" s="325"/>
      <c r="Q66" s="305">
        <f t="shared" si="45"/>
        <v>33.333333333333336</v>
      </c>
      <c r="R66" s="305">
        <f t="shared" si="51"/>
        <v>400</v>
      </c>
      <c r="S66" s="305">
        <f t="shared" si="46"/>
        <v>4.7619047619047619</v>
      </c>
      <c r="T66" s="305">
        <f t="shared" si="46"/>
        <v>57.142857142857146</v>
      </c>
      <c r="U66"/>
      <c r="V66" s="325"/>
      <c r="W66" s="305">
        <f t="shared" si="47"/>
        <v>33.333333333333336</v>
      </c>
      <c r="X66" s="305">
        <f t="shared" si="52"/>
        <v>300</v>
      </c>
      <c r="Y66" s="305">
        <f t="shared" si="48"/>
        <v>4.7619047619047619</v>
      </c>
      <c r="Z66" s="305">
        <f t="shared" si="48"/>
        <v>42.857142857142854</v>
      </c>
      <c r="AA66" s="305"/>
      <c r="AB66" s="325"/>
    </row>
    <row r="67" spans="1:62" s="351" customFormat="1">
      <c r="A67" s="39" t="s">
        <v>228</v>
      </c>
      <c r="B67" s="45">
        <v>5</v>
      </c>
      <c r="C67" s="332" t="s">
        <v>124</v>
      </c>
      <c r="D67" s="66" t="s">
        <v>302</v>
      </c>
      <c r="E67" s="73">
        <v>1</v>
      </c>
      <c r="F67" s="314">
        <v>100</v>
      </c>
      <c r="G67" s="305">
        <f t="shared" si="22"/>
        <v>33.333333333333336</v>
      </c>
      <c r="H67" s="305">
        <f t="shared" si="49"/>
        <v>400</v>
      </c>
      <c r="I67"/>
      <c r="J67" s="344"/>
      <c r="K67" s="305">
        <f t="shared" si="43"/>
        <v>33.333333333333336</v>
      </c>
      <c r="L67" s="305">
        <f t="shared" si="50"/>
        <v>400</v>
      </c>
      <c r="M67" s="305">
        <f t="shared" si="44"/>
        <v>4.7619047619047619</v>
      </c>
      <c r="N67" s="305">
        <f t="shared" si="44"/>
        <v>57.142857142857146</v>
      </c>
      <c r="O67" s="320"/>
      <c r="P67" s="325"/>
      <c r="Q67" s="305">
        <f t="shared" si="45"/>
        <v>33.333333333333336</v>
      </c>
      <c r="R67" s="305">
        <f t="shared" si="51"/>
        <v>400</v>
      </c>
      <c r="S67" s="305">
        <f t="shared" si="46"/>
        <v>4.7619047619047619</v>
      </c>
      <c r="T67" s="305">
        <f t="shared" si="46"/>
        <v>57.142857142857146</v>
      </c>
      <c r="U67"/>
      <c r="V67" s="325"/>
      <c r="W67" s="305">
        <f t="shared" si="47"/>
        <v>33.333333333333336</v>
      </c>
      <c r="X67" s="305">
        <f t="shared" si="52"/>
        <v>300</v>
      </c>
      <c r="Y67" s="305">
        <f t="shared" si="48"/>
        <v>4.7619047619047619</v>
      </c>
      <c r="Z67" s="305">
        <f t="shared" si="48"/>
        <v>42.857142857142854</v>
      </c>
      <c r="AA67" s="305"/>
      <c r="AB67" s="325"/>
    </row>
    <row r="68" spans="1:62" s="351" customFormat="1">
      <c r="A68" s="39" t="s">
        <v>228</v>
      </c>
      <c r="B68" s="45">
        <v>5</v>
      </c>
      <c r="C68" s="332" t="s">
        <v>128</v>
      </c>
      <c r="D68" s="66" t="s">
        <v>624</v>
      </c>
      <c r="E68" s="73">
        <v>1</v>
      </c>
      <c r="F68" s="314">
        <v>100</v>
      </c>
      <c r="G68" s="305">
        <f t="shared" si="22"/>
        <v>33.333333333333336</v>
      </c>
      <c r="H68" s="305">
        <f t="shared" si="49"/>
        <v>400</v>
      </c>
      <c r="I68" s="320"/>
      <c r="J68" s="344"/>
      <c r="K68" s="305">
        <f t="shared" si="43"/>
        <v>33.333333333333336</v>
      </c>
      <c r="L68" s="305">
        <f t="shared" si="50"/>
        <v>400</v>
      </c>
      <c r="M68" s="305">
        <f t="shared" si="44"/>
        <v>4.7619047619047619</v>
      </c>
      <c r="N68" s="305">
        <f t="shared" si="44"/>
        <v>57.142857142857146</v>
      </c>
      <c r="O68" s="320"/>
      <c r="P68" s="325"/>
      <c r="Q68" s="305">
        <f t="shared" si="45"/>
        <v>33.333333333333336</v>
      </c>
      <c r="R68" s="305">
        <f t="shared" si="51"/>
        <v>400</v>
      </c>
      <c r="S68" s="305">
        <f t="shared" si="46"/>
        <v>4.7619047619047619</v>
      </c>
      <c r="T68" s="305">
        <f t="shared" si="46"/>
        <v>57.142857142857146</v>
      </c>
      <c r="U68" s="320"/>
      <c r="V68" s="325"/>
      <c r="W68" s="305">
        <f t="shared" si="47"/>
        <v>33.333333333333336</v>
      </c>
      <c r="X68" s="305">
        <f t="shared" si="52"/>
        <v>300</v>
      </c>
      <c r="Y68" s="305">
        <f t="shared" si="48"/>
        <v>4.7619047619047619</v>
      </c>
      <c r="Z68" s="305">
        <f t="shared" si="48"/>
        <v>42.857142857142854</v>
      </c>
      <c r="AA68" s="305"/>
      <c r="AB68" s="325"/>
    </row>
    <row r="69" spans="1:62" s="351" customFormat="1">
      <c r="A69" s="39" t="s">
        <v>228</v>
      </c>
      <c r="B69" s="45">
        <v>5</v>
      </c>
      <c r="C69" s="332" t="s">
        <v>129</v>
      </c>
      <c r="D69" s="66" t="s">
        <v>625</v>
      </c>
      <c r="E69" s="73">
        <v>1</v>
      </c>
      <c r="F69" s="314">
        <v>100</v>
      </c>
      <c r="G69" s="305">
        <f t="shared" si="22"/>
        <v>33.333333333333336</v>
      </c>
      <c r="H69" s="305">
        <f t="shared" si="49"/>
        <v>400</v>
      </c>
      <c r="I69" s="320"/>
      <c r="J69" s="344"/>
      <c r="K69" s="305">
        <f t="shared" si="43"/>
        <v>33.333333333333336</v>
      </c>
      <c r="L69" s="305">
        <f t="shared" si="50"/>
        <v>400</v>
      </c>
      <c r="M69" s="305">
        <f t="shared" si="44"/>
        <v>4.7619047619047619</v>
      </c>
      <c r="N69" s="305">
        <f t="shared" si="44"/>
        <v>57.142857142857146</v>
      </c>
      <c r="O69" s="320"/>
      <c r="P69" s="325"/>
      <c r="Q69" s="305">
        <f t="shared" si="45"/>
        <v>33.333333333333336</v>
      </c>
      <c r="R69" s="305">
        <f t="shared" si="51"/>
        <v>400</v>
      </c>
      <c r="S69" s="305">
        <f t="shared" si="46"/>
        <v>4.7619047619047619</v>
      </c>
      <c r="T69" s="305">
        <f t="shared" si="46"/>
        <v>57.142857142857146</v>
      </c>
      <c r="U69" s="320"/>
      <c r="V69" s="325"/>
      <c r="W69" s="305">
        <f t="shared" si="47"/>
        <v>33.333333333333336</v>
      </c>
      <c r="X69" s="305">
        <f t="shared" si="52"/>
        <v>300</v>
      </c>
      <c r="Y69" s="305">
        <f t="shared" si="48"/>
        <v>4.7619047619047619</v>
      </c>
      <c r="Z69" s="305">
        <f t="shared" si="48"/>
        <v>42.857142857142854</v>
      </c>
      <c r="AA69" s="305"/>
      <c r="AB69" s="325"/>
    </row>
    <row r="70" spans="1:62" s="351" customFormat="1">
      <c r="A70" s="39" t="s">
        <v>228</v>
      </c>
      <c r="B70" s="45">
        <v>5</v>
      </c>
      <c r="C70" s="332" t="s">
        <v>130</v>
      </c>
      <c r="D70" s="66" t="s">
        <v>634</v>
      </c>
      <c r="E70" s="73">
        <v>1</v>
      </c>
      <c r="F70" s="314">
        <v>100</v>
      </c>
      <c r="G70" s="305">
        <f t="shared" si="22"/>
        <v>33.333333333333336</v>
      </c>
      <c r="H70" s="305">
        <f t="shared" si="49"/>
        <v>400</v>
      </c>
      <c r="I70"/>
      <c r="J70" s="344"/>
      <c r="K70" s="305">
        <f t="shared" si="43"/>
        <v>33.333333333333336</v>
      </c>
      <c r="L70" s="305">
        <f t="shared" si="50"/>
        <v>400</v>
      </c>
      <c r="M70" s="305">
        <f t="shared" si="44"/>
        <v>4.7619047619047619</v>
      </c>
      <c r="N70" s="305">
        <f t="shared" si="44"/>
        <v>57.142857142857146</v>
      </c>
      <c r="O70" s="319"/>
      <c r="P70" s="325"/>
      <c r="Q70" s="305">
        <f t="shared" si="45"/>
        <v>33.333333333333336</v>
      </c>
      <c r="R70" s="305">
        <f t="shared" si="51"/>
        <v>400</v>
      </c>
      <c r="S70" s="305">
        <f t="shared" si="46"/>
        <v>4.7619047619047619</v>
      </c>
      <c r="T70" s="305">
        <f t="shared" si="46"/>
        <v>57.142857142857146</v>
      </c>
      <c r="U70" s="319"/>
      <c r="V70" s="325"/>
      <c r="W70" s="305">
        <f t="shared" si="47"/>
        <v>33.333333333333336</v>
      </c>
      <c r="X70" s="305">
        <f t="shared" si="52"/>
        <v>300</v>
      </c>
      <c r="Y70" s="305">
        <f t="shared" si="48"/>
        <v>4.7619047619047619</v>
      </c>
      <c r="Z70" s="305">
        <f t="shared" si="48"/>
        <v>42.857142857142854</v>
      </c>
      <c r="AA70" s="305"/>
      <c r="AB70" s="325"/>
    </row>
    <row r="71" spans="1:62">
      <c r="A71" s="39" t="s">
        <v>228</v>
      </c>
      <c r="B71" s="45">
        <v>5</v>
      </c>
      <c r="C71" s="332" t="s">
        <v>131</v>
      </c>
      <c r="D71" s="66" t="s">
        <v>654</v>
      </c>
      <c r="E71" s="73">
        <v>2</v>
      </c>
      <c r="F71" s="314">
        <v>135</v>
      </c>
      <c r="G71" s="305">
        <f t="shared" si="22"/>
        <v>45</v>
      </c>
      <c r="H71" s="305">
        <f t="shared" si="49"/>
        <v>540</v>
      </c>
      <c r="J71" s="344"/>
      <c r="K71" s="305">
        <f t="shared" si="43"/>
        <v>45</v>
      </c>
      <c r="L71" s="305">
        <f t="shared" si="50"/>
        <v>540</v>
      </c>
      <c r="M71" s="305">
        <f t="shared" si="44"/>
        <v>6.4285714285714288</v>
      </c>
      <c r="N71" s="305">
        <f t="shared" si="44"/>
        <v>77.142857142857139</v>
      </c>
      <c r="O71" s="319"/>
      <c r="P71" s="325"/>
      <c r="Q71" s="305">
        <f t="shared" si="45"/>
        <v>45</v>
      </c>
      <c r="R71" s="305">
        <f t="shared" si="51"/>
        <v>540</v>
      </c>
      <c r="S71" s="305">
        <f t="shared" si="46"/>
        <v>6.4285714285714288</v>
      </c>
      <c r="T71" s="305">
        <f t="shared" si="46"/>
        <v>77.142857142857139</v>
      </c>
      <c r="U71" s="319"/>
      <c r="V71" s="325"/>
      <c r="W71" s="305">
        <f t="shared" si="47"/>
        <v>45</v>
      </c>
      <c r="X71" s="305">
        <f t="shared" si="52"/>
        <v>405</v>
      </c>
      <c r="Y71" s="305">
        <f t="shared" si="48"/>
        <v>6.4285714285714288</v>
      </c>
      <c r="Z71" s="305">
        <f t="shared" si="48"/>
        <v>57.857142857142854</v>
      </c>
      <c r="AA71" s="305"/>
      <c r="AB71" s="325"/>
      <c r="AK71" s="351"/>
      <c r="AL71" s="351"/>
      <c r="AM71" s="351"/>
      <c r="AN71" s="351"/>
      <c r="AO71" s="351"/>
      <c r="AP71" s="351"/>
      <c r="AQ71" s="351"/>
      <c r="AR71" s="351"/>
      <c r="AS71" s="351"/>
      <c r="AT71" s="351"/>
      <c r="AU71" s="351"/>
      <c r="AV71" s="351"/>
      <c r="AW71" s="351"/>
      <c r="AX71" s="351"/>
      <c r="AY71" s="351"/>
      <c r="AZ71" s="351"/>
      <c r="BA71" s="351"/>
      <c r="BB71" s="351"/>
      <c r="BC71" s="351"/>
      <c r="BD71" s="351"/>
      <c r="BE71" s="351"/>
      <c r="BF71" s="351"/>
      <c r="BG71" s="351"/>
      <c r="BH71" s="351"/>
      <c r="BI71" s="351"/>
      <c r="BJ71" s="351"/>
    </row>
    <row r="72" spans="1:62">
      <c r="A72" s="39" t="s">
        <v>228</v>
      </c>
      <c r="B72" s="45">
        <v>5</v>
      </c>
      <c r="C72" s="332" t="s">
        <v>561</v>
      </c>
      <c r="D72" s="66" t="s">
        <v>657</v>
      </c>
      <c r="E72" s="335">
        <v>1</v>
      </c>
      <c r="F72" s="314">
        <v>50</v>
      </c>
      <c r="G72" s="305">
        <f t="shared" si="22"/>
        <v>16.666666666666668</v>
      </c>
      <c r="H72" s="305">
        <f t="shared" si="49"/>
        <v>200</v>
      </c>
      <c r="I72" s="319"/>
      <c r="J72" s="344"/>
      <c r="K72" s="305">
        <f t="shared" si="43"/>
        <v>16.666666666666668</v>
      </c>
      <c r="L72" s="305">
        <f t="shared" si="50"/>
        <v>200</v>
      </c>
      <c r="M72" s="305">
        <f t="shared" si="44"/>
        <v>2.3809523809523809</v>
      </c>
      <c r="N72" s="305">
        <f t="shared" si="44"/>
        <v>28.571428571428573</v>
      </c>
      <c r="O72" s="319"/>
      <c r="P72" s="325"/>
      <c r="Q72" s="305">
        <f t="shared" si="45"/>
        <v>16.666666666666668</v>
      </c>
      <c r="R72" s="305">
        <f t="shared" si="51"/>
        <v>200</v>
      </c>
      <c r="S72" s="305">
        <f t="shared" si="46"/>
        <v>2.3809523809523809</v>
      </c>
      <c r="T72" s="305">
        <f t="shared" si="46"/>
        <v>28.571428571428573</v>
      </c>
      <c r="U72" s="319"/>
      <c r="V72" s="325"/>
      <c r="W72" s="305">
        <f t="shared" si="47"/>
        <v>16.666666666666668</v>
      </c>
      <c r="X72" s="305">
        <f t="shared" si="52"/>
        <v>150</v>
      </c>
      <c r="Y72" s="305">
        <f t="shared" si="48"/>
        <v>2.3809523809523809</v>
      </c>
      <c r="Z72" s="305">
        <f t="shared" si="48"/>
        <v>21.428571428571427</v>
      </c>
      <c r="AA72" s="305"/>
      <c r="AB72" s="325"/>
      <c r="AK72" s="351"/>
      <c r="AL72" s="351"/>
      <c r="AM72" s="351"/>
      <c r="AN72" s="351"/>
      <c r="AO72" s="351"/>
      <c r="AP72" s="351"/>
      <c r="AQ72" s="351"/>
      <c r="AR72" s="351"/>
      <c r="AS72" s="351"/>
      <c r="AT72" s="351"/>
      <c r="AU72" s="351"/>
      <c r="AV72" s="351"/>
      <c r="AW72" s="351"/>
      <c r="AX72" s="351"/>
      <c r="AY72" s="351"/>
      <c r="AZ72" s="351"/>
      <c r="BA72" s="351"/>
      <c r="BB72" s="351"/>
      <c r="BC72" s="351"/>
      <c r="BD72" s="351"/>
      <c r="BE72" s="351"/>
      <c r="BF72" s="351"/>
      <c r="BG72" s="351"/>
      <c r="BH72" s="351"/>
      <c r="BI72" s="351"/>
      <c r="BJ72" s="351"/>
    </row>
    <row r="73" spans="1:62">
      <c r="A73" s="39" t="s">
        <v>228</v>
      </c>
      <c r="B73" s="45">
        <v>5</v>
      </c>
      <c r="C73" s="332" t="s">
        <v>136</v>
      </c>
      <c r="D73" s="66" t="s">
        <v>658</v>
      </c>
      <c r="E73" s="335">
        <v>3</v>
      </c>
      <c r="F73" s="314">
        <v>50</v>
      </c>
      <c r="G73" s="305">
        <f t="shared" si="22"/>
        <v>16.666666666666668</v>
      </c>
      <c r="H73" s="305">
        <f t="shared" si="49"/>
        <v>200</v>
      </c>
      <c r="J73" s="344"/>
      <c r="K73" s="305">
        <f t="shared" si="43"/>
        <v>16.666666666666668</v>
      </c>
      <c r="L73" s="305">
        <f t="shared" si="50"/>
        <v>200</v>
      </c>
      <c r="M73" s="305">
        <f t="shared" si="44"/>
        <v>2.3809523809523809</v>
      </c>
      <c r="N73" s="305">
        <f t="shared" si="44"/>
        <v>28.571428571428573</v>
      </c>
      <c r="O73" s="319"/>
      <c r="P73" s="325"/>
      <c r="Q73" s="305">
        <f t="shared" si="45"/>
        <v>16.666666666666668</v>
      </c>
      <c r="R73" s="305">
        <f t="shared" si="51"/>
        <v>200</v>
      </c>
      <c r="S73" s="305">
        <f t="shared" si="46"/>
        <v>2.3809523809523809</v>
      </c>
      <c r="T73" s="305">
        <f t="shared" si="46"/>
        <v>28.571428571428573</v>
      </c>
      <c r="U73" s="319"/>
      <c r="V73" s="325"/>
      <c r="W73" s="305">
        <f t="shared" si="47"/>
        <v>16.666666666666668</v>
      </c>
      <c r="X73" s="305">
        <f t="shared" si="52"/>
        <v>150</v>
      </c>
      <c r="Y73" s="305">
        <f t="shared" si="48"/>
        <v>2.3809523809523809</v>
      </c>
      <c r="Z73" s="305">
        <f t="shared" si="48"/>
        <v>21.428571428571427</v>
      </c>
      <c r="AA73" s="305"/>
      <c r="AB73" s="325"/>
      <c r="AK73" s="351"/>
      <c r="AL73" s="351"/>
      <c r="AM73" s="351"/>
      <c r="AN73" s="351"/>
      <c r="AO73" s="351"/>
      <c r="AP73" s="351"/>
      <c r="AQ73" s="351"/>
      <c r="AR73" s="351"/>
      <c r="AS73" s="351"/>
      <c r="AT73" s="351"/>
      <c r="AU73" s="351"/>
      <c r="AV73" s="351"/>
      <c r="AW73" s="351"/>
      <c r="AX73" s="351"/>
      <c r="AY73" s="351"/>
      <c r="AZ73" s="351"/>
      <c r="BA73" s="351"/>
      <c r="BB73" s="351"/>
      <c r="BC73" s="351"/>
      <c r="BD73" s="351"/>
      <c r="BE73" s="351"/>
      <c r="BF73" s="351"/>
      <c r="BG73" s="351"/>
      <c r="BH73" s="351"/>
      <c r="BI73" s="351"/>
      <c r="BJ73" s="351"/>
    </row>
    <row r="74" spans="1:62" ht="29" customHeight="1">
      <c r="A74" s="39"/>
      <c r="B74" s="45"/>
      <c r="C74" s="332"/>
      <c r="D74" s="66"/>
      <c r="E74" s="335"/>
      <c r="F74" s="454" t="s">
        <v>728</v>
      </c>
      <c r="J74" s="454" t="s">
        <v>758</v>
      </c>
      <c r="K74" s="305"/>
      <c r="L74" s="305"/>
      <c r="M74" s="305"/>
      <c r="N74" s="305"/>
      <c r="O74" s="453"/>
      <c r="P74" s="454" t="s">
        <v>758</v>
      </c>
      <c r="Q74" s="305"/>
      <c r="R74" s="305"/>
      <c r="S74" s="305"/>
      <c r="T74" s="305"/>
      <c r="U74" s="453"/>
      <c r="V74" s="454" t="s">
        <v>758</v>
      </c>
      <c r="W74" s="305"/>
      <c r="X74" s="305"/>
      <c r="Y74" s="305"/>
      <c r="Z74" s="305"/>
      <c r="AA74" s="305"/>
      <c r="AB74" s="454" t="s">
        <v>758</v>
      </c>
      <c r="AK74" s="351"/>
      <c r="AL74" s="351"/>
      <c r="AM74" s="351"/>
      <c r="AN74" s="351"/>
      <c r="AO74" s="351"/>
      <c r="AP74" s="351"/>
      <c r="AQ74" s="351"/>
      <c r="AR74" s="351"/>
      <c r="AS74" s="351"/>
      <c r="AT74" s="351"/>
      <c r="AU74" s="351"/>
      <c r="AV74" s="351"/>
      <c r="AW74" s="351"/>
      <c r="AX74" s="351"/>
      <c r="AY74" s="351"/>
      <c r="AZ74" s="351"/>
      <c r="BA74" s="351"/>
      <c r="BB74" s="351"/>
      <c r="BC74" s="351"/>
      <c r="BD74" s="351"/>
      <c r="BE74" s="351"/>
      <c r="BF74" s="351"/>
      <c r="BG74" s="351"/>
      <c r="BH74" s="351"/>
      <c r="BI74" s="351"/>
      <c r="BJ74" s="351"/>
    </row>
    <row r="75" spans="1:62" s="337" customFormat="1">
      <c r="A75" s="330" t="s">
        <v>137</v>
      </c>
      <c r="B75" s="345"/>
      <c r="C75" s="346"/>
      <c r="D75" s="347"/>
      <c r="E75" s="348"/>
      <c r="F75" s="348"/>
      <c r="G75" s="342">
        <f>J75-(J75*0.2)</f>
        <v>168</v>
      </c>
      <c r="H75" s="342">
        <f>J75+(J75*0.2)</f>
        <v>252</v>
      </c>
      <c r="J75" s="344">
        <v>210</v>
      </c>
      <c r="K75" s="342">
        <f>P75-(P75*0.2)</f>
        <v>130.4</v>
      </c>
      <c r="L75" s="342">
        <f>P75+(P75*0.2)</f>
        <v>195.6</v>
      </c>
      <c r="M75" s="342"/>
      <c r="N75" s="342"/>
      <c r="P75" s="344">
        <v>163</v>
      </c>
      <c r="Q75" s="342">
        <f>V75-(V75*0.2)</f>
        <v>156</v>
      </c>
      <c r="R75" s="342">
        <f>V75+(V75*0.2)</f>
        <v>234</v>
      </c>
      <c r="S75" s="342"/>
      <c r="T75" s="342"/>
      <c r="V75" s="344">
        <v>195</v>
      </c>
      <c r="W75" s="342">
        <f>AB75-(AB75*0.2)</f>
        <v>50.4</v>
      </c>
      <c r="X75" s="342">
        <f>AB75+(AB75*0.2)</f>
        <v>75.599999999999994</v>
      </c>
      <c r="Y75" s="342"/>
      <c r="Z75" s="342"/>
      <c r="AB75" s="344">
        <v>63</v>
      </c>
      <c r="AC75" s="351"/>
      <c r="AD75" s="351"/>
      <c r="AE75" s="351"/>
      <c r="AF75" s="351"/>
      <c r="AG75" s="351"/>
      <c r="AH75" s="351"/>
      <c r="AI75" s="351"/>
      <c r="AJ75" s="351"/>
      <c r="AK75" s="351"/>
      <c r="AL75" s="351"/>
      <c r="AM75" s="351"/>
      <c r="AN75" s="351"/>
      <c r="AO75" s="351"/>
      <c r="AP75" s="351"/>
      <c r="AQ75" s="351"/>
      <c r="AR75" s="351"/>
      <c r="AS75" s="351"/>
      <c r="AT75" s="351"/>
      <c r="AU75" s="351"/>
      <c r="AV75" s="351"/>
      <c r="AW75" s="351"/>
      <c r="AX75" s="351"/>
      <c r="AY75" s="351"/>
      <c r="AZ75" s="351"/>
      <c r="BA75" s="351"/>
      <c r="BB75" s="351"/>
      <c r="BC75" s="351"/>
      <c r="BD75" s="351"/>
      <c r="BE75" s="351"/>
      <c r="BF75" s="351"/>
      <c r="BG75" s="351"/>
      <c r="BH75" s="351"/>
      <c r="BI75" s="351"/>
      <c r="BJ75" s="351"/>
    </row>
    <row r="76" spans="1:62">
      <c r="A76" s="331" t="s">
        <v>137</v>
      </c>
      <c r="B76" s="45">
        <v>6</v>
      </c>
      <c r="C76" s="4" t="s">
        <v>138</v>
      </c>
      <c r="D76" s="57" t="s">
        <v>660</v>
      </c>
      <c r="E76" s="60">
        <v>1</v>
      </c>
      <c r="F76" s="314">
        <v>15</v>
      </c>
      <c r="G76" s="352">
        <f>$F76</f>
        <v>15</v>
      </c>
      <c r="H76" s="352">
        <f>$F76*14</f>
        <v>210</v>
      </c>
      <c r="J76" s="344"/>
      <c r="K76" s="352">
        <f t="shared" ref="K76:K79" si="53">$F76</f>
        <v>15</v>
      </c>
      <c r="L76" s="352">
        <f t="shared" ref="L76:L79" si="54">$F76*14</f>
        <v>210</v>
      </c>
      <c r="M76" s="305">
        <f t="shared" ref="M76:N79" si="55">K76/7</f>
        <v>2.1428571428571428</v>
      </c>
      <c r="N76" s="305">
        <f t="shared" si="55"/>
        <v>30</v>
      </c>
      <c r="O76" s="320">
        <v>125</v>
      </c>
      <c r="P76" s="325">
        <f t="shared" ref="P76:P79" si="56">O76/2</f>
        <v>62.5</v>
      </c>
      <c r="Q76" s="352">
        <f t="shared" ref="Q76:Q79" si="57">$F76</f>
        <v>15</v>
      </c>
      <c r="R76" s="352">
        <f t="shared" ref="R76:R79" si="58">$F76*14</f>
        <v>210</v>
      </c>
      <c r="S76" s="305">
        <f t="shared" ref="S76:T79" si="59">Q76/7</f>
        <v>2.1428571428571428</v>
      </c>
      <c r="T76" s="305">
        <f t="shared" si="59"/>
        <v>30</v>
      </c>
      <c r="U76" s="320"/>
      <c r="V76" s="325"/>
      <c r="W76" s="352">
        <f>$F76/2</f>
        <v>7.5</v>
      </c>
      <c r="X76" s="352">
        <f t="shared" ref="X76:X79" si="60">$F76*14</f>
        <v>210</v>
      </c>
      <c r="Y76" s="305">
        <f t="shared" ref="Y76:Z79" si="61">W76/7</f>
        <v>1.0714285714285714</v>
      </c>
      <c r="Z76" s="305">
        <f t="shared" si="61"/>
        <v>30</v>
      </c>
      <c r="AA76" s="305"/>
      <c r="AB76" s="325"/>
      <c r="AK76" s="351"/>
      <c r="AL76" s="351"/>
      <c r="AM76" s="351"/>
      <c r="AN76" s="351"/>
      <c r="AO76" s="351"/>
      <c r="AP76" s="351"/>
      <c r="AQ76" s="351"/>
      <c r="AR76" s="351"/>
      <c r="AS76" s="351"/>
      <c r="AT76" s="351"/>
      <c r="AU76" s="351"/>
      <c r="AV76" s="351"/>
      <c r="AW76" s="351"/>
      <c r="AX76" s="351"/>
      <c r="AY76" s="351"/>
      <c r="AZ76" s="351"/>
      <c r="BA76" s="351"/>
      <c r="BB76" s="351"/>
      <c r="BC76" s="351"/>
      <c r="BD76" s="351"/>
      <c r="BE76" s="351"/>
      <c r="BF76" s="351"/>
      <c r="BG76" s="351"/>
      <c r="BH76" s="351"/>
      <c r="BI76" s="351"/>
      <c r="BJ76" s="351"/>
    </row>
    <row r="77" spans="1:62">
      <c r="A77" s="331" t="s">
        <v>137</v>
      </c>
      <c r="B77" s="442">
        <v>6</v>
      </c>
      <c r="C77" s="4" t="s">
        <v>139</v>
      </c>
      <c r="D77" s="57" t="s">
        <v>661</v>
      </c>
      <c r="E77" s="60">
        <v>1</v>
      </c>
      <c r="F77" s="314">
        <v>15</v>
      </c>
      <c r="G77" s="352">
        <f>$F77</f>
        <v>15</v>
      </c>
      <c r="H77" s="352">
        <f t="shared" ref="H77:H79" si="62">F77*14</f>
        <v>210</v>
      </c>
      <c r="J77" s="344"/>
      <c r="K77" s="352">
        <f t="shared" si="53"/>
        <v>15</v>
      </c>
      <c r="L77" s="352">
        <f t="shared" si="54"/>
        <v>210</v>
      </c>
      <c r="M77" s="305">
        <f t="shared" si="55"/>
        <v>2.1428571428571428</v>
      </c>
      <c r="N77" s="305">
        <f t="shared" si="55"/>
        <v>30</v>
      </c>
      <c r="O77" s="319">
        <v>120</v>
      </c>
      <c r="P77" s="325">
        <f t="shared" si="56"/>
        <v>60</v>
      </c>
      <c r="Q77" s="352">
        <f t="shared" si="57"/>
        <v>15</v>
      </c>
      <c r="R77" s="352">
        <f t="shared" si="58"/>
        <v>210</v>
      </c>
      <c r="S77" s="305">
        <f t="shared" si="59"/>
        <v>2.1428571428571428</v>
      </c>
      <c r="T77" s="305">
        <f t="shared" si="59"/>
        <v>30</v>
      </c>
      <c r="U77" s="319"/>
      <c r="V77" s="325"/>
      <c r="W77" s="352">
        <f>$F77/2</f>
        <v>7.5</v>
      </c>
      <c r="X77" s="352">
        <f t="shared" si="60"/>
        <v>210</v>
      </c>
      <c r="Y77" s="305">
        <f t="shared" si="61"/>
        <v>1.0714285714285714</v>
      </c>
      <c r="Z77" s="305">
        <f t="shared" si="61"/>
        <v>30</v>
      </c>
      <c r="AA77" s="305"/>
      <c r="AB77" s="325"/>
      <c r="AK77" s="351"/>
      <c r="AL77" s="351"/>
      <c r="AM77" s="351"/>
      <c r="AN77" s="351"/>
      <c r="AO77" s="351"/>
      <c r="AP77" s="351"/>
      <c r="AQ77" s="351"/>
      <c r="AR77" s="351"/>
      <c r="AS77" s="351"/>
      <c r="AT77" s="351"/>
      <c r="AU77" s="351"/>
      <c r="AV77" s="351"/>
      <c r="AW77" s="351"/>
      <c r="AX77" s="351"/>
      <c r="AY77" s="351"/>
      <c r="AZ77" s="351"/>
      <c r="BA77" s="351"/>
      <c r="BB77" s="351"/>
      <c r="BC77" s="351"/>
      <c r="BD77" s="351"/>
      <c r="BE77" s="351"/>
      <c r="BF77" s="351"/>
      <c r="BG77" s="351"/>
      <c r="BH77" s="351"/>
      <c r="BI77" s="351"/>
      <c r="BJ77" s="351"/>
    </row>
    <row r="78" spans="1:62">
      <c r="A78" s="331" t="s">
        <v>137</v>
      </c>
      <c r="B78" s="45">
        <v>6</v>
      </c>
      <c r="C78" s="4" t="s">
        <v>140</v>
      </c>
      <c r="D78" s="57" t="s">
        <v>662</v>
      </c>
      <c r="E78" s="60">
        <v>1</v>
      </c>
      <c r="F78" s="314">
        <v>15</v>
      </c>
      <c r="G78" s="352">
        <f>$F78</f>
        <v>15</v>
      </c>
      <c r="H78" s="352">
        <f t="shared" si="62"/>
        <v>210</v>
      </c>
      <c r="J78" s="344"/>
      <c r="K78" s="352">
        <f t="shared" si="53"/>
        <v>15</v>
      </c>
      <c r="L78" s="352">
        <f t="shared" si="54"/>
        <v>210</v>
      </c>
      <c r="M78" s="305">
        <f t="shared" si="55"/>
        <v>2.1428571428571428</v>
      </c>
      <c r="N78" s="305">
        <f t="shared" si="55"/>
        <v>30</v>
      </c>
      <c r="O78" s="319">
        <v>40</v>
      </c>
      <c r="P78" s="325">
        <f t="shared" si="56"/>
        <v>20</v>
      </c>
      <c r="Q78" s="352">
        <f t="shared" si="57"/>
        <v>15</v>
      </c>
      <c r="R78" s="352">
        <f t="shared" si="58"/>
        <v>210</v>
      </c>
      <c r="S78" s="305">
        <f t="shared" si="59"/>
        <v>2.1428571428571428</v>
      </c>
      <c r="T78" s="305">
        <f t="shared" si="59"/>
        <v>30</v>
      </c>
      <c r="U78" s="319"/>
      <c r="V78" s="325"/>
      <c r="W78" s="352">
        <f>$F78/2</f>
        <v>7.5</v>
      </c>
      <c r="X78" s="352">
        <f t="shared" si="60"/>
        <v>210</v>
      </c>
      <c r="Y78" s="305">
        <f t="shared" si="61"/>
        <v>1.0714285714285714</v>
      </c>
      <c r="Z78" s="305">
        <f t="shared" si="61"/>
        <v>30</v>
      </c>
      <c r="AA78" s="305"/>
      <c r="AB78" s="325"/>
      <c r="AK78" s="351"/>
      <c r="AL78" s="351"/>
      <c r="AM78" s="351"/>
      <c r="AN78" s="351"/>
      <c r="AO78" s="351"/>
      <c r="AP78" s="351"/>
      <c r="AQ78" s="351"/>
      <c r="AR78" s="351"/>
      <c r="AS78" s="351"/>
      <c r="AT78" s="351"/>
      <c r="AU78" s="351"/>
      <c r="AV78" s="351"/>
      <c r="AW78" s="351"/>
      <c r="AX78" s="351"/>
      <c r="AY78" s="351"/>
      <c r="AZ78" s="351"/>
      <c r="BA78" s="351"/>
      <c r="BB78" s="351"/>
      <c r="BC78" s="351"/>
      <c r="BD78" s="351"/>
      <c r="BE78" s="351"/>
      <c r="BF78" s="351"/>
      <c r="BG78" s="351"/>
      <c r="BH78" s="351"/>
      <c r="BI78" s="351"/>
      <c r="BJ78" s="351"/>
    </row>
    <row r="79" spans="1:62">
      <c r="A79" s="331" t="s">
        <v>137</v>
      </c>
      <c r="B79" s="442">
        <v>6</v>
      </c>
      <c r="C79" s="4" t="s">
        <v>141</v>
      </c>
      <c r="D79" s="57" t="s">
        <v>663</v>
      </c>
      <c r="E79" s="60">
        <v>1</v>
      </c>
      <c r="F79" s="314">
        <v>15</v>
      </c>
      <c r="G79" s="352">
        <f>$F79</f>
        <v>15</v>
      </c>
      <c r="H79" s="352">
        <f t="shared" si="62"/>
        <v>210</v>
      </c>
      <c r="J79" s="344"/>
      <c r="K79" s="352">
        <f t="shared" si="53"/>
        <v>15</v>
      </c>
      <c r="L79" s="352">
        <f t="shared" si="54"/>
        <v>210</v>
      </c>
      <c r="M79" s="305">
        <f t="shared" si="55"/>
        <v>2.1428571428571428</v>
      </c>
      <c r="N79" s="305">
        <f t="shared" si="55"/>
        <v>30</v>
      </c>
      <c r="O79" s="319">
        <v>40</v>
      </c>
      <c r="P79" s="325">
        <f t="shared" si="56"/>
        <v>20</v>
      </c>
      <c r="Q79" s="352">
        <f t="shared" si="57"/>
        <v>15</v>
      </c>
      <c r="R79" s="352">
        <f t="shared" si="58"/>
        <v>210</v>
      </c>
      <c r="S79" s="305">
        <f t="shared" si="59"/>
        <v>2.1428571428571428</v>
      </c>
      <c r="T79" s="305">
        <f t="shared" si="59"/>
        <v>30</v>
      </c>
      <c r="U79" s="320"/>
      <c r="V79" s="325"/>
      <c r="W79" s="352">
        <f>$F79/2</f>
        <v>7.5</v>
      </c>
      <c r="X79" s="352">
        <f t="shared" si="60"/>
        <v>210</v>
      </c>
      <c r="Y79" s="305">
        <f t="shared" si="61"/>
        <v>1.0714285714285714</v>
      </c>
      <c r="Z79" s="305">
        <f t="shared" si="61"/>
        <v>30</v>
      </c>
      <c r="AA79" s="305"/>
      <c r="AB79" s="325"/>
      <c r="AK79" s="351"/>
      <c r="AL79" s="351"/>
      <c r="AM79" s="351"/>
      <c r="AN79" s="351"/>
      <c r="AO79" s="351"/>
      <c r="AP79" s="351"/>
      <c r="AQ79" s="351"/>
      <c r="AR79" s="351"/>
      <c r="AS79" s="351"/>
      <c r="AT79" s="351"/>
      <c r="AU79" s="351"/>
      <c r="AV79" s="351"/>
      <c r="AW79" s="351"/>
      <c r="AX79" s="351"/>
      <c r="AY79" s="351"/>
      <c r="AZ79" s="351"/>
      <c r="BA79" s="351"/>
      <c r="BB79" s="351"/>
      <c r="BC79" s="351"/>
      <c r="BD79" s="351"/>
      <c r="BE79" s="351"/>
      <c r="BF79" s="351"/>
      <c r="BG79" s="351"/>
      <c r="BH79" s="351"/>
      <c r="BI79" s="351"/>
      <c r="BJ79" s="351"/>
    </row>
    <row r="80" spans="1:62" s="337" customFormat="1">
      <c r="A80" s="443" t="s">
        <v>753</v>
      </c>
      <c r="B80" s="314"/>
      <c r="C80" s="338"/>
      <c r="D80" s="339"/>
      <c r="E80" s="349"/>
      <c r="F80" s="349"/>
      <c r="G80" s="342">
        <f>J80-(J80*0.2)</f>
        <v>1144</v>
      </c>
      <c r="H80" s="342">
        <f>J80+(J80*0.2)</f>
        <v>1716</v>
      </c>
      <c r="J80" s="344">
        <v>1430</v>
      </c>
      <c r="K80" s="342">
        <f>P80-(P80*0.2)</f>
        <v>545.6</v>
      </c>
      <c r="L80" s="342">
        <f>P80+(P80*0.2)</f>
        <v>818.4</v>
      </c>
      <c r="M80" s="342"/>
      <c r="N80" s="342"/>
      <c r="P80" s="344">
        <v>682</v>
      </c>
      <c r="Q80" s="342">
        <f>V80-(V80*0.2)</f>
        <v>1360</v>
      </c>
      <c r="R80" s="342">
        <f>V80+(V80*0.2)</f>
        <v>2040</v>
      </c>
      <c r="S80" s="342"/>
      <c r="T80" s="342"/>
      <c r="V80" s="344">
        <v>1700</v>
      </c>
      <c r="W80" s="342">
        <f>AB80-(AB80*0.2)</f>
        <v>984</v>
      </c>
      <c r="X80" s="342">
        <f>AB80+(AB80*0.2)</f>
        <v>1476</v>
      </c>
      <c r="Y80" s="342"/>
      <c r="Z80" s="342"/>
      <c r="AB80" s="344">
        <v>1230</v>
      </c>
      <c r="AC80" s="351"/>
      <c r="AD80" s="351"/>
      <c r="AE80" s="351"/>
      <c r="AF80" s="351"/>
      <c r="AG80" s="351"/>
      <c r="AH80" s="351"/>
      <c r="AI80" s="351"/>
      <c r="AJ80" s="351"/>
      <c r="AK80" s="351"/>
      <c r="AL80" s="351"/>
      <c r="AM80" s="351"/>
      <c r="AN80" s="351"/>
      <c r="AO80" s="351"/>
      <c r="AP80" s="351"/>
      <c r="AQ80" s="351"/>
      <c r="AR80" s="351"/>
      <c r="AS80" s="351"/>
      <c r="AT80" s="351"/>
      <c r="AU80" s="351"/>
      <c r="AV80" s="351"/>
      <c r="AW80" s="351"/>
      <c r="AX80" s="351"/>
      <c r="AY80" s="351"/>
      <c r="AZ80" s="351"/>
      <c r="BA80" s="351"/>
      <c r="BB80" s="351"/>
      <c r="BC80" s="351"/>
      <c r="BD80" s="351"/>
      <c r="BE80" s="351"/>
      <c r="BF80" s="351"/>
      <c r="BG80" s="351"/>
      <c r="BH80" s="351"/>
      <c r="BI80" s="351"/>
      <c r="BJ80" s="351"/>
    </row>
    <row r="81" spans="1:62">
      <c r="A81" s="83" t="s">
        <v>753</v>
      </c>
      <c r="B81" s="45">
        <v>7</v>
      </c>
      <c r="C81" s="4" t="s">
        <v>143</v>
      </c>
      <c r="D81" s="455" t="s">
        <v>664</v>
      </c>
      <c r="E81" s="60">
        <v>2</v>
      </c>
      <c r="F81" s="349">
        <v>50</v>
      </c>
      <c r="G81" s="305">
        <f>$F81/2</f>
        <v>25</v>
      </c>
      <c r="H81" s="305">
        <f>$F81*3</f>
        <v>150</v>
      </c>
      <c r="J81" s="344"/>
      <c r="K81" s="305">
        <f>$F81/2</f>
        <v>25</v>
      </c>
      <c r="L81" s="305">
        <f>$F81*3</f>
        <v>150</v>
      </c>
      <c r="M81" s="305">
        <f t="shared" ref="M81:N85" si="63">K81/7</f>
        <v>3.5714285714285716</v>
      </c>
      <c r="N81" s="305">
        <f t="shared" si="63"/>
        <v>21.428571428571427</v>
      </c>
      <c r="O81" s="319"/>
      <c r="P81" s="325"/>
      <c r="Q81" s="305">
        <f>$F81/2</f>
        <v>25</v>
      </c>
      <c r="R81" s="305">
        <f>$F81*4</f>
        <v>200</v>
      </c>
      <c r="S81" s="305">
        <f t="shared" ref="S81:T85" si="64">Q81/7</f>
        <v>3.5714285714285716</v>
      </c>
      <c r="T81" s="305">
        <f t="shared" si="64"/>
        <v>28.571428571428573</v>
      </c>
      <c r="U81" s="320"/>
      <c r="V81" s="325"/>
      <c r="W81" s="305">
        <f>$F81</f>
        <v>50</v>
      </c>
      <c r="X81" s="305">
        <f>$F81*3</f>
        <v>150</v>
      </c>
      <c r="Y81" s="305">
        <f t="shared" ref="Y81:Z85" si="65">W81/7</f>
        <v>7.1428571428571432</v>
      </c>
      <c r="Z81" s="305">
        <f t="shared" si="65"/>
        <v>21.428571428571427</v>
      </c>
      <c r="AA81" s="305"/>
      <c r="AB81" s="325"/>
      <c r="AK81" s="351"/>
      <c r="AL81" s="351"/>
      <c r="AM81" s="351"/>
      <c r="AN81" s="351"/>
      <c r="AO81" s="351"/>
      <c r="AP81" s="351"/>
      <c r="AQ81" s="351"/>
      <c r="AR81" s="351"/>
      <c r="AS81" s="351"/>
      <c r="AT81" s="351"/>
      <c r="AU81" s="351"/>
      <c r="AV81" s="351"/>
      <c r="AW81" s="351"/>
      <c r="AX81" s="351"/>
      <c r="AY81" s="351"/>
      <c r="AZ81" s="351"/>
      <c r="BA81" s="351"/>
      <c r="BB81" s="351"/>
      <c r="BC81" s="351"/>
      <c r="BD81" s="351"/>
      <c r="BE81" s="351"/>
      <c r="BF81" s="351"/>
      <c r="BG81" s="351"/>
      <c r="BH81" s="351"/>
      <c r="BI81" s="351"/>
      <c r="BJ81" s="351"/>
    </row>
    <row r="82" spans="1:62">
      <c r="A82" s="83" t="s">
        <v>753</v>
      </c>
      <c r="B82" s="442">
        <v>7</v>
      </c>
      <c r="C82" s="4" t="s">
        <v>144</v>
      </c>
      <c r="D82" s="455" t="s">
        <v>665</v>
      </c>
      <c r="E82" s="60">
        <v>2</v>
      </c>
      <c r="F82" s="349">
        <v>50</v>
      </c>
      <c r="G82" s="305">
        <f t="shared" ref="G82:G95" si="66">$F82/2</f>
        <v>25</v>
      </c>
      <c r="H82" s="305">
        <f t="shared" ref="H82:H95" si="67">$F82*3</f>
        <v>150</v>
      </c>
      <c r="J82" s="344"/>
      <c r="K82" s="305">
        <f t="shared" ref="K82:K95" si="68">$F82/2</f>
        <v>25</v>
      </c>
      <c r="L82" s="305">
        <f t="shared" ref="L82:L95" si="69">$F82*3</f>
        <v>150</v>
      </c>
      <c r="M82" s="305">
        <f t="shared" si="63"/>
        <v>3.5714285714285716</v>
      </c>
      <c r="N82" s="305">
        <f t="shared" si="63"/>
        <v>21.428571428571427</v>
      </c>
      <c r="O82" s="319"/>
      <c r="P82" s="325"/>
      <c r="Q82" s="305">
        <f t="shared" ref="Q82:Q95" si="70">$F82/2</f>
        <v>25</v>
      </c>
      <c r="R82" s="305">
        <f t="shared" ref="R82:R95" si="71">$F82*4</f>
        <v>200</v>
      </c>
      <c r="S82" s="305">
        <f t="shared" si="64"/>
        <v>3.5714285714285716</v>
      </c>
      <c r="T82" s="305">
        <f t="shared" si="64"/>
        <v>28.571428571428573</v>
      </c>
      <c r="U82" s="320"/>
      <c r="V82" s="325"/>
      <c r="W82" s="305">
        <f t="shared" ref="W82:W95" si="72">$F82</f>
        <v>50</v>
      </c>
      <c r="X82" s="305">
        <f t="shared" ref="X82:X95" si="73">$F82*3</f>
        <v>150</v>
      </c>
      <c r="Y82" s="305">
        <f t="shared" si="65"/>
        <v>7.1428571428571432</v>
      </c>
      <c r="Z82" s="305">
        <f t="shared" si="65"/>
        <v>21.428571428571427</v>
      </c>
      <c r="AA82" s="305"/>
      <c r="AB82" s="325"/>
      <c r="AK82" s="351"/>
      <c r="AL82" s="351"/>
      <c r="AM82" s="351"/>
      <c r="AN82" s="351"/>
      <c r="AO82" s="351"/>
      <c r="AP82" s="351"/>
      <c r="AQ82" s="351"/>
      <c r="AR82" s="351"/>
      <c r="AS82" s="351"/>
      <c r="AT82" s="351"/>
      <c r="AU82" s="351"/>
      <c r="AV82" s="351"/>
      <c r="AW82" s="351"/>
      <c r="AX82" s="351"/>
      <c r="AY82" s="351"/>
      <c r="AZ82" s="351"/>
      <c r="BA82" s="351"/>
      <c r="BB82" s="351"/>
      <c r="BC82" s="351"/>
      <c r="BD82" s="351"/>
      <c r="BE82" s="351"/>
      <c r="BF82" s="351"/>
      <c r="BG82" s="351"/>
      <c r="BH82" s="351"/>
      <c r="BI82" s="351"/>
      <c r="BJ82" s="351"/>
    </row>
    <row r="83" spans="1:62">
      <c r="A83" s="83" t="s">
        <v>753</v>
      </c>
      <c r="B83" s="45">
        <v>7</v>
      </c>
      <c r="C83" s="4" t="s">
        <v>145</v>
      </c>
      <c r="D83" s="455" t="s">
        <v>666</v>
      </c>
      <c r="E83" s="60">
        <v>1</v>
      </c>
      <c r="F83" s="349">
        <v>60</v>
      </c>
      <c r="G83" s="305">
        <f t="shared" si="66"/>
        <v>30</v>
      </c>
      <c r="H83" s="305">
        <f t="shared" si="67"/>
        <v>180</v>
      </c>
      <c r="I83" s="319"/>
      <c r="J83" s="344"/>
      <c r="K83" s="305">
        <f t="shared" si="68"/>
        <v>30</v>
      </c>
      <c r="L83" s="305">
        <f t="shared" si="69"/>
        <v>180</v>
      </c>
      <c r="M83" s="305">
        <f t="shared" si="63"/>
        <v>4.2857142857142856</v>
      </c>
      <c r="N83" s="305">
        <f t="shared" si="63"/>
        <v>25.714285714285715</v>
      </c>
      <c r="O83" s="319"/>
      <c r="P83" s="325"/>
      <c r="Q83" s="305">
        <f t="shared" si="70"/>
        <v>30</v>
      </c>
      <c r="R83" s="305">
        <f t="shared" si="71"/>
        <v>240</v>
      </c>
      <c r="S83" s="305">
        <f t="shared" si="64"/>
        <v>4.2857142857142856</v>
      </c>
      <c r="T83" s="305">
        <f t="shared" si="64"/>
        <v>34.285714285714285</v>
      </c>
      <c r="U83" s="320"/>
      <c r="V83" s="325"/>
      <c r="W83" s="305">
        <f t="shared" si="72"/>
        <v>60</v>
      </c>
      <c r="X83" s="305">
        <f t="shared" si="73"/>
        <v>180</v>
      </c>
      <c r="Y83" s="305">
        <f t="shared" si="65"/>
        <v>8.5714285714285712</v>
      </c>
      <c r="Z83" s="305">
        <f t="shared" si="65"/>
        <v>25.714285714285715</v>
      </c>
      <c r="AA83" s="305"/>
      <c r="AB83" s="325"/>
      <c r="AK83" s="351"/>
      <c r="AL83" s="351"/>
      <c r="AM83" s="351"/>
      <c r="AN83" s="351"/>
      <c r="AO83" s="351"/>
      <c r="AP83" s="351"/>
      <c r="AQ83" s="351"/>
      <c r="AR83" s="351"/>
      <c r="AS83" s="351"/>
      <c r="AT83" s="351"/>
      <c r="AU83" s="351"/>
      <c r="AV83" s="351"/>
      <c r="AW83" s="351"/>
      <c r="AX83" s="351"/>
      <c r="AY83" s="351"/>
      <c r="AZ83" s="351"/>
      <c r="BA83" s="351"/>
      <c r="BB83" s="351"/>
      <c r="BC83" s="351"/>
      <c r="BD83" s="351"/>
      <c r="BE83" s="351"/>
      <c r="BF83" s="351"/>
      <c r="BG83" s="351"/>
      <c r="BH83" s="351"/>
      <c r="BI83" s="351"/>
      <c r="BJ83" s="351"/>
    </row>
    <row r="84" spans="1:62">
      <c r="A84" s="83" t="s">
        <v>753</v>
      </c>
      <c r="B84" s="442">
        <v>7</v>
      </c>
      <c r="C84" s="4" t="s">
        <v>146</v>
      </c>
      <c r="D84" s="455" t="s">
        <v>667</v>
      </c>
      <c r="E84" s="60">
        <v>1</v>
      </c>
      <c r="F84" s="349">
        <v>40</v>
      </c>
      <c r="G84" s="305">
        <f t="shared" si="66"/>
        <v>20</v>
      </c>
      <c r="H84" s="305">
        <f t="shared" si="67"/>
        <v>120</v>
      </c>
      <c r="I84" s="319"/>
      <c r="J84" s="344"/>
      <c r="K84" s="305">
        <f t="shared" si="68"/>
        <v>20</v>
      </c>
      <c r="L84" s="305">
        <f t="shared" si="69"/>
        <v>120</v>
      </c>
      <c r="M84" s="305">
        <f t="shared" si="63"/>
        <v>2.8571428571428572</v>
      </c>
      <c r="N84" s="305">
        <f t="shared" si="63"/>
        <v>17.142857142857142</v>
      </c>
      <c r="O84" s="320"/>
      <c r="P84" s="325"/>
      <c r="Q84" s="305">
        <f t="shared" si="70"/>
        <v>20</v>
      </c>
      <c r="R84" s="305">
        <f t="shared" si="71"/>
        <v>160</v>
      </c>
      <c r="S84" s="305">
        <f t="shared" si="64"/>
        <v>2.8571428571428572</v>
      </c>
      <c r="T84" s="305">
        <f t="shared" si="64"/>
        <v>22.857142857142858</v>
      </c>
      <c r="U84" s="320"/>
      <c r="V84" s="325"/>
      <c r="W84" s="305">
        <f t="shared" si="72"/>
        <v>40</v>
      </c>
      <c r="X84" s="305">
        <f t="shared" si="73"/>
        <v>120</v>
      </c>
      <c r="Y84" s="305">
        <f t="shared" si="65"/>
        <v>5.7142857142857144</v>
      </c>
      <c r="Z84" s="305">
        <f t="shared" si="65"/>
        <v>17.142857142857142</v>
      </c>
      <c r="AA84" s="305"/>
      <c r="AB84" s="325"/>
      <c r="AK84" s="351"/>
      <c r="AL84" s="351"/>
      <c r="AM84" s="351"/>
      <c r="AN84" s="351"/>
      <c r="AO84" s="351"/>
      <c r="AP84" s="351"/>
      <c r="AQ84" s="351"/>
      <c r="AR84" s="351"/>
      <c r="AS84" s="351"/>
      <c r="AT84" s="351"/>
      <c r="AU84" s="351"/>
      <c r="AV84" s="351"/>
      <c r="AW84" s="351"/>
      <c r="AX84" s="351"/>
      <c r="AY84" s="351"/>
      <c r="AZ84" s="351"/>
      <c r="BA84" s="351"/>
      <c r="BB84" s="351"/>
      <c r="BC84" s="351"/>
      <c r="BD84" s="351"/>
      <c r="BE84" s="351"/>
      <c r="BF84" s="351"/>
      <c r="BG84" s="351"/>
      <c r="BH84" s="351"/>
      <c r="BI84" s="351"/>
      <c r="BJ84" s="351"/>
    </row>
    <row r="85" spans="1:62">
      <c r="A85" s="83" t="s">
        <v>753</v>
      </c>
      <c r="B85" s="45">
        <v>7</v>
      </c>
      <c r="C85" s="4" t="s">
        <v>147</v>
      </c>
      <c r="D85" s="455" t="s">
        <v>668</v>
      </c>
      <c r="E85" s="60">
        <v>1</v>
      </c>
      <c r="F85" s="349">
        <v>50</v>
      </c>
      <c r="G85" s="305">
        <f t="shared" si="66"/>
        <v>25</v>
      </c>
      <c r="H85" s="305">
        <f t="shared" si="67"/>
        <v>150</v>
      </c>
      <c r="I85" s="320"/>
      <c r="J85" s="344"/>
      <c r="K85" s="305">
        <f t="shared" si="68"/>
        <v>25</v>
      </c>
      <c r="L85" s="305">
        <f t="shared" si="69"/>
        <v>150</v>
      </c>
      <c r="M85" s="305">
        <f t="shared" si="63"/>
        <v>3.5714285714285716</v>
      </c>
      <c r="N85" s="305">
        <f t="shared" si="63"/>
        <v>21.428571428571427</v>
      </c>
      <c r="O85" s="320"/>
      <c r="P85" s="325"/>
      <c r="Q85" s="305">
        <f t="shared" si="70"/>
        <v>25</v>
      </c>
      <c r="R85" s="305">
        <f t="shared" si="71"/>
        <v>200</v>
      </c>
      <c r="S85" s="305">
        <f t="shared" si="64"/>
        <v>3.5714285714285716</v>
      </c>
      <c r="T85" s="305">
        <f t="shared" si="64"/>
        <v>28.571428571428573</v>
      </c>
      <c r="U85" s="320"/>
      <c r="V85" s="325"/>
      <c r="W85" s="305">
        <f t="shared" si="72"/>
        <v>50</v>
      </c>
      <c r="X85" s="305">
        <f t="shared" si="73"/>
        <v>150</v>
      </c>
      <c r="Y85" s="305">
        <f t="shared" si="65"/>
        <v>7.1428571428571432</v>
      </c>
      <c r="Z85" s="305">
        <f t="shared" si="65"/>
        <v>21.428571428571427</v>
      </c>
      <c r="AA85" s="305"/>
      <c r="AB85" s="325"/>
      <c r="AK85" s="351"/>
      <c r="AL85" s="351"/>
      <c r="AM85" s="351"/>
      <c r="AN85" s="351"/>
      <c r="AO85" s="351"/>
      <c r="AP85" s="351"/>
      <c r="AQ85" s="351"/>
      <c r="AR85" s="351"/>
      <c r="AS85" s="351"/>
      <c r="AT85" s="351"/>
      <c r="AU85" s="351"/>
      <c r="AV85" s="351"/>
      <c r="AW85" s="351"/>
      <c r="AX85" s="351"/>
      <c r="AY85" s="351"/>
      <c r="AZ85" s="351"/>
      <c r="BA85" s="351"/>
      <c r="BB85" s="351"/>
      <c r="BC85" s="351"/>
      <c r="BD85" s="351"/>
      <c r="BE85" s="351"/>
      <c r="BF85" s="351"/>
      <c r="BG85" s="351"/>
      <c r="BH85" s="351"/>
      <c r="BI85" s="351"/>
      <c r="BJ85" s="351"/>
    </row>
    <row r="86" spans="1:62">
      <c r="A86" s="83" t="s">
        <v>753</v>
      </c>
      <c r="B86" s="72">
        <v>3</v>
      </c>
      <c r="C86" s="389" t="s">
        <v>93</v>
      </c>
      <c r="D86" s="400" t="s">
        <v>269</v>
      </c>
      <c r="E86" s="72">
        <v>1</v>
      </c>
      <c r="F86" s="446">
        <v>65</v>
      </c>
      <c r="G86" s="305">
        <f t="shared" si="66"/>
        <v>32.5</v>
      </c>
      <c r="H86" s="305">
        <f t="shared" si="67"/>
        <v>195</v>
      </c>
      <c r="I86" s="448"/>
      <c r="J86" s="449"/>
      <c r="K86" s="305">
        <f t="shared" si="68"/>
        <v>32.5</v>
      </c>
      <c r="L86" s="305">
        <f t="shared" si="69"/>
        <v>195</v>
      </c>
      <c r="M86" s="447">
        <v>3</v>
      </c>
      <c r="N86" s="447">
        <v>12</v>
      </c>
      <c r="O86" s="448"/>
      <c r="P86" s="450"/>
      <c r="Q86" s="305">
        <f t="shared" si="70"/>
        <v>32.5</v>
      </c>
      <c r="R86" s="305">
        <f t="shared" si="71"/>
        <v>260</v>
      </c>
      <c r="S86" s="447">
        <v>3</v>
      </c>
      <c r="T86" s="447">
        <v>10</v>
      </c>
      <c r="U86" s="448"/>
      <c r="V86" s="450"/>
      <c r="W86" s="305">
        <f t="shared" si="72"/>
        <v>65</v>
      </c>
      <c r="X86" s="305">
        <f t="shared" si="73"/>
        <v>195</v>
      </c>
      <c r="Y86" s="447">
        <v>0</v>
      </c>
      <c r="Z86" s="447">
        <v>0</v>
      </c>
      <c r="AA86" s="451"/>
      <c r="AB86" s="450"/>
      <c r="AC86" s="448"/>
      <c r="AD86" s="448"/>
      <c r="AE86" s="448"/>
      <c r="AF86" s="448"/>
      <c r="AG86" s="448"/>
      <c r="AH86" s="448"/>
      <c r="AI86" s="448"/>
      <c r="AJ86" s="448"/>
      <c r="AK86" s="351"/>
      <c r="AL86" s="351"/>
      <c r="AM86" s="351"/>
      <c r="AN86" s="351"/>
      <c r="AO86" s="351"/>
      <c r="AP86" s="351"/>
      <c r="AQ86" s="351"/>
      <c r="AR86" s="351"/>
      <c r="AS86" s="351"/>
      <c r="AT86" s="351"/>
      <c r="AU86" s="351"/>
      <c r="AV86" s="351"/>
      <c r="AW86" s="351"/>
      <c r="AX86" s="351"/>
      <c r="AY86" s="351"/>
      <c r="AZ86" s="351"/>
      <c r="BA86" s="351"/>
      <c r="BB86" s="351"/>
      <c r="BC86" s="351"/>
      <c r="BD86" s="351"/>
      <c r="BE86" s="351"/>
      <c r="BF86" s="351"/>
      <c r="BG86" s="351"/>
      <c r="BH86" s="351"/>
      <c r="BI86" s="351"/>
      <c r="BJ86" s="351"/>
    </row>
    <row r="87" spans="1:62">
      <c r="A87" s="83" t="s">
        <v>753</v>
      </c>
      <c r="B87" s="72">
        <v>3</v>
      </c>
      <c r="C87" s="389" t="s">
        <v>94</v>
      </c>
      <c r="D87" s="400" t="s">
        <v>270</v>
      </c>
      <c r="E87" s="72">
        <v>1</v>
      </c>
      <c r="F87" s="446">
        <v>30</v>
      </c>
      <c r="G87" s="305">
        <f t="shared" si="66"/>
        <v>15</v>
      </c>
      <c r="H87" s="305">
        <f t="shared" si="67"/>
        <v>90</v>
      </c>
      <c r="I87" s="451"/>
      <c r="J87" s="449"/>
      <c r="K87" s="305">
        <f t="shared" si="68"/>
        <v>15</v>
      </c>
      <c r="L87" s="305">
        <f t="shared" si="69"/>
        <v>90</v>
      </c>
      <c r="M87" s="447">
        <v>2</v>
      </c>
      <c r="N87" s="447">
        <v>9</v>
      </c>
      <c r="O87" s="448"/>
      <c r="P87" s="450"/>
      <c r="Q87" s="305">
        <f t="shared" si="70"/>
        <v>15</v>
      </c>
      <c r="R87" s="305">
        <f t="shared" si="71"/>
        <v>120</v>
      </c>
      <c r="S87" s="447">
        <v>5</v>
      </c>
      <c r="T87" s="447">
        <v>21</v>
      </c>
      <c r="U87" s="451"/>
      <c r="V87" s="450"/>
      <c r="W87" s="305">
        <f t="shared" si="72"/>
        <v>30</v>
      </c>
      <c r="X87" s="305">
        <f t="shared" si="73"/>
        <v>90</v>
      </c>
      <c r="Y87" s="447">
        <v>5</v>
      </c>
      <c r="Z87" s="447">
        <v>21</v>
      </c>
      <c r="AA87" s="452"/>
      <c r="AB87" s="450"/>
      <c r="AC87" s="448"/>
      <c r="AD87" s="448"/>
      <c r="AE87" s="448"/>
      <c r="AF87" s="448"/>
      <c r="AG87" s="448"/>
      <c r="AH87" s="448"/>
      <c r="AI87" s="448"/>
      <c r="AJ87" s="448"/>
      <c r="AK87" s="351"/>
      <c r="AL87" s="351"/>
      <c r="AM87" s="351"/>
      <c r="AN87" s="351"/>
      <c r="AO87" s="351"/>
      <c r="AP87" s="351"/>
      <c r="AQ87" s="351"/>
      <c r="AR87" s="351"/>
      <c r="AS87" s="351"/>
      <c r="AT87" s="351"/>
      <c r="AU87" s="351"/>
      <c r="AV87" s="351"/>
      <c r="AW87" s="351"/>
      <c r="AX87" s="351"/>
      <c r="AY87" s="351"/>
      <c r="AZ87" s="351"/>
      <c r="BA87" s="351"/>
      <c r="BB87" s="351"/>
      <c r="BC87" s="351"/>
      <c r="BD87" s="351"/>
      <c r="BE87" s="351"/>
      <c r="BF87" s="351"/>
      <c r="BG87" s="351"/>
      <c r="BH87" s="351"/>
      <c r="BI87" s="351"/>
      <c r="BJ87" s="351"/>
    </row>
    <row r="88" spans="1:62">
      <c r="A88" s="83" t="s">
        <v>753</v>
      </c>
      <c r="B88" s="72">
        <v>3</v>
      </c>
      <c r="C88" s="389" t="s">
        <v>354</v>
      </c>
      <c r="D88" s="400" t="s">
        <v>271</v>
      </c>
      <c r="E88" s="72">
        <v>1</v>
      </c>
      <c r="F88" s="446">
        <v>30</v>
      </c>
      <c r="G88" s="305">
        <f t="shared" si="66"/>
        <v>15</v>
      </c>
      <c r="H88" s="305">
        <f t="shared" si="67"/>
        <v>90</v>
      </c>
      <c r="I88" s="452"/>
      <c r="J88" s="449"/>
      <c r="K88" s="305">
        <f t="shared" si="68"/>
        <v>15</v>
      </c>
      <c r="L88" s="305">
        <f t="shared" si="69"/>
        <v>90</v>
      </c>
      <c r="M88" s="447">
        <v>4</v>
      </c>
      <c r="N88" s="447">
        <v>17</v>
      </c>
      <c r="O88" s="448"/>
      <c r="P88" s="450"/>
      <c r="Q88" s="305">
        <f t="shared" si="70"/>
        <v>15</v>
      </c>
      <c r="R88" s="305">
        <f t="shared" si="71"/>
        <v>120</v>
      </c>
      <c r="S88" s="447">
        <v>3</v>
      </c>
      <c r="T88" s="447">
        <v>10</v>
      </c>
      <c r="U88" s="452"/>
      <c r="V88" s="450"/>
      <c r="W88" s="305">
        <f t="shared" si="72"/>
        <v>30</v>
      </c>
      <c r="X88" s="305">
        <f t="shared" si="73"/>
        <v>90</v>
      </c>
      <c r="Y88" s="447">
        <v>3</v>
      </c>
      <c r="Z88" s="447">
        <v>11</v>
      </c>
      <c r="AA88" s="448"/>
      <c r="AB88" s="450"/>
      <c r="AC88" s="448"/>
      <c r="AD88" s="448"/>
      <c r="AE88" s="448"/>
      <c r="AF88" s="448"/>
      <c r="AG88" s="448"/>
      <c r="AH88" s="448"/>
      <c r="AI88" s="448"/>
      <c r="AJ88" s="448"/>
      <c r="AK88" s="351"/>
      <c r="AL88" s="351"/>
      <c r="AM88" s="351"/>
      <c r="AN88" s="351"/>
      <c r="AO88" s="351"/>
      <c r="AP88" s="351"/>
      <c r="AQ88" s="351"/>
      <c r="AR88" s="351"/>
      <c r="AS88" s="351"/>
      <c r="AT88" s="351"/>
      <c r="AU88" s="351"/>
      <c r="AV88" s="351"/>
      <c r="AW88" s="351"/>
      <c r="AX88" s="351"/>
      <c r="AY88" s="351"/>
      <c r="AZ88" s="351"/>
      <c r="BA88" s="351"/>
      <c r="BB88" s="351"/>
      <c r="BC88" s="351"/>
      <c r="BD88" s="351"/>
      <c r="BE88" s="351"/>
      <c r="BF88" s="351"/>
      <c r="BG88" s="351"/>
      <c r="BH88" s="351"/>
      <c r="BI88" s="351"/>
      <c r="BJ88" s="351"/>
    </row>
    <row r="89" spans="1:62">
      <c r="A89" s="83" t="s">
        <v>753</v>
      </c>
      <c r="B89" s="72">
        <v>3</v>
      </c>
      <c r="C89" s="389" t="s">
        <v>96</v>
      </c>
      <c r="D89" s="400" t="s">
        <v>272</v>
      </c>
      <c r="E89" s="72">
        <v>1</v>
      </c>
      <c r="F89" s="446">
        <v>30</v>
      </c>
      <c r="G89" s="305">
        <f t="shared" si="66"/>
        <v>15</v>
      </c>
      <c r="H89" s="305">
        <f t="shared" si="67"/>
        <v>90</v>
      </c>
      <c r="I89" s="448"/>
      <c r="J89" s="449"/>
      <c r="K89" s="305">
        <f t="shared" si="68"/>
        <v>15</v>
      </c>
      <c r="L89" s="305">
        <f t="shared" si="69"/>
        <v>90</v>
      </c>
      <c r="M89" s="447">
        <v>3</v>
      </c>
      <c r="N89" s="447">
        <v>11</v>
      </c>
      <c r="O89" s="451"/>
      <c r="P89" s="450"/>
      <c r="Q89" s="305">
        <f t="shared" si="70"/>
        <v>15</v>
      </c>
      <c r="R89" s="305">
        <f t="shared" si="71"/>
        <v>120</v>
      </c>
      <c r="S89" s="447">
        <v>4</v>
      </c>
      <c r="T89" s="447">
        <v>17</v>
      </c>
      <c r="U89" s="448"/>
      <c r="V89" s="450"/>
      <c r="W89" s="305">
        <f t="shared" si="72"/>
        <v>30</v>
      </c>
      <c r="X89" s="305">
        <f t="shared" si="73"/>
        <v>90</v>
      </c>
      <c r="Y89" s="447">
        <v>5</v>
      </c>
      <c r="Z89" s="447">
        <v>21</v>
      </c>
      <c r="AA89" s="448"/>
      <c r="AB89" s="450"/>
      <c r="AC89" s="448"/>
      <c r="AD89" s="448"/>
      <c r="AE89" s="448"/>
      <c r="AF89" s="448"/>
      <c r="AG89" s="448"/>
      <c r="AH89" s="448"/>
      <c r="AI89" s="448"/>
      <c r="AJ89" s="448"/>
      <c r="AK89" s="351"/>
      <c r="AL89" s="351"/>
      <c r="AM89" s="351"/>
      <c r="AN89" s="351"/>
      <c r="AO89" s="351"/>
      <c r="AP89" s="351"/>
      <c r="AQ89" s="351"/>
      <c r="AR89" s="351"/>
      <c r="AS89" s="351"/>
      <c r="AT89" s="351"/>
      <c r="AU89" s="351"/>
      <c r="AV89" s="351"/>
      <c r="AW89" s="351"/>
      <c r="AX89" s="351"/>
      <c r="AY89" s="351"/>
      <c r="AZ89" s="351"/>
      <c r="BA89" s="351"/>
      <c r="BB89" s="351"/>
      <c r="BC89" s="351"/>
      <c r="BD89" s="351"/>
      <c r="BE89" s="351"/>
      <c r="BF89" s="351"/>
      <c r="BG89" s="351"/>
      <c r="BH89" s="351"/>
      <c r="BI89" s="351"/>
      <c r="BJ89" s="351"/>
    </row>
    <row r="90" spans="1:62">
      <c r="A90" s="83" t="s">
        <v>753</v>
      </c>
      <c r="B90" s="72">
        <v>3</v>
      </c>
      <c r="C90" s="389" t="s">
        <v>355</v>
      </c>
      <c r="D90" s="400" t="s">
        <v>273</v>
      </c>
      <c r="E90" s="72">
        <v>2</v>
      </c>
      <c r="F90" s="446">
        <v>65</v>
      </c>
      <c r="G90" s="305">
        <f t="shared" si="66"/>
        <v>32.5</v>
      </c>
      <c r="H90" s="305">
        <f t="shared" si="67"/>
        <v>195</v>
      </c>
      <c r="I90" s="448"/>
      <c r="J90" s="449"/>
      <c r="K90" s="305">
        <f t="shared" si="68"/>
        <v>32.5</v>
      </c>
      <c r="L90" s="305">
        <f t="shared" si="69"/>
        <v>195</v>
      </c>
      <c r="M90" s="447">
        <v>4</v>
      </c>
      <c r="N90" s="447">
        <v>17</v>
      </c>
      <c r="O90" s="452"/>
      <c r="P90" s="450"/>
      <c r="Q90" s="305">
        <f t="shared" si="70"/>
        <v>32.5</v>
      </c>
      <c r="R90" s="305">
        <f t="shared" si="71"/>
        <v>260</v>
      </c>
      <c r="S90" s="447">
        <v>3</v>
      </c>
      <c r="T90" s="447">
        <v>11</v>
      </c>
      <c r="U90" s="448"/>
      <c r="V90" s="450"/>
      <c r="W90" s="305">
        <f t="shared" si="72"/>
        <v>65</v>
      </c>
      <c r="X90" s="305">
        <f t="shared" si="73"/>
        <v>195</v>
      </c>
      <c r="Y90" s="447">
        <v>0</v>
      </c>
      <c r="Z90" s="447">
        <v>0</v>
      </c>
      <c r="AA90" s="448"/>
      <c r="AB90" s="450"/>
      <c r="AC90" s="448"/>
      <c r="AD90" s="448"/>
      <c r="AE90" s="448"/>
      <c r="AF90" s="448"/>
      <c r="AG90" s="448"/>
      <c r="AH90" s="448"/>
      <c r="AI90" s="448"/>
      <c r="AJ90" s="448"/>
      <c r="AK90" s="351"/>
      <c r="AL90" s="351"/>
      <c r="AM90" s="351"/>
      <c r="AN90" s="351"/>
      <c r="AO90" s="351"/>
      <c r="AP90" s="351"/>
      <c r="AQ90" s="351"/>
      <c r="AR90" s="351"/>
      <c r="AS90" s="351"/>
      <c r="AT90" s="351"/>
      <c r="AU90" s="351"/>
      <c r="AV90" s="351"/>
      <c r="AW90" s="351"/>
      <c r="AX90" s="351"/>
      <c r="AY90" s="351"/>
      <c r="AZ90" s="351"/>
      <c r="BA90" s="351"/>
      <c r="BB90" s="351"/>
      <c r="BC90" s="351"/>
      <c r="BD90" s="351"/>
      <c r="BE90" s="351"/>
      <c r="BF90" s="351"/>
      <c r="BG90" s="351"/>
      <c r="BH90" s="351"/>
      <c r="BI90" s="351"/>
      <c r="BJ90" s="351"/>
    </row>
    <row r="91" spans="1:62">
      <c r="A91" s="83" t="s">
        <v>753</v>
      </c>
      <c r="B91" s="45">
        <v>3</v>
      </c>
      <c r="C91" s="4" t="s">
        <v>103</v>
      </c>
      <c r="D91" s="455" t="s">
        <v>644</v>
      </c>
      <c r="E91" s="73">
        <v>1</v>
      </c>
      <c r="F91" s="314">
        <v>65</v>
      </c>
      <c r="G91" s="305">
        <f t="shared" si="66"/>
        <v>32.5</v>
      </c>
      <c r="H91" s="305">
        <f t="shared" si="67"/>
        <v>195</v>
      </c>
      <c r="I91" s="320"/>
      <c r="J91" s="344"/>
      <c r="K91" s="305">
        <f t="shared" si="68"/>
        <v>32.5</v>
      </c>
      <c r="L91" s="305">
        <f t="shared" si="69"/>
        <v>195</v>
      </c>
      <c r="M91" s="305">
        <f>K91/7</f>
        <v>4.6428571428571432</v>
      </c>
      <c r="N91" s="305">
        <f>L91/7</f>
        <v>27.857142857142858</v>
      </c>
      <c r="O91" s="319"/>
      <c r="P91" s="325"/>
      <c r="Q91" s="305">
        <f t="shared" si="70"/>
        <v>32.5</v>
      </c>
      <c r="R91" s="305">
        <f t="shared" si="71"/>
        <v>260</v>
      </c>
      <c r="S91" s="305">
        <f>Q91/7</f>
        <v>4.6428571428571432</v>
      </c>
      <c r="T91" s="305">
        <f>R91/7</f>
        <v>37.142857142857146</v>
      </c>
      <c r="U91" s="319"/>
      <c r="V91" s="325"/>
      <c r="W91" s="305">
        <f t="shared" si="72"/>
        <v>65</v>
      </c>
      <c r="X91" s="305">
        <f t="shared" si="73"/>
        <v>195</v>
      </c>
      <c r="Y91" s="305">
        <f>W91/7</f>
        <v>9.2857142857142865</v>
      </c>
      <c r="Z91" s="305">
        <f>X91/7</f>
        <v>27.857142857142858</v>
      </c>
      <c r="AA91" s="319"/>
      <c r="AB91" s="325"/>
      <c r="AK91" s="351"/>
      <c r="AL91" s="351"/>
      <c r="AM91" s="351"/>
      <c r="AN91" s="351"/>
      <c r="AO91" s="351"/>
      <c r="AP91" s="351"/>
      <c r="AQ91" s="351"/>
      <c r="AR91" s="351"/>
      <c r="AS91" s="351"/>
      <c r="AT91" s="351"/>
      <c r="AU91" s="351"/>
      <c r="AV91" s="351"/>
      <c r="AW91" s="351"/>
      <c r="AX91" s="351"/>
      <c r="AY91" s="351"/>
      <c r="AZ91" s="351"/>
      <c r="BA91" s="351"/>
      <c r="BB91" s="351"/>
      <c r="BC91" s="351"/>
      <c r="BD91" s="351"/>
      <c r="BE91" s="351"/>
      <c r="BF91" s="351"/>
      <c r="BG91" s="351"/>
      <c r="BH91" s="351"/>
      <c r="BI91" s="351"/>
      <c r="BJ91" s="351"/>
    </row>
    <row r="92" spans="1:62">
      <c r="A92" s="83" t="s">
        <v>753</v>
      </c>
      <c r="B92" s="72">
        <v>5</v>
      </c>
      <c r="C92" s="389" t="s">
        <v>125</v>
      </c>
      <c r="D92" s="400" t="s">
        <v>303</v>
      </c>
      <c r="E92" s="72">
        <v>3</v>
      </c>
      <c r="F92" s="446">
        <v>50</v>
      </c>
      <c r="G92" s="305">
        <f t="shared" si="66"/>
        <v>25</v>
      </c>
      <c r="H92" s="305">
        <f t="shared" si="67"/>
        <v>150</v>
      </c>
      <c r="I92" s="451"/>
      <c r="J92" s="449"/>
      <c r="K92" s="305">
        <f t="shared" si="68"/>
        <v>25</v>
      </c>
      <c r="L92" s="305">
        <f t="shared" si="69"/>
        <v>150</v>
      </c>
      <c r="M92" s="447">
        <v>0</v>
      </c>
      <c r="N92" s="447">
        <v>0</v>
      </c>
      <c r="O92" s="451"/>
      <c r="P92" s="450"/>
      <c r="Q92" s="305">
        <f t="shared" si="70"/>
        <v>25</v>
      </c>
      <c r="R92" s="305">
        <f t="shared" si="71"/>
        <v>200</v>
      </c>
      <c r="S92" s="447">
        <v>3</v>
      </c>
      <c r="T92" s="447">
        <v>11</v>
      </c>
      <c r="U92" s="451"/>
      <c r="V92" s="450"/>
      <c r="W92" s="305">
        <f t="shared" si="72"/>
        <v>50</v>
      </c>
      <c r="X92" s="305">
        <f t="shared" si="73"/>
        <v>150</v>
      </c>
      <c r="Y92" s="447">
        <v>0</v>
      </c>
      <c r="Z92" s="447">
        <v>0</v>
      </c>
      <c r="AA92" s="447"/>
      <c r="AB92" s="450"/>
      <c r="AC92" s="448"/>
      <c r="AD92" s="448"/>
      <c r="AE92" s="448"/>
      <c r="AF92" s="448"/>
      <c r="AG92" s="448"/>
      <c r="AH92" s="448"/>
      <c r="AI92" s="448"/>
      <c r="AJ92" s="448"/>
      <c r="AK92" s="351"/>
      <c r="AL92" s="351"/>
      <c r="AM92" s="351"/>
      <c r="AN92" s="351"/>
      <c r="AO92" s="351"/>
      <c r="AP92" s="351"/>
      <c r="AQ92" s="351"/>
      <c r="AR92" s="351"/>
      <c r="AS92" s="351"/>
      <c r="AT92" s="351"/>
      <c r="AU92" s="351"/>
      <c r="AV92" s="351"/>
      <c r="AW92" s="351"/>
      <c r="AX92" s="351"/>
      <c r="AY92" s="351"/>
      <c r="AZ92" s="351"/>
      <c r="BA92" s="351"/>
      <c r="BB92" s="351"/>
      <c r="BC92" s="351"/>
      <c r="BD92" s="351"/>
      <c r="BE92" s="351"/>
      <c r="BF92" s="351"/>
      <c r="BG92" s="351"/>
      <c r="BH92" s="351"/>
      <c r="BI92" s="351"/>
      <c r="BJ92" s="351"/>
    </row>
    <row r="93" spans="1:62">
      <c r="A93" s="83" t="s">
        <v>753</v>
      </c>
      <c r="B93" s="72">
        <v>5</v>
      </c>
      <c r="C93" s="389" t="s">
        <v>126</v>
      </c>
      <c r="D93" s="400" t="s">
        <v>304</v>
      </c>
      <c r="E93" s="72">
        <v>2</v>
      </c>
      <c r="F93" s="446">
        <v>50</v>
      </c>
      <c r="G93" s="305">
        <f t="shared" si="66"/>
        <v>25</v>
      </c>
      <c r="H93" s="305">
        <f t="shared" si="67"/>
        <v>150</v>
      </c>
      <c r="I93" s="452"/>
      <c r="J93" s="449"/>
      <c r="K93" s="305">
        <f t="shared" si="68"/>
        <v>25</v>
      </c>
      <c r="L93" s="305">
        <f t="shared" si="69"/>
        <v>150</v>
      </c>
      <c r="M93" s="447">
        <v>2</v>
      </c>
      <c r="N93" s="447">
        <v>9</v>
      </c>
      <c r="O93" s="452"/>
      <c r="P93" s="450"/>
      <c r="Q93" s="305">
        <f t="shared" si="70"/>
        <v>25</v>
      </c>
      <c r="R93" s="305">
        <f t="shared" si="71"/>
        <v>200</v>
      </c>
      <c r="S93" s="447">
        <v>4</v>
      </c>
      <c r="T93" s="447">
        <v>14</v>
      </c>
      <c r="U93" s="452"/>
      <c r="V93" s="450"/>
      <c r="W93" s="305">
        <f t="shared" si="72"/>
        <v>50</v>
      </c>
      <c r="X93" s="305">
        <f t="shared" si="73"/>
        <v>150</v>
      </c>
      <c r="Y93" s="447">
        <v>3</v>
      </c>
      <c r="Z93" s="447">
        <v>13</v>
      </c>
      <c r="AA93" s="447"/>
      <c r="AB93" s="450"/>
      <c r="AC93" s="448"/>
      <c r="AD93" s="448"/>
      <c r="AE93" s="448"/>
      <c r="AF93" s="448"/>
      <c r="AG93" s="448"/>
      <c r="AH93" s="448"/>
      <c r="AI93" s="448"/>
      <c r="AJ93" s="448"/>
      <c r="AK93" s="351"/>
      <c r="AL93" s="351"/>
      <c r="AM93" s="351"/>
      <c r="AN93" s="351"/>
      <c r="AO93" s="351"/>
      <c r="AP93" s="351"/>
      <c r="AQ93" s="351"/>
      <c r="AR93" s="351"/>
      <c r="AS93" s="351"/>
      <c r="AT93" s="351"/>
      <c r="AU93" s="351"/>
      <c r="AV93" s="351"/>
      <c r="AW93" s="351"/>
      <c r="AX93" s="351"/>
      <c r="AY93" s="351"/>
      <c r="AZ93" s="351"/>
      <c r="BA93" s="351"/>
      <c r="BB93" s="351"/>
      <c r="BC93" s="351"/>
      <c r="BD93" s="351"/>
      <c r="BE93" s="351"/>
      <c r="BF93" s="351"/>
      <c r="BG93" s="351"/>
      <c r="BH93" s="351"/>
      <c r="BI93" s="351"/>
      <c r="BJ93" s="351"/>
    </row>
    <row r="94" spans="1:62">
      <c r="A94" s="83" t="s">
        <v>753</v>
      </c>
      <c r="B94" s="72">
        <v>5</v>
      </c>
      <c r="C94" s="389" t="s">
        <v>127</v>
      </c>
      <c r="D94" s="400" t="s">
        <v>622</v>
      </c>
      <c r="E94" s="72">
        <v>3</v>
      </c>
      <c r="F94" s="446">
        <v>100</v>
      </c>
      <c r="G94" s="305">
        <f t="shared" si="66"/>
        <v>50</v>
      </c>
      <c r="H94" s="305">
        <f t="shared" si="67"/>
        <v>300</v>
      </c>
      <c r="I94" s="452"/>
      <c r="J94" s="449"/>
      <c r="K94" s="305">
        <f t="shared" si="68"/>
        <v>50</v>
      </c>
      <c r="L94" s="305">
        <f t="shared" si="69"/>
        <v>300</v>
      </c>
      <c r="M94" s="447">
        <v>11</v>
      </c>
      <c r="N94" s="447">
        <v>43</v>
      </c>
      <c r="O94" s="452"/>
      <c r="P94" s="450"/>
      <c r="Q94" s="305">
        <f t="shared" si="70"/>
        <v>50</v>
      </c>
      <c r="R94" s="305">
        <f t="shared" si="71"/>
        <v>400</v>
      </c>
      <c r="S94" s="447">
        <v>15</v>
      </c>
      <c r="T94" s="447">
        <v>60</v>
      </c>
      <c r="U94" s="452"/>
      <c r="V94" s="450"/>
      <c r="W94" s="305">
        <f t="shared" si="72"/>
        <v>100</v>
      </c>
      <c r="X94" s="305">
        <f t="shared" si="73"/>
        <v>300</v>
      </c>
      <c r="Y94" s="447">
        <v>6</v>
      </c>
      <c r="Z94" s="447">
        <v>24</v>
      </c>
      <c r="AA94" s="447"/>
      <c r="AB94" s="450"/>
      <c r="AC94" s="448"/>
      <c r="AD94" s="448"/>
      <c r="AE94" s="448"/>
      <c r="AF94" s="448"/>
      <c r="AG94" s="448"/>
      <c r="AH94" s="448"/>
      <c r="AI94" s="448"/>
      <c r="AJ94" s="448"/>
      <c r="AK94" s="351"/>
      <c r="AL94" s="351"/>
      <c r="AM94" s="351"/>
      <c r="AN94" s="351"/>
      <c r="AO94" s="351"/>
      <c r="AP94" s="351"/>
      <c r="AQ94" s="351"/>
      <c r="AR94" s="351"/>
      <c r="AS94" s="351"/>
      <c r="AT94" s="351"/>
      <c r="AU94" s="351"/>
      <c r="AV94" s="351"/>
      <c r="AW94" s="351"/>
      <c r="AX94" s="351"/>
      <c r="AY94" s="351"/>
      <c r="AZ94" s="351"/>
      <c r="BA94" s="351"/>
      <c r="BB94" s="351"/>
      <c r="BC94" s="351"/>
      <c r="BD94" s="351"/>
      <c r="BE94" s="351"/>
      <c r="BF94" s="351"/>
      <c r="BG94" s="351"/>
      <c r="BH94" s="351"/>
      <c r="BI94" s="351"/>
      <c r="BJ94" s="351"/>
    </row>
    <row r="95" spans="1:62">
      <c r="A95" s="83" t="s">
        <v>753</v>
      </c>
      <c r="B95" s="72">
        <v>5</v>
      </c>
      <c r="C95" s="389" t="s">
        <v>633</v>
      </c>
      <c r="D95" s="400" t="s">
        <v>623</v>
      </c>
      <c r="E95" s="72">
        <v>3</v>
      </c>
      <c r="F95" s="446">
        <v>100</v>
      </c>
      <c r="G95" s="305">
        <f t="shared" si="66"/>
        <v>50</v>
      </c>
      <c r="H95" s="305">
        <f t="shared" si="67"/>
        <v>300</v>
      </c>
      <c r="I95" s="448"/>
      <c r="J95" s="449"/>
      <c r="K95" s="305">
        <f t="shared" si="68"/>
        <v>50</v>
      </c>
      <c r="L95" s="305">
        <f t="shared" si="69"/>
        <v>300</v>
      </c>
      <c r="M95" s="447">
        <v>0</v>
      </c>
      <c r="N95" s="447">
        <v>0</v>
      </c>
      <c r="O95" s="452"/>
      <c r="P95" s="450"/>
      <c r="Q95" s="305">
        <f t="shared" si="70"/>
        <v>50</v>
      </c>
      <c r="R95" s="305">
        <f t="shared" si="71"/>
        <v>400</v>
      </c>
      <c r="S95" s="447">
        <v>0</v>
      </c>
      <c r="T95" s="447">
        <v>0</v>
      </c>
      <c r="U95" s="452"/>
      <c r="V95" s="450"/>
      <c r="W95" s="305">
        <f t="shared" si="72"/>
        <v>100</v>
      </c>
      <c r="X95" s="305">
        <f t="shared" si="73"/>
        <v>300</v>
      </c>
      <c r="Y95" s="447">
        <v>3</v>
      </c>
      <c r="Z95" s="447">
        <v>10</v>
      </c>
      <c r="AA95" s="447"/>
      <c r="AB95" s="450"/>
      <c r="AC95" s="448"/>
      <c r="AD95" s="448"/>
      <c r="AE95" s="448"/>
      <c r="AF95" s="448"/>
      <c r="AG95" s="448"/>
      <c r="AH95" s="448"/>
      <c r="AI95" s="448"/>
      <c r="AJ95" s="448"/>
      <c r="AK95" s="351"/>
      <c r="AL95" s="351"/>
      <c r="AM95" s="351"/>
      <c r="AN95" s="351"/>
      <c r="AO95" s="351"/>
      <c r="AP95" s="351"/>
      <c r="AQ95" s="351"/>
      <c r="AR95" s="351"/>
      <c r="AS95" s="351"/>
      <c r="AT95" s="351"/>
      <c r="AU95" s="351"/>
      <c r="AV95" s="351"/>
      <c r="AW95" s="351"/>
      <c r="AX95" s="351"/>
      <c r="AY95" s="351"/>
      <c r="AZ95" s="351"/>
      <c r="BA95" s="351"/>
      <c r="BB95" s="351"/>
      <c r="BC95" s="351"/>
      <c r="BD95" s="351"/>
      <c r="BE95" s="351"/>
      <c r="BF95" s="351"/>
      <c r="BG95" s="351"/>
      <c r="BH95" s="351"/>
      <c r="BI95" s="351"/>
      <c r="BJ95" s="351"/>
    </row>
    <row r="96" spans="1:62" s="337" customFormat="1">
      <c r="A96" s="330" t="s">
        <v>148</v>
      </c>
      <c r="B96" s="345"/>
      <c r="C96" s="338"/>
      <c r="D96" s="339"/>
      <c r="E96" s="349"/>
      <c r="F96" s="349"/>
      <c r="G96" s="342">
        <f>J96-(J96*0.2)</f>
        <v>440</v>
      </c>
      <c r="H96" s="342">
        <f>J96+(J96*0.2)</f>
        <v>660</v>
      </c>
      <c r="J96" s="344">
        <v>550</v>
      </c>
      <c r="K96" s="342">
        <f>P96-(P96*0.2)</f>
        <v>414.4</v>
      </c>
      <c r="L96" s="342">
        <f>P96+(P96*0.2)</f>
        <v>621.6</v>
      </c>
      <c r="M96" s="342"/>
      <c r="N96" s="342"/>
      <c r="P96" s="344">
        <v>518</v>
      </c>
      <c r="Q96" s="342">
        <f>V96-(V96*0.2)</f>
        <v>340</v>
      </c>
      <c r="R96" s="342">
        <f>V96+(V96*0.2)</f>
        <v>510</v>
      </c>
      <c r="S96" s="342"/>
      <c r="T96" s="342"/>
      <c r="V96" s="344">
        <v>425</v>
      </c>
      <c r="W96" s="342">
        <f>AB96-(AB96*0.2)</f>
        <v>140</v>
      </c>
      <c r="X96" s="342">
        <f>AB96+(AB96*0.2)</f>
        <v>210</v>
      </c>
      <c r="Y96" s="342"/>
      <c r="Z96" s="342"/>
      <c r="AB96" s="344">
        <v>175</v>
      </c>
      <c r="AC96" s="351"/>
      <c r="AD96" s="351"/>
      <c r="AE96" s="351"/>
      <c r="AF96" s="351"/>
      <c r="AG96" s="351"/>
      <c r="AH96" s="351"/>
      <c r="AI96" s="351"/>
      <c r="AJ96" s="351"/>
      <c r="AK96" s="351"/>
      <c r="AL96" s="351"/>
      <c r="AM96" s="351"/>
      <c r="AN96" s="351"/>
      <c r="AO96" s="351"/>
      <c r="AP96" s="351"/>
      <c r="AQ96" s="351"/>
      <c r="AR96" s="351"/>
      <c r="AS96" s="351"/>
      <c r="AT96" s="351"/>
      <c r="AU96" s="351"/>
      <c r="AV96" s="351"/>
      <c r="AW96" s="351"/>
      <c r="AX96" s="351"/>
      <c r="AY96" s="351"/>
      <c r="AZ96" s="351"/>
      <c r="BA96" s="351"/>
      <c r="BB96" s="351"/>
      <c r="BC96" s="351"/>
      <c r="BD96" s="351"/>
      <c r="BE96" s="351"/>
      <c r="BF96" s="351"/>
      <c r="BG96" s="351"/>
      <c r="BH96" s="351"/>
      <c r="BI96" s="351"/>
      <c r="BJ96" s="351"/>
    </row>
    <row r="97" spans="1:62">
      <c r="A97" s="39" t="s">
        <v>148</v>
      </c>
      <c r="B97" s="45">
        <v>8</v>
      </c>
      <c r="C97" s="4" t="s">
        <v>149</v>
      </c>
      <c r="D97" s="57" t="s">
        <v>669</v>
      </c>
      <c r="E97" s="60">
        <v>1</v>
      </c>
      <c r="F97" s="349">
        <v>10</v>
      </c>
      <c r="G97" s="305">
        <f>$F97/2</f>
        <v>5</v>
      </c>
      <c r="H97" s="305">
        <f>$F97*3</f>
        <v>30</v>
      </c>
      <c r="I97" s="320"/>
      <c r="J97" s="344"/>
      <c r="K97" s="305">
        <f>$F97/2</f>
        <v>5</v>
      </c>
      <c r="L97" s="305">
        <f>$F97*3</f>
        <v>30</v>
      </c>
      <c r="M97" s="305">
        <f t="shared" ref="M97:N103" si="74">K97/7</f>
        <v>0.7142857142857143</v>
      </c>
      <c r="N97" s="305">
        <f t="shared" si="74"/>
        <v>4.2857142857142856</v>
      </c>
      <c r="P97" s="325"/>
      <c r="Q97" s="305">
        <f>$F97/2</f>
        <v>5</v>
      </c>
      <c r="R97" s="305">
        <f>$F97*3</f>
        <v>30</v>
      </c>
      <c r="S97" s="305">
        <f t="shared" ref="S97:T103" si="75">Q97/7</f>
        <v>0.7142857142857143</v>
      </c>
      <c r="T97" s="305">
        <f t="shared" si="75"/>
        <v>4.2857142857142856</v>
      </c>
      <c r="U97" s="320"/>
      <c r="V97" s="325"/>
      <c r="W97" s="305">
        <f>$F97/2</f>
        <v>5</v>
      </c>
      <c r="X97" s="305">
        <f>$F97*3</f>
        <v>30</v>
      </c>
      <c r="Y97" s="305">
        <f t="shared" ref="Y97:Z103" si="76">W97/7</f>
        <v>0.7142857142857143</v>
      </c>
      <c r="Z97" s="305">
        <f t="shared" si="76"/>
        <v>4.2857142857142856</v>
      </c>
      <c r="AA97" s="320"/>
      <c r="AB97" s="325"/>
      <c r="AK97" s="351"/>
      <c r="AL97" s="351"/>
      <c r="AM97" s="351"/>
      <c r="AN97" s="351"/>
      <c r="AO97" s="351"/>
      <c r="AP97" s="351"/>
      <c r="AQ97" s="351"/>
      <c r="AR97" s="351"/>
      <c r="AS97" s="351"/>
      <c r="AT97" s="351"/>
      <c r="AU97" s="351"/>
      <c r="AV97" s="351"/>
      <c r="AW97" s="351"/>
      <c r="AX97" s="351"/>
      <c r="AY97" s="351"/>
      <c r="AZ97" s="351"/>
      <c r="BA97" s="351"/>
      <c r="BB97" s="351"/>
      <c r="BC97" s="351"/>
      <c r="BD97" s="351"/>
      <c r="BE97" s="351"/>
      <c r="BF97" s="351"/>
      <c r="BG97" s="351"/>
      <c r="BH97" s="351"/>
      <c r="BI97" s="351"/>
      <c r="BJ97" s="351"/>
    </row>
    <row r="98" spans="1:62">
      <c r="A98" s="39" t="s">
        <v>148</v>
      </c>
      <c r="B98" s="442">
        <v>8</v>
      </c>
      <c r="C98" s="4" t="s">
        <v>364</v>
      </c>
      <c r="D98" s="57" t="s">
        <v>670</v>
      </c>
      <c r="E98" s="60">
        <v>1</v>
      </c>
      <c r="F98" s="349">
        <v>15</v>
      </c>
      <c r="G98" s="305">
        <f t="shared" ref="G98:G103" si="77">$F98/2</f>
        <v>7.5</v>
      </c>
      <c r="H98" s="305">
        <f t="shared" ref="H98:H103" si="78">$F98*3</f>
        <v>45</v>
      </c>
      <c r="I98" s="320"/>
      <c r="J98" s="344"/>
      <c r="K98" s="305">
        <f t="shared" ref="K98:K103" si="79">$F98/2</f>
        <v>7.5</v>
      </c>
      <c r="L98" s="305">
        <f t="shared" ref="L98:L103" si="80">$F98*3</f>
        <v>45</v>
      </c>
      <c r="M98" s="305">
        <f t="shared" si="74"/>
        <v>1.0714285714285714</v>
      </c>
      <c r="N98" s="305">
        <f t="shared" si="74"/>
        <v>6.4285714285714288</v>
      </c>
      <c r="P98" s="325"/>
      <c r="Q98" s="305">
        <f t="shared" ref="Q98:Q103" si="81">$F98/2</f>
        <v>7.5</v>
      </c>
      <c r="R98" s="305">
        <f t="shared" ref="R98:R103" si="82">$F98*3</f>
        <v>45</v>
      </c>
      <c r="S98" s="305">
        <f t="shared" si="75"/>
        <v>1.0714285714285714</v>
      </c>
      <c r="T98" s="305">
        <f t="shared" si="75"/>
        <v>6.4285714285714288</v>
      </c>
      <c r="V98" s="325"/>
      <c r="W98" s="305">
        <f t="shared" ref="W98:W103" si="83">$F98/2</f>
        <v>7.5</v>
      </c>
      <c r="X98" s="305">
        <f t="shared" ref="X98:X103" si="84">$F98*3</f>
        <v>45</v>
      </c>
      <c r="Y98" s="305">
        <f t="shared" si="76"/>
        <v>1.0714285714285714</v>
      </c>
      <c r="Z98" s="305">
        <f t="shared" si="76"/>
        <v>6.4285714285714288</v>
      </c>
      <c r="AB98" s="325"/>
      <c r="AK98" s="351"/>
      <c r="AL98" s="351"/>
      <c r="AM98" s="351"/>
      <c r="AN98" s="351"/>
      <c r="AO98" s="351"/>
      <c r="AP98" s="351"/>
      <c r="AQ98" s="351"/>
      <c r="AR98" s="351"/>
      <c r="AS98" s="351"/>
      <c r="AT98" s="351"/>
      <c r="AU98" s="351"/>
      <c r="AV98" s="351"/>
      <c r="AW98" s="351"/>
      <c r="AX98" s="351"/>
      <c r="AY98" s="351"/>
      <c r="AZ98" s="351"/>
      <c r="BA98" s="351"/>
      <c r="BB98" s="351"/>
      <c r="BC98" s="351"/>
      <c r="BD98" s="351"/>
      <c r="BE98" s="351"/>
      <c r="BF98" s="351"/>
      <c r="BG98" s="351"/>
      <c r="BH98" s="351"/>
      <c r="BI98" s="351"/>
      <c r="BJ98" s="351"/>
    </row>
    <row r="99" spans="1:62">
      <c r="A99" s="39" t="s">
        <v>148</v>
      </c>
      <c r="B99" s="45">
        <v>8</v>
      </c>
      <c r="C99" s="4" t="s">
        <v>151</v>
      </c>
      <c r="D99" s="57" t="s">
        <v>671</v>
      </c>
      <c r="E99" s="60">
        <v>2</v>
      </c>
      <c r="F99" s="349">
        <v>250</v>
      </c>
      <c r="G99" s="305">
        <f t="shared" si="77"/>
        <v>125</v>
      </c>
      <c r="H99" s="305">
        <f t="shared" si="78"/>
        <v>750</v>
      </c>
      <c r="I99" s="320"/>
      <c r="J99" s="344"/>
      <c r="K99" s="305">
        <f t="shared" si="79"/>
        <v>125</v>
      </c>
      <c r="L99" s="305">
        <f t="shared" si="80"/>
        <v>750</v>
      </c>
      <c r="M99" s="305">
        <f t="shared" si="74"/>
        <v>17.857142857142858</v>
      </c>
      <c r="N99" s="305">
        <f t="shared" si="74"/>
        <v>107.14285714285714</v>
      </c>
      <c r="P99" s="325"/>
      <c r="Q99" s="305">
        <f t="shared" si="81"/>
        <v>125</v>
      </c>
      <c r="R99" s="305">
        <f t="shared" si="82"/>
        <v>750</v>
      </c>
      <c r="S99" s="305">
        <f t="shared" si="75"/>
        <v>17.857142857142858</v>
      </c>
      <c r="T99" s="305">
        <f t="shared" si="75"/>
        <v>107.14285714285714</v>
      </c>
      <c r="V99" s="325"/>
      <c r="W99" s="305">
        <f t="shared" si="83"/>
        <v>125</v>
      </c>
      <c r="X99" s="305">
        <f t="shared" si="84"/>
        <v>750</v>
      </c>
      <c r="Y99" s="305">
        <f t="shared" si="76"/>
        <v>17.857142857142858</v>
      </c>
      <c r="Z99" s="305">
        <f t="shared" si="76"/>
        <v>107.14285714285714</v>
      </c>
      <c r="AB99" s="325"/>
      <c r="AK99" s="351"/>
      <c r="AL99" s="351"/>
      <c r="AM99" s="351"/>
      <c r="AN99" s="351"/>
      <c r="AO99" s="351"/>
      <c r="AP99" s="351"/>
      <c r="AQ99" s="351"/>
      <c r="AR99" s="351"/>
      <c r="AS99" s="351"/>
      <c r="AT99" s="351"/>
      <c r="AU99" s="351"/>
      <c r="AV99" s="351"/>
      <c r="AW99" s="351"/>
      <c r="AX99" s="351"/>
      <c r="AY99" s="351"/>
      <c r="AZ99" s="351"/>
      <c r="BA99" s="351"/>
      <c r="BB99" s="351"/>
      <c r="BC99" s="351"/>
      <c r="BD99" s="351"/>
      <c r="BE99" s="351"/>
      <c r="BF99" s="351"/>
      <c r="BG99" s="351"/>
      <c r="BH99" s="351"/>
      <c r="BI99" s="351"/>
      <c r="BJ99" s="351"/>
    </row>
    <row r="100" spans="1:62">
      <c r="A100" s="39" t="s">
        <v>148</v>
      </c>
      <c r="B100" s="442">
        <v>8</v>
      </c>
      <c r="C100" s="4" t="s">
        <v>152</v>
      </c>
      <c r="D100" s="57" t="s">
        <v>672</v>
      </c>
      <c r="E100" s="60">
        <v>2</v>
      </c>
      <c r="F100" s="349">
        <v>125</v>
      </c>
      <c r="G100" s="305">
        <f t="shared" si="77"/>
        <v>62.5</v>
      </c>
      <c r="H100" s="305">
        <f t="shared" si="78"/>
        <v>375</v>
      </c>
      <c r="I100" s="320"/>
      <c r="J100" s="344"/>
      <c r="K100" s="305">
        <f t="shared" si="79"/>
        <v>62.5</v>
      </c>
      <c r="L100" s="305">
        <f t="shared" si="80"/>
        <v>375</v>
      </c>
      <c r="M100" s="305">
        <f t="shared" si="74"/>
        <v>8.9285714285714288</v>
      </c>
      <c r="N100" s="305">
        <f t="shared" si="74"/>
        <v>53.571428571428569</v>
      </c>
      <c r="P100" s="325"/>
      <c r="Q100" s="305">
        <f t="shared" si="81"/>
        <v>62.5</v>
      </c>
      <c r="R100" s="305">
        <f t="shared" si="82"/>
        <v>375</v>
      </c>
      <c r="S100" s="305">
        <f t="shared" si="75"/>
        <v>8.9285714285714288</v>
      </c>
      <c r="T100" s="305">
        <f t="shared" si="75"/>
        <v>53.571428571428569</v>
      </c>
      <c r="V100" s="325"/>
      <c r="W100" s="305">
        <f t="shared" si="83"/>
        <v>62.5</v>
      </c>
      <c r="X100" s="305">
        <f t="shared" si="84"/>
        <v>375</v>
      </c>
      <c r="Y100" s="305">
        <f t="shared" si="76"/>
        <v>8.9285714285714288</v>
      </c>
      <c r="Z100" s="305">
        <f t="shared" si="76"/>
        <v>53.571428571428569</v>
      </c>
      <c r="AB100" s="325"/>
      <c r="AK100" s="351"/>
      <c r="AL100" s="351"/>
      <c r="AM100" s="351"/>
      <c r="AN100" s="351"/>
      <c r="AO100" s="351"/>
      <c r="AP100" s="351"/>
      <c r="AQ100" s="351"/>
      <c r="AR100" s="351"/>
      <c r="AS100" s="351"/>
      <c r="AT100" s="351"/>
      <c r="AU100" s="351"/>
      <c r="AV100" s="351"/>
      <c r="AW100" s="351"/>
      <c r="AX100" s="351"/>
      <c r="AY100" s="351"/>
      <c r="AZ100" s="351"/>
      <c r="BA100" s="351"/>
      <c r="BB100" s="351"/>
      <c r="BC100" s="351"/>
      <c r="BD100" s="351"/>
      <c r="BE100" s="351"/>
      <c r="BF100" s="351"/>
      <c r="BG100" s="351"/>
      <c r="BH100" s="351"/>
      <c r="BI100" s="351"/>
      <c r="BJ100" s="351"/>
    </row>
    <row r="101" spans="1:62">
      <c r="A101" s="39" t="s">
        <v>148</v>
      </c>
      <c r="B101" s="45">
        <v>8</v>
      </c>
      <c r="C101" s="4" t="s">
        <v>153</v>
      </c>
      <c r="D101" s="57" t="s">
        <v>673</v>
      </c>
      <c r="E101" s="60">
        <v>2</v>
      </c>
      <c r="F101" s="349">
        <v>15</v>
      </c>
      <c r="G101" s="305">
        <f t="shared" si="77"/>
        <v>7.5</v>
      </c>
      <c r="H101" s="305">
        <f t="shared" si="78"/>
        <v>45</v>
      </c>
      <c r="I101" s="320"/>
      <c r="J101" s="344"/>
      <c r="K101" s="305">
        <f t="shared" si="79"/>
        <v>7.5</v>
      </c>
      <c r="L101" s="305">
        <f t="shared" si="80"/>
        <v>45</v>
      </c>
      <c r="M101" s="305">
        <f t="shared" si="74"/>
        <v>1.0714285714285714</v>
      </c>
      <c r="N101" s="305">
        <f t="shared" si="74"/>
        <v>6.4285714285714288</v>
      </c>
      <c r="P101" s="325"/>
      <c r="Q101" s="305">
        <f t="shared" si="81"/>
        <v>7.5</v>
      </c>
      <c r="R101" s="305">
        <f t="shared" si="82"/>
        <v>45</v>
      </c>
      <c r="S101" s="305">
        <f t="shared" si="75"/>
        <v>1.0714285714285714</v>
      </c>
      <c r="T101" s="305">
        <f t="shared" si="75"/>
        <v>6.4285714285714288</v>
      </c>
      <c r="V101" s="325"/>
      <c r="W101" s="305">
        <f t="shared" si="83"/>
        <v>7.5</v>
      </c>
      <c r="X101" s="305">
        <f t="shared" si="84"/>
        <v>45</v>
      </c>
      <c r="Y101" s="305">
        <f t="shared" si="76"/>
        <v>1.0714285714285714</v>
      </c>
      <c r="Z101" s="305">
        <f t="shared" si="76"/>
        <v>6.4285714285714288</v>
      </c>
      <c r="AB101" s="325"/>
      <c r="AK101" s="351"/>
      <c r="AL101" s="351"/>
      <c r="AM101" s="351"/>
      <c r="AN101" s="351"/>
      <c r="AO101" s="351"/>
      <c r="AP101" s="351"/>
      <c r="AQ101" s="351"/>
      <c r="AR101" s="351"/>
      <c r="AS101" s="351"/>
      <c r="AT101" s="351"/>
      <c r="AU101" s="351"/>
      <c r="AV101" s="351"/>
      <c r="AW101" s="351"/>
      <c r="AX101" s="351"/>
      <c r="AY101" s="351"/>
      <c r="AZ101" s="351"/>
      <c r="BA101" s="351"/>
      <c r="BB101" s="351"/>
      <c r="BC101" s="351"/>
      <c r="BD101" s="351"/>
      <c r="BE101" s="351"/>
      <c r="BF101" s="351"/>
      <c r="BG101" s="351"/>
      <c r="BH101" s="351"/>
      <c r="BI101" s="351"/>
      <c r="BJ101" s="351"/>
    </row>
    <row r="102" spans="1:62">
      <c r="A102" s="39" t="s">
        <v>148</v>
      </c>
      <c r="B102" s="442">
        <v>8</v>
      </c>
      <c r="C102" s="4" t="s">
        <v>154</v>
      </c>
      <c r="D102" s="57" t="s">
        <v>674</v>
      </c>
      <c r="E102" s="60">
        <v>1</v>
      </c>
      <c r="F102" s="349">
        <v>15</v>
      </c>
      <c r="G102" s="305">
        <f t="shared" si="77"/>
        <v>7.5</v>
      </c>
      <c r="H102" s="305">
        <f t="shared" si="78"/>
        <v>45</v>
      </c>
      <c r="I102" s="320"/>
      <c r="J102" s="344"/>
      <c r="K102" s="305">
        <f t="shared" si="79"/>
        <v>7.5</v>
      </c>
      <c r="L102" s="305">
        <f t="shared" si="80"/>
        <v>45</v>
      </c>
      <c r="M102" s="305">
        <f t="shared" si="74"/>
        <v>1.0714285714285714</v>
      </c>
      <c r="N102" s="305">
        <f t="shared" si="74"/>
        <v>6.4285714285714288</v>
      </c>
      <c r="O102" s="319"/>
      <c r="P102" s="325"/>
      <c r="Q102" s="305">
        <f t="shared" si="81"/>
        <v>7.5</v>
      </c>
      <c r="R102" s="305">
        <f t="shared" si="82"/>
        <v>45</v>
      </c>
      <c r="S102" s="305">
        <f t="shared" si="75"/>
        <v>1.0714285714285714</v>
      </c>
      <c r="T102" s="305">
        <f t="shared" si="75"/>
        <v>6.4285714285714288</v>
      </c>
      <c r="U102" s="319"/>
      <c r="V102" s="325"/>
      <c r="W102" s="305">
        <f t="shared" si="83"/>
        <v>7.5</v>
      </c>
      <c r="X102" s="305">
        <f t="shared" si="84"/>
        <v>45</v>
      </c>
      <c r="Y102" s="305">
        <f t="shared" si="76"/>
        <v>1.0714285714285714</v>
      </c>
      <c r="Z102" s="305">
        <f t="shared" si="76"/>
        <v>6.4285714285714288</v>
      </c>
      <c r="AA102" s="319"/>
      <c r="AB102" s="325"/>
      <c r="AK102" s="351"/>
      <c r="AL102" s="351"/>
      <c r="AM102" s="351"/>
      <c r="AN102" s="351"/>
      <c r="AO102" s="351"/>
      <c r="AP102" s="351"/>
      <c r="AQ102" s="351"/>
      <c r="AR102" s="351"/>
      <c r="AS102" s="351"/>
      <c r="AT102" s="351"/>
      <c r="AU102" s="351"/>
      <c r="AV102" s="351"/>
      <c r="AW102" s="351"/>
      <c r="AX102" s="351"/>
      <c r="AY102" s="351"/>
      <c r="AZ102" s="351"/>
      <c r="BA102" s="351"/>
      <c r="BB102" s="351"/>
      <c r="BC102" s="351"/>
      <c r="BD102" s="351"/>
      <c r="BE102" s="351"/>
      <c r="BF102" s="351"/>
      <c r="BG102" s="351"/>
      <c r="BH102" s="351"/>
      <c r="BI102" s="351"/>
      <c r="BJ102" s="351"/>
    </row>
    <row r="103" spans="1:62">
      <c r="A103" s="39" t="s">
        <v>148</v>
      </c>
      <c r="B103" s="45">
        <v>8</v>
      </c>
      <c r="C103" s="4" t="s">
        <v>155</v>
      </c>
      <c r="D103" s="57" t="s">
        <v>675</v>
      </c>
      <c r="E103" s="60">
        <v>1</v>
      </c>
      <c r="F103" s="349">
        <v>5</v>
      </c>
      <c r="G103" s="305">
        <f t="shared" si="77"/>
        <v>2.5</v>
      </c>
      <c r="H103" s="305">
        <f t="shared" si="78"/>
        <v>15</v>
      </c>
      <c r="I103" s="320"/>
      <c r="J103" s="344"/>
      <c r="K103" s="305">
        <f t="shared" si="79"/>
        <v>2.5</v>
      </c>
      <c r="L103" s="305">
        <f t="shared" si="80"/>
        <v>15</v>
      </c>
      <c r="M103" s="305">
        <f t="shared" si="74"/>
        <v>0.35714285714285715</v>
      </c>
      <c r="N103" s="305">
        <f t="shared" si="74"/>
        <v>2.1428571428571428</v>
      </c>
      <c r="O103" s="319"/>
      <c r="P103" s="325"/>
      <c r="Q103" s="305">
        <f t="shared" si="81"/>
        <v>2.5</v>
      </c>
      <c r="R103" s="305">
        <f t="shared" si="82"/>
        <v>15</v>
      </c>
      <c r="S103" s="305">
        <f t="shared" si="75"/>
        <v>0.35714285714285715</v>
      </c>
      <c r="T103" s="305">
        <f t="shared" si="75"/>
        <v>2.1428571428571428</v>
      </c>
      <c r="U103" s="319"/>
      <c r="V103" s="325"/>
      <c r="W103" s="305">
        <f t="shared" si="83"/>
        <v>2.5</v>
      </c>
      <c r="X103" s="305">
        <f t="shared" si="84"/>
        <v>15</v>
      </c>
      <c r="Y103" s="305">
        <f t="shared" si="76"/>
        <v>0.35714285714285715</v>
      </c>
      <c r="Z103" s="305">
        <f t="shared" si="76"/>
        <v>2.1428571428571428</v>
      </c>
      <c r="AA103" s="319"/>
      <c r="AB103" s="325"/>
      <c r="AK103" s="351"/>
      <c r="AL103" s="351"/>
      <c r="AM103" s="351"/>
      <c r="AN103" s="351"/>
      <c r="AO103" s="351"/>
      <c r="AP103" s="351"/>
      <c r="AQ103" s="351"/>
      <c r="AR103" s="351"/>
      <c r="AS103" s="351"/>
      <c r="AT103" s="351"/>
      <c r="AU103" s="351"/>
      <c r="AV103" s="351"/>
      <c r="AW103" s="351"/>
      <c r="AX103" s="351"/>
      <c r="AY103" s="351"/>
      <c r="AZ103" s="351"/>
      <c r="BA103" s="351"/>
      <c r="BB103" s="351"/>
      <c r="BC103" s="351"/>
      <c r="BD103" s="351"/>
      <c r="BE103" s="351"/>
      <c r="BF103" s="351"/>
      <c r="BG103" s="351"/>
      <c r="BH103" s="351"/>
      <c r="BI103" s="351"/>
      <c r="BJ103" s="351"/>
    </row>
    <row r="104" spans="1:62" s="337" customFormat="1">
      <c r="A104" s="330" t="s">
        <v>156</v>
      </c>
      <c r="B104" s="345"/>
      <c r="C104" s="338"/>
      <c r="D104" s="339"/>
      <c r="E104" s="349"/>
      <c r="F104" s="349"/>
      <c r="G104" s="342">
        <f>J104-(J104*0.2)</f>
        <v>1380</v>
      </c>
      <c r="H104" s="342">
        <f>J104+(J104*0.2)</f>
        <v>2070</v>
      </c>
      <c r="J104" s="344">
        <v>1725</v>
      </c>
      <c r="K104" s="342">
        <f>P104-(P104*0.2)</f>
        <v>910.4</v>
      </c>
      <c r="L104" s="342">
        <f>P104+(P104*0.2)</f>
        <v>1365.6</v>
      </c>
      <c r="M104" s="342"/>
      <c r="N104" s="342"/>
      <c r="P104" s="344">
        <v>1138</v>
      </c>
      <c r="Q104" s="342">
        <f>V104-(V104*0.2)</f>
        <v>1800</v>
      </c>
      <c r="R104" s="342">
        <f>V104+(V104*0.2)</f>
        <v>2700</v>
      </c>
      <c r="S104" s="342"/>
      <c r="T104" s="342"/>
      <c r="V104" s="344">
        <v>2250</v>
      </c>
      <c r="W104" s="342">
        <f>AB104-(AB104*0.2)</f>
        <v>908</v>
      </c>
      <c r="X104" s="342">
        <f>AB104+(AB104*0.2)</f>
        <v>1362</v>
      </c>
      <c r="Y104" s="342"/>
      <c r="Z104" s="342"/>
      <c r="AB104" s="344">
        <v>1135</v>
      </c>
      <c r="AC104" s="351"/>
      <c r="AD104" s="351"/>
      <c r="AE104" s="351"/>
      <c r="AF104" s="351"/>
      <c r="AG104" s="351"/>
      <c r="AH104" s="351"/>
      <c r="AI104" s="351"/>
      <c r="AJ104" s="351"/>
      <c r="AK104" s="351"/>
      <c r="AL104" s="351"/>
      <c r="AM104" s="351"/>
      <c r="AN104" s="351"/>
      <c r="AO104" s="351"/>
      <c r="AP104" s="351"/>
      <c r="AQ104" s="351"/>
      <c r="AR104" s="351"/>
      <c r="AS104" s="351"/>
      <c r="AT104" s="351"/>
      <c r="AU104" s="351"/>
      <c r="AV104" s="351"/>
      <c r="AW104" s="351"/>
      <c r="AX104" s="351"/>
      <c r="AY104" s="351"/>
      <c r="AZ104" s="351"/>
      <c r="BA104" s="351"/>
      <c r="BB104" s="351"/>
      <c r="BC104" s="351"/>
      <c r="BD104" s="351"/>
      <c r="BE104" s="351"/>
      <c r="BF104" s="351"/>
      <c r="BG104" s="351"/>
      <c r="BH104" s="351"/>
      <c r="BI104" s="351"/>
      <c r="BJ104" s="351"/>
    </row>
    <row r="105" spans="1:62">
      <c r="A105" s="331" t="s">
        <v>156</v>
      </c>
      <c r="B105" s="45">
        <v>9</v>
      </c>
      <c r="C105" s="333" t="s">
        <v>157</v>
      </c>
      <c r="D105" s="68" t="s">
        <v>676</v>
      </c>
      <c r="E105" s="336">
        <v>2</v>
      </c>
      <c r="F105" s="382">
        <v>20</v>
      </c>
      <c r="G105" s="305">
        <f t="shared" ref="G105:G116" si="85">$F105/2</f>
        <v>10</v>
      </c>
      <c r="H105" s="305">
        <f>$F105*4</f>
        <v>80</v>
      </c>
      <c r="I105" s="320"/>
      <c r="J105" s="344"/>
      <c r="K105" s="305">
        <f t="shared" ref="K105:K110" si="86">$F105/2</f>
        <v>10</v>
      </c>
      <c r="L105" s="305">
        <f>$F105*4</f>
        <v>80</v>
      </c>
      <c r="M105" s="305">
        <f t="shared" ref="M105:N110" si="87">K105/7</f>
        <v>1.4285714285714286</v>
      </c>
      <c r="N105" s="305">
        <f t="shared" si="87"/>
        <v>11.428571428571429</v>
      </c>
      <c r="O105" s="320"/>
      <c r="P105" s="325"/>
      <c r="Q105" s="305">
        <f t="shared" ref="Q105:Q110" si="88">$F105/2</f>
        <v>10</v>
      </c>
      <c r="R105" s="305">
        <f>$F105*4</f>
        <v>80</v>
      </c>
      <c r="S105" s="305">
        <f t="shared" ref="S105:T110" si="89">Q105/7</f>
        <v>1.4285714285714286</v>
      </c>
      <c r="T105" s="305">
        <f t="shared" si="89"/>
        <v>11.428571428571429</v>
      </c>
      <c r="U105" s="319"/>
      <c r="V105" s="325"/>
      <c r="W105" s="305">
        <f t="shared" ref="W105:W110" si="90">$F105/2</f>
        <v>10</v>
      </c>
      <c r="X105" s="305">
        <f>$F105*4</f>
        <v>80</v>
      </c>
      <c r="Y105" s="305">
        <f t="shared" ref="Y105:Z110" si="91">W105/7</f>
        <v>1.4285714285714286</v>
      </c>
      <c r="Z105" s="305">
        <f t="shared" si="91"/>
        <v>11.428571428571429</v>
      </c>
      <c r="AA105" s="305"/>
      <c r="AB105" s="325"/>
      <c r="AK105" s="351"/>
      <c r="AL105" s="351"/>
      <c r="AM105" s="351"/>
      <c r="AN105" s="351"/>
      <c r="AO105" s="351"/>
      <c r="AP105" s="351"/>
      <c r="AQ105" s="351"/>
      <c r="AR105" s="351"/>
      <c r="AS105" s="351"/>
      <c r="AT105" s="351"/>
      <c r="AU105" s="351"/>
      <c r="AV105" s="351"/>
      <c r="AW105" s="351"/>
      <c r="AX105" s="351"/>
      <c r="AY105" s="351"/>
      <c r="AZ105" s="351"/>
      <c r="BA105" s="351"/>
      <c r="BB105" s="351"/>
      <c r="BC105" s="351"/>
      <c r="BD105" s="351"/>
      <c r="BE105" s="351"/>
      <c r="BF105" s="351"/>
      <c r="BG105" s="351"/>
      <c r="BH105" s="351"/>
      <c r="BI105" s="351"/>
      <c r="BJ105" s="351"/>
    </row>
    <row r="106" spans="1:62">
      <c r="A106" s="331" t="s">
        <v>156</v>
      </c>
      <c r="B106" s="442">
        <v>9</v>
      </c>
      <c r="C106" s="4" t="s">
        <v>158</v>
      </c>
      <c r="D106" s="57" t="s">
        <v>677</v>
      </c>
      <c r="E106" s="60">
        <v>1</v>
      </c>
      <c r="F106" s="349">
        <v>250</v>
      </c>
      <c r="G106" s="305">
        <f t="shared" si="85"/>
        <v>125</v>
      </c>
      <c r="H106" s="305">
        <f t="shared" ref="H106:H110" si="92">$F106*4</f>
        <v>1000</v>
      </c>
      <c r="I106" s="320"/>
      <c r="J106" s="344"/>
      <c r="K106" s="305">
        <f t="shared" si="86"/>
        <v>125</v>
      </c>
      <c r="L106" s="305">
        <f t="shared" ref="L106:L110" si="93">$F106*4</f>
        <v>1000</v>
      </c>
      <c r="M106" s="305">
        <f t="shared" si="87"/>
        <v>17.857142857142858</v>
      </c>
      <c r="N106" s="305">
        <f t="shared" si="87"/>
        <v>142.85714285714286</v>
      </c>
      <c r="O106" s="320"/>
      <c r="P106" s="325"/>
      <c r="Q106" s="305">
        <f t="shared" si="88"/>
        <v>125</v>
      </c>
      <c r="R106" s="305">
        <f t="shared" ref="R106:R110" si="94">$F106*4</f>
        <v>1000</v>
      </c>
      <c r="S106" s="305">
        <f t="shared" si="89"/>
        <v>17.857142857142858</v>
      </c>
      <c r="T106" s="305">
        <f t="shared" si="89"/>
        <v>142.85714285714286</v>
      </c>
      <c r="U106" s="320"/>
      <c r="V106" s="325"/>
      <c r="W106" s="305">
        <f t="shared" si="90"/>
        <v>125</v>
      </c>
      <c r="X106" s="305">
        <f t="shared" ref="X106:X110" si="95">$F106*4</f>
        <v>1000</v>
      </c>
      <c r="Y106" s="305">
        <f t="shared" si="91"/>
        <v>17.857142857142858</v>
      </c>
      <c r="Z106" s="305">
        <f t="shared" si="91"/>
        <v>142.85714285714286</v>
      </c>
      <c r="AA106" s="305"/>
      <c r="AB106" s="325"/>
      <c r="AK106" s="351"/>
      <c r="AL106" s="351"/>
      <c r="AM106" s="351"/>
      <c r="AN106" s="351"/>
      <c r="AO106" s="351"/>
      <c r="AP106" s="351"/>
      <c r="AQ106" s="351"/>
      <c r="AR106" s="351"/>
      <c r="AS106" s="351"/>
      <c r="AT106" s="351"/>
      <c r="AU106" s="351"/>
      <c r="AV106" s="351"/>
      <c r="AW106" s="351"/>
      <c r="AX106" s="351"/>
      <c r="AY106" s="351"/>
      <c r="AZ106" s="351"/>
      <c r="BA106" s="351"/>
      <c r="BB106" s="351"/>
      <c r="BC106" s="351"/>
      <c r="BD106" s="351"/>
      <c r="BE106" s="351"/>
      <c r="BF106" s="351"/>
      <c r="BG106" s="351"/>
      <c r="BH106" s="351"/>
      <c r="BI106" s="351"/>
      <c r="BJ106" s="351"/>
    </row>
    <row r="107" spans="1:62">
      <c r="A107" s="331" t="s">
        <v>156</v>
      </c>
      <c r="B107" s="45">
        <v>9</v>
      </c>
      <c r="C107" s="4" t="s">
        <v>159</v>
      </c>
      <c r="D107" s="68" t="s">
        <v>678</v>
      </c>
      <c r="E107" s="60">
        <v>2</v>
      </c>
      <c r="F107" s="349">
        <v>250</v>
      </c>
      <c r="G107" s="305">
        <f t="shared" si="85"/>
        <v>125</v>
      </c>
      <c r="H107" s="305">
        <f t="shared" si="92"/>
        <v>1000</v>
      </c>
      <c r="I107" s="319"/>
      <c r="J107" s="344"/>
      <c r="K107" s="305">
        <f t="shared" si="86"/>
        <v>125</v>
      </c>
      <c r="L107" s="305">
        <f t="shared" si="93"/>
        <v>1000</v>
      </c>
      <c r="M107" s="305">
        <f t="shared" si="87"/>
        <v>17.857142857142858</v>
      </c>
      <c r="N107" s="305">
        <f t="shared" si="87"/>
        <v>142.85714285714286</v>
      </c>
      <c r="O107" s="320"/>
      <c r="P107" s="325"/>
      <c r="Q107" s="305">
        <f t="shared" si="88"/>
        <v>125</v>
      </c>
      <c r="R107" s="305">
        <f t="shared" si="94"/>
        <v>1000</v>
      </c>
      <c r="S107" s="305">
        <f t="shared" si="89"/>
        <v>17.857142857142858</v>
      </c>
      <c r="T107" s="305">
        <f t="shared" si="89"/>
        <v>142.85714285714286</v>
      </c>
      <c r="U107" s="320"/>
      <c r="V107" s="325"/>
      <c r="W107" s="305">
        <f t="shared" si="90"/>
        <v>125</v>
      </c>
      <c r="X107" s="305">
        <f t="shared" si="95"/>
        <v>1000</v>
      </c>
      <c r="Y107" s="305">
        <f t="shared" si="91"/>
        <v>17.857142857142858</v>
      </c>
      <c r="Z107" s="305">
        <f t="shared" si="91"/>
        <v>142.85714285714286</v>
      </c>
      <c r="AA107" s="305"/>
      <c r="AB107" s="325"/>
      <c r="AK107" s="351"/>
      <c r="AL107" s="351"/>
      <c r="AM107" s="351"/>
      <c r="AN107" s="351"/>
      <c r="AO107" s="351"/>
      <c r="AP107" s="351"/>
      <c r="AQ107" s="351"/>
      <c r="AR107" s="351"/>
      <c r="AS107" s="351"/>
      <c r="AT107" s="351"/>
      <c r="AU107" s="351"/>
      <c r="AV107" s="351"/>
      <c r="AW107" s="351"/>
      <c r="AX107" s="351"/>
      <c r="AY107" s="351"/>
      <c r="AZ107" s="351"/>
      <c r="BA107" s="351"/>
      <c r="BB107" s="351"/>
      <c r="BC107" s="351"/>
      <c r="BD107" s="351"/>
      <c r="BE107" s="351"/>
      <c r="BF107" s="351"/>
      <c r="BG107" s="351"/>
      <c r="BH107" s="351"/>
      <c r="BI107" s="351"/>
      <c r="BJ107" s="351"/>
    </row>
    <row r="108" spans="1:62">
      <c r="A108" s="331" t="s">
        <v>156</v>
      </c>
      <c r="B108" s="442">
        <v>9</v>
      </c>
      <c r="C108" s="4" t="s">
        <v>160</v>
      </c>
      <c r="D108" s="57" t="s">
        <v>679</v>
      </c>
      <c r="E108" s="60">
        <v>2</v>
      </c>
      <c r="F108" s="349">
        <v>250</v>
      </c>
      <c r="G108" s="305">
        <f t="shared" si="85"/>
        <v>125</v>
      </c>
      <c r="H108" s="305">
        <f t="shared" si="92"/>
        <v>1000</v>
      </c>
      <c r="I108" s="319"/>
      <c r="J108" s="344"/>
      <c r="K108" s="305">
        <f t="shared" si="86"/>
        <v>125</v>
      </c>
      <c r="L108" s="305">
        <f t="shared" si="93"/>
        <v>1000</v>
      </c>
      <c r="M108" s="305">
        <f t="shared" si="87"/>
        <v>17.857142857142858</v>
      </c>
      <c r="N108" s="305">
        <f t="shared" si="87"/>
        <v>142.85714285714286</v>
      </c>
      <c r="O108" s="319"/>
      <c r="P108" s="325"/>
      <c r="Q108" s="305">
        <f t="shared" si="88"/>
        <v>125</v>
      </c>
      <c r="R108" s="305">
        <f t="shared" si="94"/>
        <v>1000</v>
      </c>
      <c r="S108" s="305">
        <f t="shared" si="89"/>
        <v>17.857142857142858</v>
      </c>
      <c r="T108" s="305">
        <f t="shared" si="89"/>
        <v>142.85714285714286</v>
      </c>
      <c r="U108" s="319"/>
      <c r="V108" s="325"/>
      <c r="W108" s="305">
        <f t="shared" si="90"/>
        <v>125</v>
      </c>
      <c r="X108" s="305">
        <f t="shared" si="95"/>
        <v>1000</v>
      </c>
      <c r="Y108" s="305">
        <f t="shared" si="91"/>
        <v>17.857142857142858</v>
      </c>
      <c r="Z108" s="305">
        <f t="shared" si="91"/>
        <v>142.85714285714286</v>
      </c>
      <c r="AA108" s="305"/>
      <c r="AB108" s="325"/>
      <c r="AK108" s="351"/>
      <c r="AL108" s="351"/>
      <c r="AM108" s="351"/>
      <c r="AN108" s="351"/>
      <c r="AO108" s="351"/>
      <c r="AP108" s="351"/>
      <c r="AQ108" s="351"/>
      <c r="AR108" s="351"/>
      <c r="AS108" s="351"/>
      <c r="AT108" s="351"/>
      <c r="AU108" s="351"/>
      <c r="AV108" s="351"/>
      <c r="AW108" s="351"/>
      <c r="AX108" s="351"/>
      <c r="AY108" s="351"/>
      <c r="AZ108" s="351"/>
      <c r="BA108" s="351"/>
      <c r="BB108" s="351"/>
      <c r="BC108" s="351"/>
      <c r="BD108" s="351"/>
      <c r="BE108" s="351"/>
      <c r="BF108" s="351"/>
      <c r="BG108" s="351"/>
      <c r="BH108" s="351"/>
      <c r="BI108" s="351"/>
      <c r="BJ108" s="351"/>
    </row>
    <row r="109" spans="1:62">
      <c r="A109" s="331" t="s">
        <v>156</v>
      </c>
      <c r="B109" s="45">
        <v>9</v>
      </c>
      <c r="C109" s="4" t="s">
        <v>161</v>
      </c>
      <c r="D109" s="68" t="s">
        <v>680</v>
      </c>
      <c r="E109" s="60">
        <v>1</v>
      </c>
      <c r="F109" s="349">
        <v>250</v>
      </c>
      <c r="G109" s="305">
        <f t="shared" si="85"/>
        <v>125</v>
      </c>
      <c r="H109" s="305">
        <f t="shared" si="92"/>
        <v>1000</v>
      </c>
      <c r="I109" s="320"/>
      <c r="J109" s="344"/>
      <c r="K109" s="305">
        <f t="shared" si="86"/>
        <v>125</v>
      </c>
      <c r="L109" s="305">
        <f t="shared" si="93"/>
        <v>1000</v>
      </c>
      <c r="M109" s="305">
        <f t="shared" si="87"/>
        <v>17.857142857142858</v>
      </c>
      <c r="N109" s="305">
        <f t="shared" si="87"/>
        <v>142.85714285714286</v>
      </c>
      <c r="O109" s="319"/>
      <c r="P109" s="325"/>
      <c r="Q109" s="305">
        <f t="shared" si="88"/>
        <v>125</v>
      </c>
      <c r="R109" s="305">
        <f t="shared" si="94"/>
        <v>1000</v>
      </c>
      <c r="S109" s="305">
        <f t="shared" si="89"/>
        <v>17.857142857142858</v>
      </c>
      <c r="T109" s="305">
        <f t="shared" si="89"/>
        <v>142.85714285714286</v>
      </c>
      <c r="U109" s="319"/>
      <c r="V109" s="325"/>
      <c r="W109" s="305">
        <f t="shared" si="90"/>
        <v>125</v>
      </c>
      <c r="X109" s="305">
        <f t="shared" si="95"/>
        <v>1000</v>
      </c>
      <c r="Y109" s="305">
        <f t="shared" si="91"/>
        <v>17.857142857142858</v>
      </c>
      <c r="Z109" s="305">
        <f t="shared" si="91"/>
        <v>142.85714285714286</v>
      </c>
      <c r="AA109" s="305"/>
      <c r="AB109" s="325"/>
      <c r="AK109" s="351"/>
      <c r="AL109" s="351"/>
      <c r="AM109" s="351"/>
      <c r="AN109" s="351"/>
      <c r="AO109" s="351"/>
      <c r="AP109" s="351"/>
      <c r="AQ109" s="351"/>
      <c r="AR109" s="351"/>
      <c r="AS109" s="351"/>
      <c r="AT109" s="351"/>
      <c r="AU109" s="351"/>
      <c r="AV109" s="351"/>
      <c r="AW109" s="351"/>
      <c r="AX109" s="351"/>
      <c r="AY109" s="351"/>
      <c r="AZ109" s="351"/>
      <c r="BA109" s="351"/>
      <c r="BB109" s="351"/>
      <c r="BC109" s="351"/>
      <c r="BD109" s="351"/>
      <c r="BE109" s="351"/>
      <c r="BF109" s="351"/>
      <c r="BG109" s="351"/>
      <c r="BH109" s="351"/>
      <c r="BI109" s="351"/>
      <c r="BJ109" s="351"/>
    </row>
    <row r="110" spans="1:62">
      <c r="A110" s="331" t="s">
        <v>156</v>
      </c>
      <c r="B110" s="442">
        <v>9</v>
      </c>
      <c r="C110" s="4" t="s">
        <v>162</v>
      </c>
      <c r="D110" s="57" t="s">
        <v>681</v>
      </c>
      <c r="E110" s="60">
        <v>3</v>
      </c>
      <c r="F110" s="349">
        <v>15</v>
      </c>
      <c r="G110" s="305">
        <f t="shared" si="85"/>
        <v>7.5</v>
      </c>
      <c r="H110" s="305">
        <f t="shared" si="92"/>
        <v>60</v>
      </c>
      <c r="I110" s="320"/>
      <c r="J110" s="344"/>
      <c r="K110" s="305">
        <f t="shared" si="86"/>
        <v>7.5</v>
      </c>
      <c r="L110" s="305">
        <f t="shared" si="93"/>
        <v>60</v>
      </c>
      <c r="M110" s="305">
        <f t="shared" si="87"/>
        <v>1.0714285714285714</v>
      </c>
      <c r="N110" s="305">
        <f t="shared" si="87"/>
        <v>8.5714285714285712</v>
      </c>
      <c r="O110" s="320"/>
      <c r="P110" s="325"/>
      <c r="Q110" s="305">
        <f t="shared" si="88"/>
        <v>7.5</v>
      </c>
      <c r="R110" s="305">
        <f t="shared" si="94"/>
        <v>60</v>
      </c>
      <c r="S110" s="305">
        <f t="shared" si="89"/>
        <v>1.0714285714285714</v>
      </c>
      <c r="T110" s="305">
        <f t="shared" si="89"/>
        <v>8.5714285714285712</v>
      </c>
      <c r="U110" s="320"/>
      <c r="V110" s="325"/>
      <c r="W110" s="305">
        <f t="shared" si="90"/>
        <v>7.5</v>
      </c>
      <c r="X110" s="305">
        <f t="shared" si="95"/>
        <v>60</v>
      </c>
      <c r="Y110" s="305">
        <f t="shared" si="91"/>
        <v>1.0714285714285714</v>
      </c>
      <c r="Z110" s="305">
        <f t="shared" si="91"/>
        <v>8.5714285714285712</v>
      </c>
      <c r="AA110" s="305"/>
      <c r="AB110" s="325"/>
      <c r="AK110" s="351"/>
      <c r="AL110" s="351"/>
      <c r="AM110" s="351"/>
      <c r="AN110" s="351"/>
      <c r="AO110" s="351"/>
      <c r="AP110" s="351"/>
      <c r="AQ110" s="351"/>
      <c r="AR110" s="351"/>
      <c r="AS110" s="351"/>
      <c r="AT110" s="351"/>
      <c r="AU110" s="351"/>
      <c r="AV110" s="351"/>
      <c r="AW110" s="351"/>
      <c r="AX110" s="351"/>
      <c r="AY110" s="351"/>
      <c r="AZ110" s="351"/>
      <c r="BA110" s="351"/>
      <c r="BB110" s="351"/>
      <c r="BC110" s="351"/>
      <c r="BD110" s="351"/>
      <c r="BE110" s="351"/>
      <c r="BF110" s="351"/>
      <c r="BG110" s="351"/>
      <c r="BH110" s="351"/>
      <c r="BI110" s="351"/>
      <c r="BJ110" s="351"/>
    </row>
    <row r="111" spans="1:62" s="337" customFormat="1">
      <c r="A111" s="330" t="s">
        <v>163</v>
      </c>
      <c r="B111" s="314"/>
      <c r="C111" s="338"/>
      <c r="D111" s="339"/>
      <c r="E111" s="349"/>
      <c r="F111" s="349"/>
      <c r="G111" s="342">
        <f>J111-(J111*0.2)</f>
        <v>440</v>
      </c>
      <c r="H111" s="342">
        <f>J111+(J111*0.2)</f>
        <v>660</v>
      </c>
      <c r="J111" s="344">
        <v>550</v>
      </c>
      <c r="K111" s="342">
        <f>P111-(P111*0.2)</f>
        <v>308</v>
      </c>
      <c r="L111" s="342">
        <f>P111+(P111*0.2)</f>
        <v>462</v>
      </c>
      <c r="M111" s="342"/>
      <c r="N111" s="342"/>
      <c r="P111" s="344">
        <v>385</v>
      </c>
      <c r="Q111" s="342">
        <f>V111-(V111*0.2)</f>
        <v>1092</v>
      </c>
      <c r="R111" s="342">
        <f>V111+(V111*0.2)</f>
        <v>1638</v>
      </c>
      <c r="S111" s="342"/>
      <c r="T111" s="342"/>
      <c r="V111" s="344">
        <v>1365</v>
      </c>
      <c r="W111" s="342">
        <f>AB111-(AB111*0.2)</f>
        <v>148</v>
      </c>
      <c r="X111" s="342">
        <f>AB111+(AB111*0.2)</f>
        <v>222</v>
      </c>
      <c r="Y111" s="342"/>
      <c r="Z111" s="342"/>
      <c r="AB111" s="344">
        <v>185</v>
      </c>
      <c r="AC111" s="351"/>
      <c r="AD111" s="351"/>
      <c r="AE111" s="351"/>
      <c r="AF111" s="351"/>
      <c r="AG111" s="351"/>
      <c r="AH111" s="351"/>
      <c r="AI111" s="351"/>
      <c r="AJ111" s="351"/>
      <c r="AK111" s="351"/>
      <c r="AL111" s="351"/>
      <c r="AM111" s="351"/>
      <c r="AN111" s="351"/>
      <c r="AO111" s="351"/>
      <c r="AP111" s="351"/>
      <c r="AQ111" s="351"/>
      <c r="AR111" s="351"/>
      <c r="AS111" s="351"/>
      <c r="AT111" s="351"/>
      <c r="AU111" s="351"/>
      <c r="AV111" s="351"/>
      <c r="AW111" s="351"/>
      <c r="AX111" s="351"/>
      <c r="AY111" s="351"/>
      <c r="AZ111" s="351"/>
      <c r="BA111" s="351"/>
      <c r="BB111" s="351"/>
      <c r="BC111" s="351"/>
      <c r="BD111" s="351"/>
      <c r="BE111" s="351"/>
      <c r="BF111" s="351"/>
      <c r="BG111" s="351"/>
      <c r="BH111" s="351"/>
      <c r="BI111" s="351"/>
      <c r="BJ111" s="351"/>
    </row>
    <row r="112" spans="1:62">
      <c r="A112" s="331" t="s">
        <v>163</v>
      </c>
      <c r="B112" s="45">
        <v>10</v>
      </c>
      <c r="C112" s="4" t="s">
        <v>164</v>
      </c>
      <c r="D112" s="57" t="s">
        <v>682</v>
      </c>
      <c r="E112" s="60">
        <v>1</v>
      </c>
      <c r="F112" s="349">
        <v>150</v>
      </c>
      <c r="G112" s="305">
        <f t="shared" si="85"/>
        <v>75</v>
      </c>
      <c r="H112" s="305">
        <f t="shared" ref="H112:H116" si="96">$F112*3</f>
        <v>450</v>
      </c>
      <c r="I112" s="320"/>
      <c r="J112" s="344"/>
      <c r="K112" s="305">
        <f t="shared" ref="K112:K116" si="97">$F112/2</f>
        <v>75</v>
      </c>
      <c r="L112" s="305">
        <f t="shared" ref="L112:L116" si="98">$F112*3</f>
        <v>450</v>
      </c>
      <c r="M112" s="305">
        <f t="shared" ref="M112:N116" si="99">K112/7</f>
        <v>10.714285714285714</v>
      </c>
      <c r="N112" s="305">
        <f t="shared" si="99"/>
        <v>64.285714285714292</v>
      </c>
      <c r="O112" s="320"/>
      <c r="P112" s="325"/>
      <c r="Q112" s="305">
        <f t="shared" ref="Q112:Q116" si="100">$F112/2</f>
        <v>75</v>
      </c>
      <c r="R112" s="305">
        <f>$F112*5</f>
        <v>750</v>
      </c>
      <c r="S112" s="305">
        <f t="shared" ref="S112:T116" si="101">Q112/7</f>
        <v>10.714285714285714</v>
      </c>
      <c r="T112" s="305">
        <f t="shared" si="101"/>
        <v>107.14285714285714</v>
      </c>
      <c r="U112" s="320"/>
      <c r="V112" s="325"/>
      <c r="W112" s="305">
        <f t="shared" ref="W112:W116" si="102">$F112/2</f>
        <v>75</v>
      </c>
      <c r="X112" s="305">
        <f t="shared" ref="X112:X116" si="103">$F112*3</f>
        <v>450</v>
      </c>
      <c r="Y112" s="305">
        <f t="shared" ref="Y112:Z116" si="104">W112/7</f>
        <v>10.714285714285714</v>
      </c>
      <c r="Z112" s="305">
        <f t="shared" si="104"/>
        <v>64.285714285714292</v>
      </c>
      <c r="AA112" s="320"/>
      <c r="AB112" s="325"/>
      <c r="AK112" s="351"/>
      <c r="AL112" s="351"/>
      <c r="AM112" s="351"/>
      <c r="AN112" s="351"/>
      <c r="AO112" s="351"/>
      <c r="AP112" s="351"/>
      <c r="AQ112" s="351"/>
      <c r="AR112" s="351"/>
      <c r="AS112" s="351"/>
      <c r="AT112" s="351"/>
      <c r="AU112" s="351"/>
      <c r="AV112" s="351"/>
      <c r="AW112" s="351"/>
      <c r="AX112" s="351"/>
      <c r="AY112" s="351"/>
      <c r="AZ112" s="351"/>
      <c r="BA112" s="351"/>
      <c r="BB112" s="351"/>
      <c r="BC112" s="351"/>
      <c r="BD112" s="351"/>
      <c r="BE112" s="351"/>
      <c r="BF112" s="351"/>
      <c r="BG112" s="351"/>
      <c r="BH112" s="351"/>
      <c r="BI112" s="351"/>
      <c r="BJ112" s="351"/>
    </row>
    <row r="113" spans="1:62">
      <c r="A113" s="331" t="s">
        <v>163</v>
      </c>
      <c r="B113" s="45">
        <v>10</v>
      </c>
      <c r="C113" s="4" t="s">
        <v>166</v>
      </c>
      <c r="D113" s="57" t="s">
        <v>683</v>
      </c>
      <c r="E113" s="60">
        <v>1</v>
      </c>
      <c r="F113" s="349">
        <v>150</v>
      </c>
      <c r="G113" s="305">
        <f t="shared" si="85"/>
        <v>75</v>
      </c>
      <c r="H113" s="305">
        <f t="shared" si="96"/>
        <v>450</v>
      </c>
      <c r="I113" s="320"/>
      <c r="J113" s="344"/>
      <c r="K113" s="305">
        <f t="shared" si="97"/>
        <v>75</v>
      </c>
      <c r="L113" s="305">
        <f t="shared" si="98"/>
        <v>450</v>
      </c>
      <c r="M113" s="305">
        <f t="shared" si="99"/>
        <v>10.714285714285714</v>
      </c>
      <c r="N113" s="305">
        <f t="shared" si="99"/>
        <v>64.285714285714292</v>
      </c>
      <c r="O113" s="320"/>
      <c r="P113" s="325"/>
      <c r="Q113" s="305">
        <f t="shared" si="100"/>
        <v>75</v>
      </c>
      <c r="R113" s="305">
        <f t="shared" ref="R113:R116" si="105">$F113*5</f>
        <v>750</v>
      </c>
      <c r="S113" s="305">
        <f t="shared" si="101"/>
        <v>10.714285714285714</v>
      </c>
      <c r="T113" s="305">
        <f t="shared" si="101"/>
        <v>107.14285714285714</v>
      </c>
      <c r="U113" s="320"/>
      <c r="V113" s="325"/>
      <c r="W113" s="305">
        <f t="shared" si="102"/>
        <v>75</v>
      </c>
      <c r="X113" s="305">
        <f t="shared" si="103"/>
        <v>450</v>
      </c>
      <c r="Y113" s="305">
        <f t="shared" si="104"/>
        <v>10.714285714285714</v>
      </c>
      <c r="Z113" s="305">
        <f t="shared" si="104"/>
        <v>64.285714285714292</v>
      </c>
      <c r="AA113" s="320"/>
      <c r="AB113" s="325"/>
      <c r="AK113" s="351"/>
      <c r="AL113" s="351"/>
      <c r="AM113" s="351"/>
      <c r="AN113" s="351"/>
      <c r="AO113" s="351"/>
      <c r="AP113" s="351"/>
      <c r="AQ113" s="351"/>
      <c r="AR113" s="351"/>
      <c r="AS113" s="351"/>
      <c r="AT113" s="351"/>
      <c r="AU113" s="351"/>
      <c r="AV113" s="351"/>
      <c r="AW113" s="351"/>
      <c r="AX113" s="351"/>
      <c r="AY113" s="351"/>
      <c r="AZ113" s="351"/>
      <c r="BA113" s="351"/>
      <c r="BB113" s="351"/>
      <c r="BC113" s="351"/>
      <c r="BD113" s="351"/>
      <c r="BE113" s="351"/>
      <c r="BF113" s="351"/>
      <c r="BG113" s="351"/>
      <c r="BH113" s="351"/>
      <c r="BI113" s="351"/>
      <c r="BJ113" s="351"/>
    </row>
    <row r="114" spans="1:62">
      <c r="A114" s="331" t="s">
        <v>163</v>
      </c>
      <c r="B114" s="442">
        <v>10</v>
      </c>
      <c r="C114" s="4" t="s">
        <v>167</v>
      </c>
      <c r="D114" s="57" t="s">
        <v>684</v>
      </c>
      <c r="E114" s="60">
        <v>1</v>
      </c>
      <c r="F114" s="349">
        <v>120</v>
      </c>
      <c r="G114" s="305">
        <f t="shared" si="85"/>
        <v>60</v>
      </c>
      <c r="H114" s="305">
        <f t="shared" si="96"/>
        <v>360</v>
      </c>
      <c r="I114" s="320"/>
      <c r="J114" s="344"/>
      <c r="K114" s="305">
        <f t="shared" si="97"/>
        <v>60</v>
      </c>
      <c r="L114" s="305">
        <f t="shared" si="98"/>
        <v>360</v>
      </c>
      <c r="M114" s="305">
        <f t="shared" si="99"/>
        <v>8.5714285714285712</v>
      </c>
      <c r="N114" s="305">
        <f t="shared" si="99"/>
        <v>51.428571428571431</v>
      </c>
      <c r="O114" s="320"/>
      <c r="P114" s="325"/>
      <c r="Q114" s="305">
        <f t="shared" si="100"/>
        <v>60</v>
      </c>
      <c r="R114" s="305">
        <f t="shared" si="105"/>
        <v>600</v>
      </c>
      <c r="S114" s="305">
        <f t="shared" si="101"/>
        <v>8.5714285714285712</v>
      </c>
      <c r="T114" s="305">
        <f t="shared" si="101"/>
        <v>85.714285714285708</v>
      </c>
      <c r="U114" s="320"/>
      <c r="V114" s="325"/>
      <c r="W114" s="305">
        <f t="shared" si="102"/>
        <v>60</v>
      </c>
      <c r="X114" s="305">
        <f t="shared" si="103"/>
        <v>360</v>
      </c>
      <c r="Y114" s="305">
        <f t="shared" si="104"/>
        <v>8.5714285714285712</v>
      </c>
      <c r="Z114" s="305">
        <f t="shared" si="104"/>
        <v>51.428571428571431</v>
      </c>
      <c r="AA114" s="320"/>
      <c r="AB114" s="325"/>
    </row>
    <row r="115" spans="1:62">
      <c r="A115" s="331" t="s">
        <v>163</v>
      </c>
      <c r="B115" s="45">
        <v>10</v>
      </c>
      <c r="C115" s="4" t="s">
        <v>168</v>
      </c>
      <c r="D115" s="57" t="s">
        <v>685</v>
      </c>
      <c r="E115" s="60">
        <v>1</v>
      </c>
      <c r="F115" s="349">
        <v>150</v>
      </c>
      <c r="G115" s="305">
        <f t="shared" si="85"/>
        <v>75</v>
      </c>
      <c r="H115" s="305">
        <f t="shared" si="96"/>
        <v>450</v>
      </c>
      <c r="I115" s="320"/>
      <c r="J115" s="344"/>
      <c r="K115" s="305">
        <f t="shared" si="97"/>
        <v>75</v>
      </c>
      <c r="L115" s="305">
        <f t="shared" si="98"/>
        <v>450</v>
      </c>
      <c r="M115" s="305">
        <f t="shared" si="99"/>
        <v>10.714285714285714</v>
      </c>
      <c r="N115" s="305">
        <f t="shared" si="99"/>
        <v>64.285714285714292</v>
      </c>
      <c r="O115" s="320"/>
      <c r="P115" s="325"/>
      <c r="Q115" s="305">
        <f t="shared" si="100"/>
        <v>75</v>
      </c>
      <c r="R115" s="305">
        <f t="shared" si="105"/>
        <v>750</v>
      </c>
      <c r="S115" s="305">
        <f t="shared" si="101"/>
        <v>10.714285714285714</v>
      </c>
      <c r="T115" s="305">
        <f t="shared" si="101"/>
        <v>107.14285714285714</v>
      </c>
      <c r="U115" s="320"/>
      <c r="V115" s="325"/>
      <c r="W115" s="305">
        <f t="shared" si="102"/>
        <v>75</v>
      </c>
      <c r="X115" s="305">
        <f t="shared" si="103"/>
        <v>450</v>
      </c>
      <c r="Y115" s="305">
        <f t="shared" si="104"/>
        <v>10.714285714285714</v>
      </c>
      <c r="Z115" s="305">
        <f t="shared" si="104"/>
        <v>64.285714285714292</v>
      </c>
      <c r="AA115" s="320"/>
      <c r="AB115" s="325"/>
    </row>
    <row r="116" spans="1:62">
      <c r="A116" s="331" t="s">
        <v>163</v>
      </c>
      <c r="B116" s="442">
        <v>10</v>
      </c>
      <c r="C116" s="4" t="s">
        <v>169</v>
      </c>
      <c r="D116" s="57" t="s">
        <v>686</v>
      </c>
      <c r="E116" s="60">
        <v>1</v>
      </c>
      <c r="F116" s="349">
        <v>120</v>
      </c>
      <c r="G116" s="305">
        <f t="shared" si="85"/>
        <v>60</v>
      </c>
      <c r="H116" s="305">
        <f t="shared" si="96"/>
        <v>360</v>
      </c>
      <c r="I116" s="320"/>
      <c r="J116" s="344"/>
      <c r="K116" s="305">
        <f t="shared" si="97"/>
        <v>60</v>
      </c>
      <c r="L116" s="305">
        <f t="shared" si="98"/>
        <v>360</v>
      </c>
      <c r="M116" s="305">
        <f t="shared" si="99"/>
        <v>8.5714285714285712</v>
      </c>
      <c r="N116" s="305">
        <f t="shared" si="99"/>
        <v>51.428571428571431</v>
      </c>
      <c r="O116" s="320"/>
      <c r="P116" s="325"/>
      <c r="Q116" s="305">
        <f t="shared" si="100"/>
        <v>60</v>
      </c>
      <c r="R116" s="305">
        <f t="shared" si="105"/>
        <v>600</v>
      </c>
      <c r="S116" s="305">
        <f t="shared" si="101"/>
        <v>8.5714285714285712</v>
      </c>
      <c r="T116" s="305">
        <f t="shared" si="101"/>
        <v>85.714285714285708</v>
      </c>
      <c r="V116" s="325"/>
      <c r="W116" s="305">
        <f t="shared" si="102"/>
        <v>60</v>
      </c>
      <c r="X116" s="305">
        <f t="shared" si="103"/>
        <v>360</v>
      </c>
      <c r="Y116" s="305">
        <f t="shared" si="104"/>
        <v>8.5714285714285712</v>
      </c>
      <c r="Z116" s="305">
        <f t="shared" si="104"/>
        <v>51.428571428571431</v>
      </c>
      <c r="AA116" s="320"/>
      <c r="AB116" s="325"/>
    </row>
    <row r="117" spans="1:62" s="337" customFormat="1">
      <c r="A117" s="330" t="s">
        <v>170</v>
      </c>
      <c r="B117" s="314"/>
      <c r="C117" s="338"/>
      <c r="D117" s="339"/>
      <c r="E117" s="349"/>
      <c r="F117" s="349"/>
      <c r="G117" s="342">
        <f>J117-(J117*0.2)</f>
        <v>2088</v>
      </c>
      <c r="H117" s="342">
        <f>J117+(J117*0.2)</f>
        <v>3132</v>
      </c>
      <c r="J117" s="344">
        <v>2610</v>
      </c>
      <c r="K117" s="342">
        <f>P117-(P117*0.2)</f>
        <v>776</v>
      </c>
      <c r="L117" s="342">
        <f>P117+(P117*0.2)</f>
        <v>1164</v>
      </c>
      <c r="M117" s="342"/>
      <c r="N117" s="342"/>
      <c r="P117" s="344">
        <v>970</v>
      </c>
      <c r="Q117" s="342">
        <f>V117-(V117*0.2)</f>
        <v>0</v>
      </c>
      <c r="R117" s="342">
        <f>V117+(V117*0.2)</f>
        <v>0</v>
      </c>
      <c r="S117" s="342"/>
      <c r="T117" s="342"/>
      <c r="U117" s="337">
        <f>SUM(U118:U119)</f>
        <v>0</v>
      </c>
      <c r="V117" s="344">
        <f>U117/2</f>
        <v>0</v>
      </c>
      <c r="W117" s="342">
        <f>AB117-(AB117*0.2)</f>
        <v>0</v>
      </c>
      <c r="X117" s="342">
        <f>AB117+(AB117*0.2)</f>
        <v>0</v>
      </c>
      <c r="Y117" s="342"/>
      <c r="Z117" s="342"/>
      <c r="AA117" s="337">
        <f>SUM(AA118:AA119)</f>
        <v>0</v>
      </c>
      <c r="AB117" s="344">
        <f>AA117/2</f>
        <v>0</v>
      </c>
      <c r="AC117" s="351"/>
      <c r="AD117" s="351"/>
      <c r="AE117" s="351"/>
      <c r="AF117" s="351"/>
      <c r="AG117" s="351"/>
      <c r="AH117" s="351"/>
      <c r="AI117" s="351"/>
      <c r="AJ117" s="351"/>
    </row>
    <row r="118" spans="1:62">
      <c r="A118" s="331" t="s">
        <v>170</v>
      </c>
      <c r="B118" s="45">
        <v>11</v>
      </c>
      <c r="C118" s="332" t="s">
        <v>171</v>
      </c>
      <c r="D118" s="66" t="s">
        <v>690</v>
      </c>
      <c r="E118" s="335">
        <v>1</v>
      </c>
      <c r="F118" s="348">
        <v>100</v>
      </c>
      <c r="G118" s="305">
        <f>$F118*2</f>
        <v>200</v>
      </c>
      <c r="H118" s="305">
        <f>$F118*10</f>
        <v>1000</v>
      </c>
      <c r="I118" s="320"/>
      <c r="J118" s="344"/>
      <c r="K118" s="305">
        <f>$F118*2</f>
        <v>200</v>
      </c>
      <c r="L118" s="305">
        <f>$F118*10</f>
        <v>1000</v>
      </c>
      <c r="M118" s="305">
        <f t="shared" ref="M118:N119" si="106">K118/7</f>
        <v>28.571428571428573</v>
      </c>
      <c r="N118" s="305">
        <f t="shared" si="106"/>
        <v>142.85714285714286</v>
      </c>
      <c r="O118" s="319"/>
      <c r="P118" s="325"/>
      <c r="Q118" s="305">
        <v>0</v>
      </c>
      <c r="R118" s="305">
        <v>0</v>
      </c>
      <c r="S118" s="305"/>
      <c r="T118" s="305"/>
      <c r="U118" s="319">
        <v>0</v>
      </c>
      <c r="V118" s="325">
        <f t="shared" ref="V118:V119" si="107">U118/2</f>
        <v>0</v>
      </c>
      <c r="W118" s="305">
        <v>0</v>
      </c>
      <c r="X118" s="305">
        <v>0</v>
      </c>
      <c r="Y118" s="305"/>
      <c r="Z118" s="305"/>
      <c r="AA118" s="320">
        <v>0</v>
      </c>
      <c r="AB118" s="325">
        <f t="shared" ref="AB118:AB119" si="108">AA118/2</f>
        <v>0</v>
      </c>
    </row>
    <row r="119" spans="1:62">
      <c r="A119" s="331" t="s">
        <v>170</v>
      </c>
      <c r="B119" s="45">
        <v>11</v>
      </c>
      <c r="C119" s="332" t="s">
        <v>172</v>
      </c>
      <c r="D119" s="66" t="s">
        <v>687</v>
      </c>
      <c r="E119" s="335">
        <v>1</v>
      </c>
      <c r="F119" s="348">
        <v>330</v>
      </c>
      <c r="G119" s="305">
        <f>$F119*2</f>
        <v>660</v>
      </c>
      <c r="H119" s="305">
        <f>$F119*10</f>
        <v>3300</v>
      </c>
      <c r="I119" s="320"/>
      <c r="J119" s="344"/>
      <c r="K119" s="305">
        <f>$F119*2</f>
        <v>660</v>
      </c>
      <c r="L119" s="305">
        <f>$F119*5</f>
        <v>1650</v>
      </c>
      <c r="M119" s="305">
        <f t="shared" si="106"/>
        <v>94.285714285714292</v>
      </c>
      <c r="N119" s="305">
        <f t="shared" si="106"/>
        <v>235.71428571428572</v>
      </c>
      <c r="O119" s="319"/>
      <c r="P119" s="325"/>
      <c r="Q119" s="305">
        <v>0</v>
      </c>
      <c r="R119" s="305">
        <v>0</v>
      </c>
      <c r="S119" s="305"/>
      <c r="T119" s="305"/>
      <c r="U119" s="319">
        <v>0</v>
      </c>
      <c r="V119" s="325">
        <f t="shared" si="107"/>
        <v>0</v>
      </c>
      <c r="W119" s="305">
        <v>0</v>
      </c>
      <c r="X119" s="305">
        <v>0</v>
      </c>
      <c r="Y119" s="305"/>
      <c r="Z119" s="305"/>
      <c r="AA119" s="320">
        <v>0</v>
      </c>
      <c r="AB119" s="325">
        <f t="shared" si="108"/>
        <v>0</v>
      </c>
    </row>
    <row r="121" spans="1:62" s="351" customFormat="1">
      <c r="A121" s="14"/>
      <c r="B121" s="442"/>
      <c r="C121" s="14"/>
      <c r="D121" s="442"/>
      <c r="E121" s="442"/>
      <c r="F121" s="442"/>
      <c r="G121" s="352"/>
      <c r="H121" s="352"/>
      <c r="J121" s="352"/>
    </row>
    <row r="122" spans="1:62" s="351" customFormat="1">
      <c r="A122" s="14"/>
      <c r="B122" s="442"/>
      <c r="C122" s="14"/>
      <c r="D122" s="442"/>
      <c r="E122" s="442"/>
      <c r="F122" s="442"/>
      <c r="G122" s="352"/>
      <c r="H122" s="352"/>
      <c r="J122" s="352"/>
    </row>
    <row r="123" spans="1:62" s="351" customFormat="1">
      <c r="A123" s="14"/>
      <c r="B123" s="442"/>
      <c r="C123" s="14"/>
      <c r="D123" s="442"/>
      <c r="E123" s="442"/>
      <c r="F123" s="442"/>
      <c r="G123" s="352"/>
      <c r="H123" s="352"/>
      <c r="J123" s="352"/>
    </row>
    <row r="124" spans="1:62" s="351" customFormat="1">
      <c r="A124" s="14"/>
      <c r="B124" s="442"/>
      <c r="C124" s="14"/>
      <c r="D124" s="442"/>
      <c r="E124" s="442"/>
      <c r="F124" s="442"/>
      <c r="G124" s="352"/>
      <c r="H124" s="352"/>
      <c r="J124" s="352"/>
    </row>
    <row r="125" spans="1:62" s="351" customFormat="1">
      <c r="A125" s="14"/>
      <c r="B125" s="442"/>
      <c r="C125" s="14"/>
      <c r="D125" s="442"/>
      <c r="E125" s="442"/>
      <c r="F125" s="442"/>
      <c r="G125" s="352"/>
      <c r="H125" s="352"/>
      <c r="J125" s="352"/>
    </row>
    <row r="126" spans="1:62" s="351" customFormat="1">
      <c r="A126" s="14"/>
      <c r="B126" s="442"/>
      <c r="C126" s="14"/>
      <c r="D126" s="442"/>
      <c r="E126" s="442"/>
      <c r="F126" s="442"/>
      <c r="G126" s="352"/>
      <c r="H126" s="352"/>
      <c r="J126" s="352"/>
    </row>
    <row r="127" spans="1:62" s="351" customFormat="1">
      <c r="A127" s="14"/>
      <c r="B127" s="442"/>
      <c r="C127" s="14"/>
      <c r="D127" s="442"/>
      <c r="E127" s="442"/>
      <c r="F127" s="442"/>
      <c r="G127" s="352"/>
      <c r="H127" s="352"/>
      <c r="J127" s="352"/>
    </row>
    <row r="128" spans="1:62" s="351" customFormat="1">
      <c r="A128" s="14"/>
      <c r="B128" s="442"/>
      <c r="C128" s="14"/>
      <c r="D128" s="442"/>
      <c r="E128" s="442"/>
      <c r="F128" s="442"/>
      <c r="G128" s="352"/>
      <c r="H128" s="352"/>
      <c r="J128" s="352"/>
    </row>
    <row r="129" spans="1:10" s="351" customFormat="1">
      <c r="A129" s="14"/>
      <c r="B129" s="442"/>
      <c r="C129" s="14"/>
      <c r="D129" s="442"/>
      <c r="E129" s="442"/>
      <c r="F129" s="442"/>
      <c r="G129" s="352"/>
      <c r="H129" s="352"/>
      <c r="J129" s="352"/>
    </row>
    <row r="130" spans="1:10" s="351" customFormat="1">
      <c r="A130" s="14"/>
      <c r="B130" s="442"/>
      <c r="C130" s="14"/>
      <c r="D130" s="442"/>
      <c r="E130" s="442"/>
      <c r="F130" s="442"/>
      <c r="G130" s="352"/>
      <c r="H130" s="352"/>
      <c r="J130" s="352"/>
    </row>
    <row r="131" spans="1:10" s="351" customFormat="1">
      <c r="A131" s="14"/>
      <c r="B131" s="442"/>
      <c r="C131" s="14"/>
      <c r="D131" s="442"/>
      <c r="E131" s="442"/>
      <c r="F131" s="442"/>
      <c r="G131" s="352"/>
      <c r="H131" s="352"/>
      <c r="J131" s="352"/>
    </row>
    <row r="132" spans="1:10" s="351" customFormat="1">
      <c r="A132" s="14"/>
      <c r="B132" s="442"/>
      <c r="C132" s="14"/>
      <c r="D132" s="442"/>
      <c r="E132" s="442"/>
      <c r="F132" s="442"/>
      <c r="G132" s="352"/>
      <c r="H132" s="352"/>
      <c r="J132" s="352"/>
    </row>
    <row r="133" spans="1:10" s="351" customFormat="1">
      <c r="A133" s="14"/>
      <c r="B133" s="442"/>
      <c r="C133" s="14"/>
      <c r="D133" s="442"/>
      <c r="E133" s="442"/>
      <c r="F133" s="442"/>
      <c r="G133" s="352"/>
      <c r="H133" s="352"/>
      <c r="J133" s="352"/>
    </row>
    <row r="134" spans="1:10" s="351" customFormat="1">
      <c r="A134" s="14"/>
      <c r="B134" s="442"/>
      <c r="C134" s="14"/>
      <c r="D134" s="442"/>
      <c r="E134" s="442"/>
      <c r="F134" s="442"/>
      <c r="G134" s="352"/>
      <c r="H134" s="352"/>
      <c r="J134" s="352"/>
    </row>
    <row r="135" spans="1:10" s="351" customFormat="1">
      <c r="A135" s="14"/>
      <c r="B135" s="442"/>
      <c r="C135" s="14"/>
      <c r="D135" s="442"/>
      <c r="E135" s="442"/>
      <c r="F135" s="442"/>
      <c r="G135" s="352"/>
      <c r="H135" s="352"/>
      <c r="J135" s="352"/>
    </row>
    <row r="136" spans="1:10" s="351" customFormat="1">
      <c r="A136" s="14"/>
      <c r="B136" s="442"/>
      <c r="C136" s="14"/>
      <c r="D136" s="442"/>
      <c r="E136" s="442"/>
      <c r="F136" s="442"/>
      <c r="G136" s="352"/>
      <c r="H136" s="352"/>
      <c r="J136" s="352"/>
    </row>
    <row r="137" spans="1:10" s="351" customFormat="1">
      <c r="A137" s="14"/>
      <c r="B137" s="442"/>
      <c r="C137" s="14"/>
      <c r="D137" s="442"/>
      <c r="E137" s="442"/>
      <c r="F137" s="442"/>
      <c r="G137" s="352"/>
      <c r="H137" s="352"/>
      <c r="J137" s="352"/>
    </row>
    <row r="138" spans="1:10" s="351" customFormat="1">
      <c r="A138" s="14"/>
      <c r="B138" s="442"/>
      <c r="C138" s="14"/>
      <c r="D138" s="442"/>
      <c r="E138" s="442"/>
      <c r="F138" s="442"/>
      <c r="G138" s="352"/>
      <c r="H138" s="352"/>
      <c r="J138" s="352"/>
    </row>
    <row r="139" spans="1:10" s="351" customFormat="1">
      <c r="A139" s="14"/>
      <c r="B139" s="442"/>
      <c r="C139" s="14"/>
      <c r="D139" s="442"/>
      <c r="E139" s="442"/>
      <c r="F139" s="442"/>
      <c r="G139" s="352"/>
      <c r="H139" s="352"/>
      <c r="J139" s="352"/>
    </row>
    <row r="140" spans="1:10" s="351" customFormat="1">
      <c r="A140" s="14"/>
      <c r="B140" s="442"/>
      <c r="C140" s="14"/>
      <c r="D140" s="442"/>
      <c r="E140" s="442"/>
      <c r="F140" s="442"/>
      <c r="G140" s="352"/>
      <c r="H140" s="352"/>
      <c r="J140" s="352"/>
    </row>
    <row r="141" spans="1:10" s="351" customFormat="1">
      <c r="A141" s="14"/>
      <c r="B141" s="442"/>
      <c r="C141" s="14"/>
      <c r="D141" s="442"/>
      <c r="E141" s="442"/>
      <c r="F141" s="442"/>
      <c r="G141" s="352"/>
      <c r="H141" s="352"/>
      <c r="J141" s="352"/>
    </row>
    <row r="142" spans="1:10" s="351" customFormat="1">
      <c r="A142" s="14"/>
      <c r="B142" s="442"/>
      <c r="C142" s="14"/>
      <c r="D142" s="442"/>
      <c r="E142" s="442"/>
      <c r="F142" s="442"/>
      <c r="G142" s="352"/>
      <c r="H142" s="352"/>
      <c r="J142" s="352"/>
    </row>
    <row r="143" spans="1:10" s="351" customFormat="1">
      <c r="A143" s="14"/>
      <c r="B143" s="442"/>
      <c r="C143" s="14"/>
      <c r="D143" s="442"/>
      <c r="E143" s="442"/>
      <c r="F143" s="442"/>
      <c r="G143" s="352"/>
      <c r="H143" s="352"/>
      <c r="J143" s="352"/>
    </row>
    <row r="144" spans="1:10" s="351" customFormat="1">
      <c r="A144" s="14"/>
      <c r="B144" s="442"/>
      <c r="C144" s="14"/>
      <c r="D144" s="442"/>
      <c r="E144" s="442"/>
      <c r="F144" s="442"/>
      <c r="G144" s="352"/>
      <c r="H144" s="352"/>
      <c r="J144" s="352"/>
    </row>
    <row r="145" spans="1:10" s="351" customFormat="1">
      <c r="A145" s="14"/>
      <c r="B145" s="442"/>
      <c r="C145" s="14"/>
      <c r="D145" s="442"/>
      <c r="E145" s="442"/>
      <c r="F145" s="442"/>
      <c r="G145" s="352"/>
      <c r="H145" s="352"/>
      <c r="J145" s="352"/>
    </row>
    <row r="146" spans="1:10" s="351" customFormat="1">
      <c r="A146" s="14"/>
      <c r="B146" s="442"/>
      <c r="C146" s="14"/>
      <c r="D146" s="442"/>
      <c r="E146" s="442"/>
      <c r="F146" s="442"/>
      <c r="G146" s="352"/>
      <c r="H146" s="352"/>
      <c r="J146" s="352"/>
    </row>
    <row r="147" spans="1:10" s="351" customFormat="1">
      <c r="A147" s="14"/>
      <c r="B147" s="442"/>
      <c r="C147" s="14"/>
      <c r="D147" s="442"/>
      <c r="E147" s="442"/>
      <c r="F147" s="442"/>
      <c r="G147" s="352"/>
      <c r="H147" s="352"/>
      <c r="J147" s="352"/>
    </row>
    <row r="148" spans="1:10" s="351" customFormat="1">
      <c r="A148" s="14"/>
      <c r="B148" s="442"/>
      <c r="C148" s="14"/>
      <c r="D148" s="442"/>
      <c r="E148" s="442"/>
      <c r="F148" s="442"/>
      <c r="G148" s="352"/>
      <c r="H148" s="352"/>
      <c r="J148" s="352"/>
    </row>
    <row r="149" spans="1:10" s="351" customFormat="1">
      <c r="A149" s="14"/>
      <c r="B149" s="442"/>
      <c r="C149" s="14"/>
      <c r="D149" s="442"/>
      <c r="E149" s="442"/>
      <c r="F149" s="442"/>
      <c r="G149" s="352"/>
      <c r="H149" s="352"/>
      <c r="J149" s="352"/>
    </row>
    <row r="150" spans="1:10" s="351" customFormat="1">
      <c r="A150" s="14"/>
      <c r="B150" s="442"/>
      <c r="C150" s="14"/>
      <c r="D150" s="442"/>
      <c r="E150" s="442"/>
      <c r="F150" s="442"/>
      <c r="G150" s="352"/>
      <c r="H150" s="352"/>
      <c r="J150" s="352"/>
    </row>
    <row r="151" spans="1:10" s="351" customFormat="1">
      <c r="A151" s="14"/>
      <c r="B151" s="442"/>
      <c r="C151" s="14"/>
      <c r="D151" s="442"/>
      <c r="E151" s="442"/>
      <c r="F151" s="442"/>
      <c r="G151" s="352"/>
      <c r="H151" s="352"/>
      <c r="J151" s="352"/>
    </row>
    <row r="152" spans="1:10" s="351" customFormat="1">
      <c r="A152" s="14"/>
      <c r="B152" s="442"/>
      <c r="C152" s="14"/>
      <c r="D152" s="442"/>
      <c r="E152" s="442"/>
      <c r="F152" s="442"/>
      <c r="G152" s="352"/>
      <c r="H152" s="352"/>
      <c r="J152" s="352"/>
    </row>
    <row r="153" spans="1:10" s="351" customFormat="1">
      <c r="A153" s="14"/>
      <c r="B153" s="442"/>
      <c r="C153" s="14"/>
      <c r="D153" s="442"/>
      <c r="E153" s="442"/>
      <c r="F153" s="442"/>
      <c r="G153" s="352"/>
      <c r="H153" s="352"/>
      <c r="J153" s="352"/>
    </row>
    <row r="154" spans="1:10" s="351" customFormat="1">
      <c r="A154" s="14"/>
      <c r="B154" s="442"/>
      <c r="C154" s="14"/>
      <c r="D154" s="442"/>
      <c r="E154" s="442"/>
      <c r="F154" s="442"/>
      <c r="G154" s="352"/>
      <c r="H154" s="352"/>
      <c r="J154" s="352"/>
    </row>
    <row r="155" spans="1:10" s="351" customFormat="1">
      <c r="A155" s="14"/>
      <c r="B155" s="442"/>
      <c r="C155" s="14"/>
      <c r="D155" s="442"/>
      <c r="E155" s="442"/>
      <c r="F155" s="442"/>
      <c r="G155" s="352"/>
      <c r="H155" s="352"/>
      <c r="J155" s="352"/>
    </row>
    <row r="156" spans="1:10" s="351" customFormat="1">
      <c r="A156" s="14"/>
      <c r="B156" s="442"/>
      <c r="C156" s="14"/>
      <c r="D156" s="442"/>
      <c r="E156" s="442"/>
      <c r="F156" s="442"/>
      <c r="G156" s="352"/>
      <c r="H156" s="352"/>
      <c r="J156" s="352"/>
    </row>
    <row r="157" spans="1:10" s="351" customFormat="1">
      <c r="A157" s="14"/>
      <c r="B157" s="442"/>
      <c r="C157" s="14"/>
      <c r="D157" s="442"/>
      <c r="E157" s="442"/>
      <c r="F157" s="442"/>
      <c r="G157" s="352"/>
      <c r="H157" s="352"/>
      <c r="J157" s="352"/>
    </row>
    <row r="158" spans="1:10" s="351" customFormat="1">
      <c r="A158" s="14"/>
      <c r="B158" s="442"/>
      <c r="C158" s="14"/>
      <c r="D158" s="442"/>
      <c r="E158" s="442"/>
      <c r="F158" s="442"/>
      <c r="G158" s="352"/>
      <c r="H158" s="352"/>
      <c r="J158" s="352"/>
    </row>
    <row r="159" spans="1:10" s="351" customFormat="1">
      <c r="A159" s="14"/>
      <c r="B159" s="442"/>
      <c r="C159" s="14"/>
      <c r="D159" s="442"/>
      <c r="E159" s="442"/>
      <c r="F159" s="442"/>
      <c r="G159" s="352"/>
      <c r="H159" s="352"/>
      <c r="J159" s="352"/>
    </row>
    <row r="160" spans="1:10" s="351" customFormat="1">
      <c r="A160" s="14"/>
      <c r="B160" s="442"/>
      <c r="C160" s="14"/>
      <c r="D160" s="442"/>
      <c r="E160" s="442"/>
      <c r="F160" s="442"/>
      <c r="G160" s="352"/>
      <c r="H160" s="352"/>
      <c r="J160" s="352"/>
    </row>
    <row r="161" spans="1:10" s="351" customFormat="1">
      <c r="A161" s="14"/>
      <c r="B161" s="442"/>
      <c r="C161" s="14"/>
      <c r="D161" s="442"/>
      <c r="E161" s="442"/>
      <c r="F161" s="442"/>
      <c r="G161" s="352"/>
      <c r="H161" s="352"/>
      <c r="J161" s="352"/>
    </row>
    <row r="162" spans="1:10" s="351" customFormat="1">
      <c r="A162" s="14"/>
      <c r="B162" s="442"/>
      <c r="C162" s="14"/>
      <c r="D162" s="442"/>
      <c r="E162" s="442"/>
      <c r="F162" s="442"/>
      <c r="G162" s="352"/>
      <c r="H162" s="352"/>
      <c r="J162" s="352"/>
    </row>
    <row r="163" spans="1:10" s="351" customFormat="1">
      <c r="A163" s="14"/>
      <c r="B163" s="442"/>
      <c r="C163" s="14"/>
      <c r="D163" s="442"/>
      <c r="E163" s="442"/>
      <c r="F163" s="442"/>
      <c r="G163" s="352"/>
      <c r="H163" s="352"/>
      <c r="J163" s="352"/>
    </row>
    <row r="164" spans="1:10" s="351" customFormat="1">
      <c r="A164" s="14"/>
      <c r="B164" s="442"/>
      <c r="C164" s="14"/>
      <c r="D164" s="442"/>
      <c r="E164" s="442"/>
      <c r="F164" s="442"/>
      <c r="G164" s="352"/>
      <c r="H164" s="352"/>
      <c r="J164" s="352"/>
    </row>
  </sheetData>
  <mergeCells count="3">
    <mergeCell ref="G1:I1"/>
    <mergeCell ref="W1:X1"/>
    <mergeCell ref="K1:L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 foods</vt:lpstr>
      <vt:lpstr>specific foods</vt:lpstr>
      <vt:lpstr>nutrients</vt:lpstr>
      <vt:lpstr>edible cooking yield factors</vt:lpstr>
      <vt:lpstr>Nutrient targets</vt:lpstr>
      <vt:lpstr>Food constraints H (2)</vt:lpstr>
      <vt:lpstr>Food constraints H</vt:lpstr>
      <vt:lpstr>Constraints C</vt:lpstr>
      <vt:lpstr>Constraints C (2)</vt:lpstr>
      <vt:lpstr>food prices</vt:lpstr>
      <vt:lpstr>sample food price data</vt:lpstr>
      <vt:lpstr>Food prices to use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Sally Mackay</cp:lastModifiedBy>
  <dcterms:created xsi:type="dcterms:W3CDTF">2016-04-18T02:49:41Z</dcterms:created>
  <dcterms:modified xsi:type="dcterms:W3CDTF">2016-11-03T17:34:29Z</dcterms:modified>
</cp:coreProperties>
</file>