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10.xml" ContentType="application/vnd.openxmlformats-officedocument.spreadsheetml.comments+xml"/>
  <Override PartName="/xl/comments9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mon foods" sheetId="1" state="visible" r:id="rId2"/>
    <sheet name="edible cooking yield factors" sheetId="2" state="visible" r:id="rId3"/>
    <sheet name="nutrients" sheetId="3" state="visible" r:id="rId4"/>
    <sheet name="nutrient targets" sheetId="4" state="visible" r:id="rId5"/>
    <sheet name="Constraints Healthy" sheetId="5" state="visible" r:id="rId6"/>
    <sheet name="Constraints Current" sheetId="6" state="visible" r:id="rId7"/>
    <sheet name="Constraints Planetary_F" sheetId="7" state="visible" r:id="rId8"/>
    <sheet name="Constraints Planetary_V" sheetId="8" state="visible" r:id="rId9"/>
    <sheet name="food prices" sheetId="9" state="visible" r:id="rId10"/>
    <sheet name="food prices to use" sheetId="10" state="visible" r:id="rId11"/>
  </sheets>
  <definedNames>
    <definedName function="false" hidden="true" localSheetId="9" name="_xlnm._FilterDatabase" vbProcedure="false">'food prices to use'!$A$1:$D$168</definedName>
    <definedName function="false" hidden="false" name="_AMO_UniqueIdentifier" vbProcedure="false">"'f0b3fdd2-b6e7-4029-bd4c-8658e482160f'"</definedName>
    <definedName function="false" hidden="false" localSheetId="3" name="_GoBack" vbProcedure="false">'nutrient targets'!$I$62</definedName>
    <definedName function="false" hidden="false" localSheetId="9" name="FLH_12" vbProcedure="false">'food prices to use'!#ref!</definedName>
    <definedName function="false" hidden="false" localSheetId="9" name="FL_100_12" vbProcedure="false">'food prices to use'!$B$87</definedName>
    <definedName function="false" hidden="false" localSheetId="9" name="FL_101_12" vbProcedure="false">'food prices to use'!$B$88</definedName>
    <definedName function="false" hidden="false" localSheetId="9" name="FL_102_12" vbProcedure="false">'food prices to use'!$B$89</definedName>
    <definedName function="false" hidden="false" localSheetId="9" name="FL_103_12" vbProcedure="false">'food prices to use'!$B$90</definedName>
    <definedName function="false" hidden="false" localSheetId="9" name="FL_104_12" vbProcedure="false">'food prices to use'!$B$91</definedName>
    <definedName function="false" hidden="false" localSheetId="9" name="FL_105_12" vbProcedure="false">'food prices to use'!$B$92</definedName>
    <definedName function="false" hidden="false" localSheetId="9" name="FL_106_12" vbProcedure="false">'food prices to use'!$B$93</definedName>
    <definedName function="false" hidden="false" localSheetId="9" name="FL_107_12" vbProcedure="false">'food prices to use'!$B$94</definedName>
    <definedName function="false" hidden="false" localSheetId="9" name="FL_108_12" vbProcedure="false">'food prices to use'!$B$95</definedName>
    <definedName function="false" hidden="false" localSheetId="9" name="FL_109_12" vbProcedure="false">'food prices to use'!$B$96</definedName>
    <definedName function="false" hidden="false" localSheetId="9" name="FL_10_12" vbProcedure="false">'food prices to use'!$B$9</definedName>
    <definedName function="false" hidden="false" localSheetId="9" name="FL_110_12" vbProcedure="false">'food prices to use'!$B$97</definedName>
    <definedName function="false" hidden="false" localSheetId="9" name="FL_111_12" vbProcedure="false">'food prices to use'!$B$98</definedName>
    <definedName function="false" hidden="false" localSheetId="9" name="FL_112_12" vbProcedure="false">'food prices to use'!$B$99</definedName>
    <definedName function="false" hidden="false" localSheetId="9" name="FL_113_12" vbProcedure="false">'food prices to use'!$B$100</definedName>
    <definedName function="false" hidden="false" localSheetId="9" name="FL_114_12" vbProcedure="false">'food prices to use'!$B$101</definedName>
    <definedName function="false" hidden="false" localSheetId="9" name="FL_115_12" vbProcedure="false">'food prices to use'!$B$102</definedName>
    <definedName function="false" hidden="false" localSheetId="9" name="FL_116_12" vbProcedure="false">'food prices to use'!#ref!</definedName>
    <definedName function="false" hidden="false" localSheetId="9" name="FL_117_12" vbProcedure="false">'food prices to use'!$B$103</definedName>
    <definedName function="false" hidden="false" localSheetId="9" name="FL_118_12" vbProcedure="false">'food prices to use'!$B$104</definedName>
    <definedName function="false" hidden="false" localSheetId="9" name="FL_119_12" vbProcedure="false">'food prices to use'!$B$105</definedName>
    <definedName function="false" hidden="false" localSheetId="9" name="FL_11_12" vbProcedure="false">'food prices to use'!$B$11</definedName>
    <definedName function="false" hidden="false" localSheetId="9" name="FL_120_12" vbProcedure="false">'food prices to use'!$B$106</definedName>
    <definedName function="false" hidden="false" localSheetId="9" name="FL_121_12" vbProcedure="false">'food prices to use'!$B$107</definedName>
    <definedName function="false" hidden="false" localSheetId="9" name="FL_122_12" vbProcedure="false">'food prices to use'!$B$108</definedName>
    <definedName function="false" hidden="false" localSheetId="9" name="FL_123_12" vbProcedure="false">'food prices to use'!$B$109</definedName>
    <definedName function="false" hidden="false" localSheetId="9" name="FL_124_12" vbProcedure="false">'food prices to use'!$B$110</definedName>
    <definedName function="false" hidden="false" localSheetId="9" name="FL_125_12" vbProcedure="false">'food prices to use'!$B$111</definedName>
    <definedName function="false" hidden="false" localSheetId="9" name="FL_126_12" vbProcedure="false">'food prices to use'!$B$112</definedName>
    <definedName function="false" hidden="false" localSheetId="9" name="FL_127_12" vbProcedure="false">'food prices to use'!$B$113</definedName>
    <definedName function="false" hidden="false" localSheetId="9" name="FL_128_12" vbProcedure="false">'food prices to use'!$B$114</definedName>
    <definedName function="false" hidden="false" localSheetId="9" name="FL_129_12" vbProcedure="false">'food prices to use'!$B$115</definedName>
    <definedName function="false" hidden="false" localSheetId="9" name="FL_12_12" vbProcedure="false">'food prices to use'!$B$12</definedName>
    <definedName function="false" hidden="false" localSheetId="9" name="FL_130_12" vbProcedure="false">'food prices to use'!$B$116</definedName>
    <definedName function="false" hidden="false" localSheetId="9" name="FL_131_12" vbProcedure="false">'food prices to use'!$B$117</definedName>
    <definedName function="false" hidden="false" localSheetId="9" name="FL_132_12" vbProcedure="false">'food prices to use'!$B$118</definedName>
    <definedName function="false" hidden="false" localSheetId="9" name="FL_133_12" vbProcedure="false">'food prices to use'!$B$119</definedName>
    <definedName function="false" hidden="false" localSheetId="9" name="FL_134_12" vbProcedure="false">'food prices to use'!$B$120</definedName>
    <definedName function="false" hidden="false" localSheetId="9" name="FL_135_12" vbProcedure="false">'food prices to use'!$B$121</definedName>
    <definedName function="false" hidden="false" localSheetId="9" name="FL_136_12" vbProcedure="false">'food prices to use'!$B$122</definedName>
    <definedName function="false" hidden="false" localSheetId="9" name="FL_137_12" vbProcedure="false">'food prices to use'!$B$123</definedName>
    <definedName function="false" hidden="false" localSheetId="9" name="FL_138_12" vbProcedure="false">'food prices to use'!$B$124</definedName>
    <definedName function="false" hidden="false" localSheetId="9" name="FL_139_12" vbProcedure="false">'food prices to use'!$B$125</definedName>
    <definedName function="false" hidden="false" localSheetId="9" name="FL_13_12" vbProcedure="false">'food prices to use'!$B$13</definedName>
    <definedName function="false" hidden="false" localSheetId="9" name="FL_140_12" vbProcedure="false">'food prices to use'!$B$126</definedName>
    <definedName function="false" hidden="false" localSheetId="9" name="FL_141_12" vbProcedure="false">'food prices to use'!$B$127</definedName>
    <definedName function="false" hidden="false" localSheetId="9" name="FL_142_12" vbProcedure="false">'food prices to use'!$B$128</definedName>
    <definedName function="false" hidden="false" localSheetId="9" name="FL_143_12" vbProcedure="false">'food prices to use'!$B$129</definedName>
    <definedName function="false" hidden="false" localSheetId="9" name="FL_144_12" vbProcedure="false">'food prices to use'!$B$130</definedName>
    <definedName function="false" hidden="false" localSheetId="9" name="FL_145_12" vbProcedure="false">'food prices to use'!$B$131</definedName>
    <definedName function="false" hidden="false" localSheetId="9" name="FL_146_12" vbProcedure="false">'food prices to use'!$B$132</definedName>
    <definedName function="false" hidden="false" localSheetId="9" name="FL_147_12" vbProcedure="false">'food prices to use'!$B$133</definedName>
    <definedName function="false" hidden="false" localSheetId="9" name="FL_148_12" vbProcedure="false">'food prices to use'!$B$134</definedName>
    <definedName function="false" hidden="false" localSheetId="9" name="FL_149_12" vbProcedure="false">'food prices to use'!$B$135</definedName>
    <definedName function="false" hidden="false" localSheetId="9" name="FL_14_12" vbProcedure="false">'food prices to use'!$B$14</definedName>
    <definedName function="false" hidden="false" localSheetId="9" name="FL_150_12" vbProcedure="false">'food prices to use'!$B$136</definedName>
    <definedName function="false" hidden="false" localSheetId="9" name="FL_151_12" vbProcedure="false">'food prices to use'!$B$137</definedName>
    <definedName function="false" hidden="false" localSheetId="9" name="FL_152_12" vbProcedure="false">'food prices to use'!$B$138</definedName>
    <definedName function="false" hidden="false" localSheetId="9" name="FL_153_12" vbProcedure="false">'food prices to use'!$B$139</definedName>
    <definedName function="false" hidden="false" localSheetId="9" name="FL_154_12" vbProcedure="false">'food prices to use'!$B$140</definedName>
    <definedName function="false" hidden="false" localSheetId="9" name="FL_155_12" vbProcedure="false">'food prices to use'!$B$141</definedName>
    <definedName function="false" hidden="false" localSheetId="9" name="FL_156_12" vbProcedure="false">'food prices to use'!$B$142</definedName>
    <definedName function="false" hidden="false" localSheetId="9" name="FL_157_12" vbProcedure="false">'food prices to use'!#ref!</definedName>
    <definedName function="false" hidden="false" localSheetId="9" name="FL_158_12" vbProcedure="false">'food prices to use'!$B$143</definedName>
    <definedName function="false" hidden="false" localSheetId="9" name="FL_159_12" vbProcedure="false">'food prices to use'!$B$144</definedName>
    <definedName function="false" hidden="false" localSheetId="9" name="FL_15_12" vbProcedure="false">'food prices to use'!$B$15</definedName>
    <definedName function="false" hidden="false" localSheetId="9" name="FL_160_12" vbProcedure="false">'food prices to use'!$B$145</definedName>
    <definedName function="false" hidden="false" localSheetId="9" name="FL_161_12" vbProcedure="false">'food prices to use'!$B$146</definedName>
    <definedName function="false" hidden="false" localSheetId="9" name="FL_162_12" vbProcedure="false">'food prices to use'!$B$147</definedName>
    <definedName function="false" hidden="false" localSheetId="9" name="FL_163_12" vbProcedure="false">'food prices to use'!$B$148</definedName>
    <definedName function="false" hidden="false" localSheetId="9" name="FL_164_12" vbProcedure="false">'food prices to use'!$B$149</definedName>
    <definedName function="false" hidden="false" localSheetId="9" name="FL_165_12" vbProcedure="false">'food prices to use'!$B$150</definedName>
    <definedName function="false" hidden="false" localSheetId="9" name="FL_166_12" vbProcedure="false">'food prices to use'!$B$151</definedName>
    <definedName function="false" hidden="false" localSheetId="9" name="FL_167_12" vbProcedure="false">'food prices to use'!$B$152</definedName>
    <definedName function="false" hidden="false" localSheetId="9" name="FL_168_12" vbProcedure="false">'food prices to use'!$B$153</definedName>
    <definedName function="false" hidden="false" localSheetId="9" name="FL_169_12" vbProcedure="false">'food prices to use'!$B$154</definedName>
    <definedName function="false" hidden="false" localSheetId="9" name="FL_16_12" vbProcedure="false">'food prices to use'!$B$16</definedName>
    <definedName function="false" hidden="false" localSheetId="9" name="FL_170_12" vbProcedure="false">'food prices to use'!$B$155</definedName>
    <definedName function="false" hidden="false" localSheetId="9" name="FL_171_12" vbProcedure="false">'food prices to use'!$B$156</definedName>
    <definedName function="false" hidden="false" localSheetId="9" name="FL_172_12" vbProcedure="false">'food prices to use'!$B$157</definedName>
    <definedName function="false" hidden="false" localSheetId="9" name="FL_173_12" vbProcedure="false">'food prices to use'!$B$158</definedName>
    <definedName function="false" hidden="false" localSheetId="9" name="FL_174_12" vbProcedure="false">'food prices to use'!$B$159</definedName>
    <definedName function="false" hidden="false" localSheetId="9" name="FL_175_12" vbProcedure="false">'food prices to use'!$B$160</definedName>
    <definedName function="false" hidden="false" localSheetId="9" name="FL_176_12" vbProcedure="false">'food prices to use'!$B$161</definedName>
    <definedName function="false" hidden="false" localSheetId="9" name="FL_177_12" vbProcedure="false">'food prices to use'!$B$162</definedName>
    <definedName function="false" hidden="false" localSheetId="9" name="FL_178_12" vbProcedure="false">'food prices to use'!$B$163</definedName>
    <definedName function="false" hidden="false" localSheetId="9" name="FL_179_12" vbProcedure="false">'food prices to use'!$B$164</definedName>
    <definedName function="false" hidden="false" localSheetId="9" name="FL_17_12" vbProcedure="false">'food prices to use'!$B$17</definedName>
    <definedName function="false" hidden="false" localSheetId="9" name="FL_180_12" vbProcedure="false">'food prices to use'!$B$165</definedName>
    <definedName function="false" hidden="false" localSheetId="9" name="FL_181_12" vbProcedure="false">'food prices to use'!$B$166</definedName>
    <definedName function="false" hidden="false" localSheetId="9" name="FL_182_12" vbProcedure="false">'food prices to use'!$B$167</definedName>
    <definedName function="false" hidden="false" localSheetId="9" name="FL_183_12" vbProcedure="false">'food prices to use'!$B$168</definedName>
    <definedName function="false" hidden="false" localSheetId="9" name="FL_184_12" vbProcedure="false">'food prices to use'!$B$169</definedName>
    <definedName function="false" hidden="false" localSheetId="9" name="FL_185_12" vbProcedure="false">'food prices to use'!$B$170</definedName>
    <definedName function="false" hidden="false" localSheetId="9" name="FL_186_12" vbProcedure="false">'food prices to use'!$B$171</definedName>
    <definedName function="false" hidden="false" localSheetId="9" name="FL_187_12" vbProcedure="false">'food prices to use'!$B$172</definedName>
    <definedName function="false" hidden="false" localSheetId="9" name="FL_188_12" vbProcedure="false">'food prices to use'!$B$173</definedName>
    <definedName function="false" hidden="false" localSheetId="9" name="FL_189_12" vbProcedure="false">'food prices to use'!$B$174</definedName>
    <definedName function="false" hidden="false" localSheetId="9" name="FL_18_12" vbProcedure="false">'food prices to use'!$B$18</definedName>
    <definedName function="false" hidden="false" localSheetId="9" name="FL_190_12" vbProcedure="false">'food prices to use'!$B$175</definedName>
    <definedName function="false" hidden="false" localSheetId="9" name="FL_191_12" vbProcedure="false">'food prices to use'!$B$176</definedName>
    <definedName function="false" hidden="false" localSheetId="9" name="FL_192_12" vbProcedure="false">'food prices to use'!$B$177</definedName>
    <definedName function="false" hidden="false" localSheetId="9" name="FL_193_12" vbProcedure="false">'food prices to use'!$B$178</definedName>
    <definedName function="false" hidden="false" localSheetId="9" name="FL_194_12" vbProcedure="false">'food prices to use'!$B$179</definedName>
    <definedName function="false" hidden="false" localSheetId="9" name="FL_195_12" vbProcedure="false">'food prices to use'!$B$180</definedName>
    <definedName function="false" hidden="false" localSheetId="9" name="FL_196_12" vbProcedure="false">'food prices to use'!$B$181</definedName>
    <definedName function="false" hidden="false" localSheetId="9" name="FL_197_12" vbProcedure="false">'food prices to use'!$B$182</definedName>
    <definedName function="false" hidden="false" localSheetId="9" name="FL_198_12" vbProcedure="false">'food prices to use'!$B$183</definedName>
    <definedName function="false" hidden="false" localSheetId="9" name="FL_199_12" vbProcedure="false">'food prices to use'!$B$184</definedName>
    <definedName function="false" hidden="false" localSheetId="9" name="FL_19_12" vbProcedure="false">'food prices to use'!$B$20</definedName>
    <definedName function="false" hidden="false" localSheetId="9" name="FL_1_12" vbProcedure="false">'food prices to use'!#ref!</definedName>
    <definedName function="false" hidden="false" localSheetId="9" name="FL_200_12" vbProcedure="false">'food prices to use'!$B$185</definedName>
    <definedName function="false" hidden="false" localSheetId="9" name="FL_201_12" vbProcedure="false">'food prices to use'!$B$186</definedName>
    <definedName function="false" hidden="false" localSheetId="9" name="FL_202_12" vbProcedure="false">'food prices to use'!$B$187</definedName>
    <definedName function="false" hidden="false" localSheetId="9" name="FL_203_12" vbProcedure="false">'food prices to use'!$B$188</definedName>
    <definedName function="false" hidden="false" localSheetId="9" name="FL_204_12" vbProcedure="false">'food prices to use'!$B$189</definedName>
    <definedName function="false" hidden="false" localSheetId="9" name="FL_205_12" vbProcedure="false">'food prices to use'!$B$190</definedName>
    <definedName function="false" hidden="false" localSheetId="9" name="FL_206_12" vbProcedure="false">'food prices to use'!$B$191</definedName>
    <definedName function="false" hidden="false" localSheetId="9" name="FL_207_12" vbProcedure="false">'food prices to use'!$B$192</definedName>
    <definedName function="false" hidden="false" localSheetId="9" name="FL_208_12" vbProcedure="false">'food prices to use'!$B$193</definedName>
    <definedName function="false" hidden="false" localSheetId="9" name="FL_209_12" vbProcedure="false">'food prices to use'!$B$194</definedName>
    <definedName function="false" hidden="false" localSheetId="9" name="FL_20_12" vbProcedure="false">'food prices to use'!$B$21</definedName>
    <definedName function="false" hidden="false" localSheetId="9" name="FL_210_12" vbProcedure="false">'food prices to use'!$B$195</definedName>
    <definedName function="false" hidden="false" localSheetId="9" name="FL_211_12" vbProcedure="false">'food prices to use'!$B$196</definedName>
    <definedName function="false" hidden="false" localSheetId="9" name="FL_212_12" vbProcedure="false">'food prices to use'!$B$197</definedName>
    <definedName function="false" hidden="false" localSheetId="9" name="FL_213_12" vbProcedure="false">'food prices to use'!$B$198</definedName>
    <definedName function="false" hidden="false" localSheetId="9" name="FL_214_12" vbProcedure="false">'food prices to use'!$B$199</definedName>
    <definedName function="false" hidden="false" localSheetId="9" name="FL_215_12" vbProcedure="false">'food prices to use'!$B$200</definedName>
    <definedName function="false" hidden="false" localSheetId="9" name="FL_216_12" vbProcedure="false">'food prices to use'!$B$201</definedName>
    <definedName function="false" hidden="false" localSheetId="9" name="FL_217_12" vbProcedure="false">'food prices to use'!$B$202</definedName>
    <definedName function="false" hidden="false" localSheetId="9" name="FL_218_12" vbProcedure="false">'food prices to use'!$B$203</definedName>
    <definedName function="false" hidden="false" localSheetId="9" name="FL_219_12" vbProcedure="false">'food prices to use'!$B$204</definedName>
    <definedName function="false" hidden="false" localSheetId="9" name="FL_21_12" vbProcedure="false">'food prices to use'!$B$23</definedName>
    <definedName function="false" hidden="false" localSheetId="9" name="FL_220_12" vbProcedure="false">'food prices to use'!$B$205</definedName>
    <definedName function="false" hidden="false" localSheetId="9" name="FL_221_12" vbProcedure="false">'food prices to use'!$B$206</definedName>
    <definedName function="false" hidden="false" localSheetId="9" name="FL_222_12" vbProcedure="false">'food prices to use'!$B$207</definedName>
    <definedName function="false" hidden="false" localSheetId="9" name="FL_223_12" vbProcedure="false">'food prices to use'!$B$208</definedName>
    <definedName function="false" hidden="false" localSheetId="9" name="FL_224_12" vbProcedure="false">'food prices to use'!$B$209</definedName>
    <definedName function="false" hidden="false" localSheetId="9" name="FL_225_12" vbProcedure="false">'food prices to use'!$B$210</definedName>
    <definedName function="false" hidden="false" localSheetId="9" name="FL_226_12" vbProcedure="false">'food prices to use'!$B$211</definedName>
    <definedName function="false" hidden="false" localSheetId="9" name="FL_227_12" vbProcedure="false">'food prices to use'!$B$212</definedName>
    <definedName function="false" hidden="false" localSheetId="9" name="FL_228_12" vbProcedure="false">'food prices to use'!$B$213</definedName>
    <definedName function="false" hidden="false" localSheetId="9" name="FL_229_12" vbProcedure="false">'food prices to use'!$B$214</definedName>
    <definedName function="false" hidden="false" localSheetId="9" name="FL_22_12" vbProcedure="false">'food prices to use'!$B$24</definedName>
    <definedName function="false" hidden="false" localSheetId="9" name="FL_230_12" vbProcedure="false">'food prices to use'!$B$215</definedName>
    <definedName function="false" hidden="false" localSheetId="9" name="FL_231_12" vbProcedure="false">'food prices to use'!$B$216</definedName>
    <definedName function="false" hidden="false" localSheetId="9" name="FL_232_12" vbProcedure="false">'food prices to use'!$B$217</definedName>
    <definedName function="false" hidden="false" localSheetId="9" name="FL_233_12" vbProcedure="false">'food prices to use'!$B$218</definedName>
    <definedName function="false" hidden="false" localSheetId="9" name="FL_234_12" vbProcedure="false">'food prices to use'!$B$219</definedName>
    <definedName function="false" hidden="false" localSheetId="9" name="FL_235_12" vbProcedure="false">'food prices to use'!$B$220</definedName>
    <definedName function="false" hidden="false" localSheetId="9" name="FL_236_12" vbProcedure="false">'food prices to use'!$B$221</definedName>
    <definedName function="false" hidden="false" localSheetId="9" name="FL_237_12" vbProcedure="false">'food prices to use'!$B$222</definedName>
    <definedName function="false" hidden="false" localSheetId="9" name="FL_238_12" vbProcedure="false">'food prices to use'!$B$223</definedName>
    <definedName function="false" hidden="false" localSheetId="9" name="FL_239_12" vbProcedure="false">'food prices to use'!$B$224</definedName>
    <definedName function="false" hidden="false" localSheetId="9" name="FL_23_12" vbProcedure="false">'food prices to use'!$B$25</definedName>
    <definedName function="false" hidden="false" localSheetId="9" name="FL_240_12" vbProcedure="false">'food prices to use'!$B$225</definedName>
    <definedName function="false" hidden="false" localSheetId="9" name="FL_241_12" vbProcedure="false">'food prices to use'!$B$226</definedName>
    <definedName function="false" hidden="false" localSheetId="9" name="FL_242_12" vbProcedure="false">'food prices to use'!$B$227</definedName>
    <definedName function="false" hidden="false" localSheetId="9" name="FL_243_12" vbProcedure="false">'food prices to use'!$B$228</definedName>
    <definedName function="false" hidden="false" localSheetId="9" name="FL_244_12" vbProcedure="false">'food prices to use'!$B$229</definedName>
    <definedName function="false" hidden="false" localSheetId="9" name="FL_245_12" vbProcedure="false">'food prices to use'!$B$230</definedName>
    <definedName function="false" hidden="false" localSheetId="9" name="FL_246_12" vbProcedure="false">'food prices to use'!$B$231</definedName>
    <definedName function="false" hidden="false" localSheetId="9" name="FL_247_12" vbProcedure="false">'food prices to use'!$B$232</definedName>
    <definedName function="false" hidden="false" localSheetId="9" name="FL_24_12" vbProcedure="false">'food prices to use'!#ref!</definedName>
    <definedName function="false" hidden="false" localSheetId="9" name="FL_25_12" vbProcedure="false">'food prices to use'!$B$26</definedName>
    <definedName function="false" hidden="false" localSheetId="9" name="FL_26_12" vbProcedure="false">'food prices to use'!$B$27</definedName>
    <definedName function="false" hidden="false" localSheetId="9" name="FL_27_12" vbProcedure="false">'food prices to use'!$B$28</definedName>
    <definedName function="false" hidden="false" localSheetId="9" name="FL_28_12" vbProcedure="false">'food prices to use'!$B$29</definedName>
    <definedName function="false" hidden="false" localSheetId="9" name="FL_29_12" vbProcedure="false">'food prices to use'!$B$30</definedName>
    <definedName function="false" hidden="false" localSheetId="9" name="FL_2_12" vbProcedure="false">'food prices to use'!#ref!</definedName>
    <definedName function="false" hidden="false" localSheetId="9" name="FL_30_12" vbProcedure="false">'food prices to use'!#ref!</definedName>
    <definedName function="false" hidden="false" localSheetId="9" name="FL_31_12" vbProcedure="false">'food prices to use'!$B$31</definedName>
    <definedName function="false" hidden="false" localSheetId="9" name="FL_32_12" vbProcedure="false">'food prices to use'!$B$32</definedName>
    <definedName function="false" hidden="false" localSheetId="9" name="FL_33_12" vbProcedure="false">'food prices to use'!$B$33</definedName>
    <definedName function="false" hidden="false" localSheetId="9" name="FL_34_12" vbProcedure="false">'food prices to use'!#ref!</definedName>
    <definedName function="false" hidden="false" localSheetId="9" name="FL_35_12" vbProcedure="false">'food prices to use'!$B$34</definedName>
    <definedName function="false" hidden="false" localSheetId="9" name="FL_36_12" vbProcedure="false">'food prices to use'!$B$35</definedName>
    <definedName function="false" hidden="false" localSheetId="9" name="FL_37_12" vbProcedure="false">'food prices to use'!$B$36</definedName>
    <definedName function="false" hidden="false" localSheetId="9" name="FL_38_12" vbProcedure="false">'food prices to use'!$B$37</definedName>
    <definedName function="false" hidden="false" localSheetId="9" name="FL_39_12" vbProcedure="false">'food prices to use'!$B$38</definedName>
    <definedName function="false" hidden="false" localSheetId="9" name="FL_3_12" vbProcedure="false">'food prices to use'!$B$2</definedName>
    <definedName function="false" hidden="false" localSheetId="9" name="FL_40_12" vbProcedure="false">'food prices to use'!$B$39</definedName>
    <definedName function="false" hidden="false" localSheetId="9" name="FL_41_12" vbProcedure="false">'food prices to use'!$B$40</definedName>
    <definedName function="false" hidden="false" localSheetId="9" name="FL_42_12" vbProcedure="false">'food prices to use'!$B$41</definedName>
    <definedName function="false" hidden="false" localSheetId="9" name="FL_43_12" vbProcedure="false">'food prices to use'!#ref!</definedName>
    <definedName function="false" hidden="false" localSheetId="9" name="FL_44_12" vbProcedure="false">'food prices to use'!$B$42</definedName>
    <definedName function="false" hidden="false" localSheetId="9" name="FL_45_12" vbProcedure="false">'food prices to use'!$B$43</definedName>
    <definedName function="false" hidden="false" localSheetId="9" name="FL_46_12" vbProcedure="false">'food prices to use'!$B$44</definedName>
    <definedName function="false" hidden="false" localSheetId="9" name="FL_47_12" vbProcedure="false">'food prices to use'!#ref!</definedName>
    <definedName function="false" hidden="false" localSheetId="9" name="FL_48_12" vbProcedure="false">'food prices to use'!$B$46</definedName>
    <definedName function="false" hidden="false" localSheetId="9" name="FL_49_12" vbProcedure="false">'food prices to use'!$B$47</definedName>
    <definedName function="false" hidden="false" localSheetId="9" name="FL_4_12" vbProcedure="false">'food prices to use'!$B$3</definedName>
    <definedName function="false" hidden="false" localSheetId="9" name="FL_50_12" vbProcedure="false">'food prices to use'!$B$48</definedName>
    <definedName function="false" hidden="false" localSheetId="9" name="FL_51_12" vbProcedure="false">'food prices to use'!#ref!</definedName>
    <definedName function="false" hidden="false" localSheetId="9" name="FL_52_12" vbProcedure="false">'food prices to use'!$B$49</definedName>
    <definedName function="false" hidden="false" localSheetId="9" name="FL_53_12" vbProcedure="false">'food prices to use'!$B$50</definedName>
    <definedName function="false" hidden="false" localSheetId="9" name="FL_54_12" vbProcedure="false">'food prices to use'!$B$51</definedName>
    <definedName function="false" hidden="false" localSheetId="9" name="FL_55_12" vbProcedure="false">'food prices to use'!#ref!</definedName>
    <definedName function="false" hidden="false" localSheetId="9" name="FL_56_12" vbProcedure="false">'food prices to use'!$B$52</definedName>
    <definedName function="false" hidden="false" localSheetId="9" name="FL_57_12" vbProcedure="false">'food prices to use'!$B$53</definedName>
    <definedName function="false" hidden="false" localSheetId="9" name="FL_58_12" vbProcedure="false">'food prices to use'!#ref!</definedName>
    <definedName function="false" hidden="false" localSheetId="9" name="FL_59_12" vbProcedure="false">'food prices to use'!#ref!</definedName>
    <definedName function="false" hidden="false" localSheetId="9" name="FL_5_12" vbProcedure="false">'food prices to use'!$B$4</definedName>
    <definedName function="false" hidden="false" localSheetId="9" name="FL_60_12" vbProcedure="false">'food prices to use'!#ref!</definedName>
    <definedName function="false" hidden="false" localSheetId="9" name="FL_61_12" vbProcedure="false">'food prices to use'!#ref!</definedName>
    <definedName function="false" hidden="false" localSheetId="9" name="FL_62_12" vbProcedure="false">'food prices to use'!$B$54</definedName>
    <definedName function="false" hidden="false" localSheetId="9" name="FL_63_12" vbProcedure="false">'food prices to use'!$B$55</definedName>
    <definedName function="false" hidden="false" localSheetId="9" name="FL_64_12" vbProcedure="false">'food prices to use'!#ref!</definedName>
    <definedName function="false" hidden="false" localSheetId="9" name="FL_65_12" vbProcedure="false">'food prices to use'!$B$56</definedName>
    <definedName function="false" hidden="false" localSheetId="9" name="FL_66_12" vbProcedure="false">'food prices to use'!$B$57</definedName>
    <definedName function="false" hidden="false" localSheetId="9" name="FL_67_12" vbProcedure="false">'food prices to use'!$B$58</definedName>
    <definedName function="false" hidden="false" localSheetId="9" name="FL_68_12" vbProcedure="false">'food prices to use'!#ref!</definedName>
    <definedName function="false" hidden="false" localSheetId="9" name="FL_69_12" vbProcedure="false">'food prices to use'!#ref!</definedName>
    <definedName function="false" hidden="false" localSheetId="9" name="FL_6_12" vbProcedure="false">'food prices to use'!$B$5</definedName>
    <definedName function="false" hidden="false" localSheetId="9" name="FL_70_12" vbProcedure="false">'food prices to use'!#ref!</definedName>
    <definedName function="false" hidden="false" localSheetId="9" name="FL_71_12" vbProcedure="false">'food prices to use'!#ref!</definedName>
    <definedName function="false" hidden="false" localSheetId="9" name="FL_72_12" vbProcedure="false">'food prices to use'!$B$59</definedName>
    <definedName function="false" hidden="false" localSheetId="9" name="FL_73_12" vbProcedure="false">'food prices to use'!#ref!</definedName>
    <definedName function="false" hidden="false" localSheetId="9" name="FL_74_12" vbProcedure="false">'food prices to use'!$B$60</definedName>
    <definedName function="false" hidden="false" localSheetId="9" name="FL_75_12" vbProcedure="false">'food prices to use'!$B$63</definedName>
    <definedName function="false" hidden="false" localSheetId="9" name="FL_76_12" vbProcedure="false">'food prices to use'!$B$64</definedName>
    <definedName function="false" hidden="false" localSheetId="9" name="FL_77_12" vbProcedure="false">'food prices to use'!$B$65</definedName>
    <definedName function="false" hidden="false" localSheetId="9" name="FL_78_12" vbProcedure="false">'food prices to use'!$B$66</definedName>
    <definedName function="false" hidden="false" localSheetId="9" name="FL_79_12" vbProcedure="false">'food prices to use'!$B$67</definedName>
    <definedName function="false" hidden="false" localSheetId="9" name="FL_7_12" vbProcedure="false">'food prices to use'!$B$6</definedName>
    <definedName function="false" hidden="false" localSheetId="9" name="FL_80_12" vbProcedure="false">'food prices to use'!$B$68</definedName>
    <definedName function="false" hidden="false" localSheetId="9" name="FL_81_12" vbProcedure="false">'food prices to use'!#ref!</definedName>
    <definedName function="false" hidden="false" localSheetId="9" name="FL_82_12" vbProcedure="false">'food prices to use'!$B$69</definedName>
    <definedName function="false" hidden="false" localSheetId="9" name="FL_83_12" vbProcedure="false">'food prices to use'!$B$70</definedName>
    <definedName function="false" hidden="false" localSheetId="9" name="FL_84_12" vbProcedure="false">'food prices to use'!$B$71</definedName>
    <definedName function="false" hidden="false" localSheetId="9" name="FL_85_12" vbProcedure="false">'food prices to use'!$B$72</definedName>
    <definedName function="false" hidden="false" localSheetId="9" name="FL_86_12" vbProcedure="false">'food prices to use'!$B$73</definedName>
    <definedName function="false" hidden="false" localSheetId="9" name="FL_87_12" vbProcedure="false">'food prices to use'!$B$74</definedName>
    <definedName function="false" hidden="false" localSheetId="9" name="FL_88_12" vbProcedure="false">'food prices to use'!$B$75</definedName>
    <definedName function="false" hidden="false" localSheetId="9" name="FL_89_12" vbProcedure="false">'food prices to use'!$B$76</definedName>
    <definedName function="false" hidden="false" localSheetId="9" name="FL_8_12" vbProcedure="false">'food prices to use'!#ref!</definedName>
    <definedName function="false" hidden="false" localSheetId="9" name="FL_90_12" vbProcedure="false">'food prices to use'!$B$77</definedName>
    <definedName function="false" hidden="false" localSheetId="9" name="FL_91_12" vbProcedure="false">'food prices to use'!$B$78</definedName>
    <definedName function="false" hidden="false" localSheetId="9" name="FL_92_12" vbProcedure="false">'food prices to use'!$B$79</definedName>
    <definedName function="false" hidden="false" localSheetId="9" name="FL_93_12" vbProcedure="false">'food prices to use'!$B$80</definedName>
    <definedName function="false" hidden="false" localSheetId="9" name="FL_94_12" vbProcedure="false">'food prices to use'!$B$81</definedName>
    <definedName function="false" hidden="false" localSheetId="9" name="FL_95_12" vbProcedure="false">'food prices to use'!$B$82</definedName>
    <definedName function="false" hidden="false" localSheetId="9" name="FL_96_12" vbProcedure="false">'food prices to use'!$B$83</definedName>
    <definedName function="false" hidden="false" localSheetId="9" name="FL_97_12" vbProcedure="false">'food prices to use'!$B$84</definedName>
    <definedName function="false" hidden="false" localSheetId="9" name="FL_98_12" vbProcedure="false">'food prices to use'!$B$85</definedName>
    <definedName function="false" hidden="false" localSheetId="9" name="FL_99_12" vbProcedure="false">'food prices to use'!$B$86</definedName>
    <definedName function="false" hidden="false" localSheetId="9" name="FL_9_12" vbProcedure="false">'food prices to use'!$B$7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Washed White Potatoes 4kg</t>
        </r>
      </text>
    </comment>
    <comment ref="B2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roasted unsalted</t>
        </r>
      </text>
    </comment>
    <comment ref="B2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100% Pure Olive Oil</t>
        </r>
      </text>
    </comment>
    <comment ref="B2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Jazz</t>
        </r>
      </text>
    </comment>
    <comment ref="B2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free range</t>
        </r>
      </text>
    </comment>
    <comment ref="B3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 xml:space="preserve">packham </t>
        </r>
      </text>
    </comment>
    <comment ref="B3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Butchery Skinless Chicken Breast</t>
        </r>
      </text>
    </comment>
    <comment ref="B3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Oriental Stir Fry</t>
        </r>
      </text>
    </comment>
    <comment ref="B3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crown cut</t>
        </r>
      </text>
    </comment>
    <comment ref="B4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Mild Chunky</t>
        </r>
      </text>
    </comment>
    <comment ref="B4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Packham</t>
        </r>
      </text>
    </comment>
    <comment ref="B4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orange</t>
        </r>
      </text>
    </comment>
    <comment ref="B4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Tomato Condensed Soup</t>
        </r>
      </text>
    </comment>
    <comment ref="B5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used sandwich version</t>
        </r>
      </text>
    </comment>
    <comment ref="B5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Used 'Hi Fibre Wholemeal Wraps' as the original product was not listed</t>
        </r>
      </text>
    </comment>
    <comment ref="B5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50% less sugar</t>
        </r>
      </text>
    </comment>
    <comment ref="B5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Navel</t>
        </r>
      </text>
    </comment>
    <comment ref="B6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unsalted roasted</t>
        </r>
      </text>
    </comment>
    <comment ref="B7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Green</t>
        </r>
      </text>
    </comment>
    <comment ref="B8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Berry flavour</t>
        </r>
      </text>
    </comment>
    <comment ref="B9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premium</t>
        </r>
      </text>
    </comment>
    <comment ref="B9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Tender Basted Chicken Portions</t>
        </r>
      </text>
    </comment>
    <comment ref="B10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hoki</t>
        </r>
      </text>
    </comment>
    <comment ref="B10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skipjack tuna in olive oil</t>
        </r>
      </text>
    </comment>
    <comment ref="B10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salted</t>
        </r>
      </text>
    </comment>
    <comment ref="B10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Original</t>
        </r>
      </text>
    </comment>
    <comment ref="B11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Large Light Fruit Cake</t>
        </r>
      </text>
    </comment>
    <comment ref="B11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Bakery Mixed Muffins</t>
        </r>
      </text>
    </comment>
    <comment ref="B11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Cinnamon Dusted</t>
        </r>
      </text>
    </comment>
    <comment ref="B12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Choc Honey Muesli Bars</t>
        </r>
      </text>
    </comment>
    <comment ref="B12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Ready Salted</t>
        </r>
      </text>
    </comment>
    <comment ref="B12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smooth</t>
        </r>
      </text>
    </comment>
    <comment ref="B12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Original</t>
        </r>
      </text>
    </comment>
    <comment ref="B12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Classic Style</t>
        </r>
      </text>
    </comment>
    <comment ref="B13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White Button</t>
        </r>
      </text>
    </comment>
    <comment ref="B14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Mince and Cheese</t>
        </r>
      </text>
    </comment>
    <comment ref="B16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Huntley and Palmers Original 8 Grain Wholegrain Crackers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need to check - this is new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Planetary Diet foods start here</t>
        </r>
      </text>
    </comment>
    <comment ref="A20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Other foods in current and healthy diet start here</t>
        </r>
      </text>
    </comment>
    <comment ref="L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used sandwich version</t>
        </r>
      </text>
    </comment>
    <comment ref="L3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Oriental Stir Fry</t>
        </r>
      </text>
    </comment>
    <comment ref="L3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Oriental Stir Fry</t>
        </r>
      </text>
    </comment>
    <comment ref="L4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Oriental Stir Fry</t>
        </r>
      </text>
    </comment>
    <comment ref="L5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orange</t>
        </r>
      </text>
    </comment>
    <comment ref="L5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orange</t>
        </r>
      </text>
    </comment>
    <comment ref="L5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Orange</t>
        </r>
      </text>
    </comment>
    <comment ref="L5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Jazz</t>
        </r>
      </text>
    </comment>
    <comment ref="L5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roasted unsalted</t>
        </r>
      </text>
    </comment>
    <comment ref="L5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roasted unsalted</t>
        </r>
      </text>
    </comment>
    <comment ref="L5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roasted unsalted</t>
        </r>
      </text>
    </comment>
    <comment ref="L5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Used 'Hi Fibre Wholemeal Wraps' as the original product was not listed</t>
        </r>
      </text>
    </comment>
    <comment ref="L7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100% Pure Olive Oil</t>
        </r>
      </text>
    </comment>
    <comment ref="L7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100% Pure Olive Oil</t>
        </r>
      </text>
    </comment>
    <comment ref="L7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Essentials Olive Oil</t>
        </r>
      </text>
    </comment>
    <comment ref="L7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Select Peaches in juice</t>
        </r>
      </text>
    </comment>
    <comment ref="L8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free range</t>
        </r>
      </text>
    </comment>
    <comment ref="L8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free range</t>
        </r>
      </text>
    </comment>
    <comment ref="L8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free range</t>
        </r>
      </text>
    </comment>
    <comment ref="L8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not free range</t>
        </r>
      </text>
    </comment>
    <comment ref="L8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not free range</t>
        </r>
      </text>
    </comment>
    <comment ref="L8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not free range</t>
        </r>
      </text>
    </comment>
    <comment ref="L10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Huntley and Palmers Original 8 Grain Wholegrain Crackers</t>
        </r>
      </text>
    </comment>
    <comment ref="L10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Huntley and Palmers Original 8 Grain Wholegrain Crackers</t>
        </r>
      </text>
    </comment>
    <comment ref="L10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Huntley and Palmers Original 8 Grain Wholegrain Crackers</t>
        </r>
      </text>
    </comment>
    <comment ref="L10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Butchery Skinless Chicken Breast</t>
        </r>
      </text>
    </comment>
    <comment ref="L10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Butchery Skinless Chicken Breast (Free Range)</t>
        </r>
      </text>
    </comment>
    <comment ref="L10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Butchery Skinless Chicken Breast</t>
        </r>
      </text>
    </comment>
    <comment ref="L11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Washed White Potatoes 4kg</t>
        </r>
      </text>
    </comment>
    <comment ref="L11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White Washed</t>
        </r>
      </text>
    </comment>
    <comment ref="L11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White Washed</t>
        </r>
      </text>
    </comment>
    <comment ref="L11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White Button</t>
        </r>
      </text>
    </comment>
    <comment ref="L11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White Button</t>
        </r>
      </text>
    </comment>
    <comment ref="L11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White Button</t>
        </r>
      </text>
    </comment>
    <comment ref="L1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Mild Chunky</t>
        </r>
      </text>
    </comment>
    <comment ref="L1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Mild Chunky</t>
        </r>
      </text>
    </comment>
    <comment ref="L12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Mild Chunky</t>
        </r>
      </text>
    </comment>
    <comment ref="L12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Navel</t>
        </r>
      </text>
    </comment>
    <comment ref="L12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Navel</t>
        </r>
      </text>
    </comment>
    <comment ref="L12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Navel</t>
        </r>
      </text>
    </comment>
    <comment ref="L14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crown cut</t>
        </r>
      </text>
    </comment>
    <comment ref="L15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Berry flavour</t>
        </r>
      </text>
    </comment>
    <comment ref="L15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Berry flavour</t>
        </r>
      </text>
    </comment>
    <comment ref="L15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Berry flavour</t>
        </r>
      </text>
    </comment>
    <comment ref="L16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50% less sugar</t>
        </r>
      </text>
    </comment>
    <comment ref="L16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50% less sugar</t>
        </r>
      </text>
    </comment>
    <comment ref="L17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Packham</t>
        </r>
      </text>
    </comment>
    <comment ref="L17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Packham</t>
        </r>
      </text>
    </comment>
    <comment ref="L17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Packham</t>
        </r>
      </text>
    </comment>
    <comment ref="L18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unsalted roasted</t>
        </r>
      </text>
    </comment>
    <comment ref="L20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Green</t>
        </r>
      </text>
    </comment>
    <comment ref="L20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mixed (green and red)</t>
        </r>
      </text>
    </comment>
    <comment ref="L20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 xml:space="preserve">price for green and red grapes</t>
        </r>
      </text>
    </comment>
    <comment ref="L20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 xml:space="preserve">packham </t>
        </r>
      </text>
    </comment>
    <comment ref="L20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 xml:space="preserve">packham </t>
        </r>
      </text>
    </comment>
    <comment ref="L20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 xml:space="preserve">packham </t>
        </r>
      </text>
    </comment>
    <comment ref="L27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strawberry patch</t>
        </r>
      </text>
    </comment>
    <comment ref="L29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premium</t>
        </r>
      </text>
    </comment>
    <comment ref="L29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Tender Basted Chicken Portions</t>
        </r>
      </text>
    </comment>
    <comment ref="L29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Pams Tender Basted Chicken Portions</t>
        </r>
      </text>
    </comment>
    <comment ref="L29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Chicken Portions Mixed</t>
        </r>
      </text>
    </comment>
    <comment ref="L30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hoki</t>
        </r>
      </text>
    </comment>
    <comment ref="L31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basa</t>
        </r>
      </text>
    </comment>
    <comment ref="L31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skipjack tuna in olive oil</t>
        </r>
      </text>
    </comment>
    <comment ref="L31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skipjack tuna in olive oil</t>
        </r>
      </text>
    </comment>
    <comment ref="L32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salted</t>
        </r>
      </text>
    </comment>
    <comment ref="L32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salted</t>
        </r>
      </text>
    </comment>
    <comment ref="L32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salted</t>
        </r>
      </text>
    </comment>
    <comment ref="L32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Original</t>
        </r>
      </text>
    </comment>
    <comment ref="L32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Original</t>
        </r>
      </text>
    </comment>
    <comment ref="L32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Original</t>
        </r>
      </text>
    </comment>
    <comment ref="L32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Cherry Fruit Cake</t>
        </r>
      </text>
    </comment>
    <comment ref="L33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light fruit cake</t>
        </r>
      </text>
    </comment>
    <comment ref="L34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Bakery Mixed Muffins</t>
        </r>
      </text>
    </comment>
    <comment ref="L34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Bakery Chocolate Chip Muffin</t>
        </r>
      </text>
    </comment>
    <comment ref="L34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Instore Bakery Muffins Mixed</t>
        </r>
      </text>
    </comment>
    <comment ref="L34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Cinnamon Dusted</t>
        </r>
      </text>
    </comment>
    <comment ref="L34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Cinnamon Dusted</t>
        </r>
      </text>
    </comment>
    <comment ref="L34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Cinnamon Dusted</t>
        </r>
      </text>
    </comment>
    <comment ref="L37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Choc Honey Muesli Bars</t>
        </r>
      </text>
    </comment>
    <comment ref="L37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Choc Honey Muesli Bars</t>
        </r>
      </text>
    </comment>
    <comment ref="L37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Choc Apricot</t>
        </r>
      </text>
    </comment>
    <comment ref="L37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Ready Salted</t>
        </r>
      </text>
    </comment>
    <comment ref="L37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Ready Salted</t>
        </r>
      </text>
    </comment>
    <comment ref="L37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Ready Salted</t>
        </r>
      </text>
    </comment>
    <comment ref="L38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smooth</t>
        </r>
      </text>
    </comment>
    <comment ref="L38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smooth</t>
        </r>
      </text>
    </comment>
    <comment ref="L38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smooth</t>
        </r>
      </text>
    </comment>
    <comment ref="L38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Original</t>
        </r>
      </text>
    </comment>
    <comment ref="L38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Classic Style</t>
        </r>
      </text>
    </comment>
    <comment ref="L39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Tomato Condensed Soup</t>
        </r>
      </text>
    </comment>
    <comment ref="L39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Tomato Condensed Soup</t>
        </r>
      </text>
    </comment>
    <comment ref="L42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Mince and Cheese</t>
        </r>
      </text>
    </comment>
    <comment ref="L43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Mince and Cheese</t>
        </r>
      </text>
    </comment>
    <comment ref="N4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Does not have the same brand - only has an organic version which is more than twice the price</t>
        </r>
      </text>
    </comment>
    <comment ref="N8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size 7</t>
        </r>
      </text>
    </comment>
    <comment ref="N8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Size 7</t>
        </r>
      </text>
    </comment>
    <comment ref="N11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Frozen</t>
        </r>
      </text>
    </comment>
    <comment ref="N1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Frozen</t>
        </r>
      </text>
    </comment>
    <comment ref="N1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Frozen</t>
        </r>
      </text>
    </comment>
    <comment ref="N29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Smoked Chicken</t>
        </r>
      </text>
    </comment>
    <comment ref="N29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Smoked Chicken</t>
        </r>
      </text>
    </comment>
    <comment ref="P50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 xml:space="preserve">100 tablets</t>
        </r>
      </text>
    </comment>
    <comment ref="Q4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Bruce Kidd:
</t>
        </r>
        <r>
          <rPr>
            <sz val="9"/>
            <color rgb="FF000000"/>
            <rFont val="Tahoma"/>
            <family val="0"/>
            <charset val="1"/>
          </rPr>
          <t xml:space="preserve">discount on club deal - does not provide original price though</t>
        </r>
      </text>
    </comment>
    <comment ref="S8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1 egg</t>
        </r>
      </text>
    </comment>
    <comment ref="S8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1 egg</t>
        </r>
      </text>
    </comment>
    <comment ref="S8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1 egg</t>
        </r>
      </text>
    </comment>
    <comment ref="S8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1 egg</t>
        </r>
      </text>
    </comment>
    <comment ref="S8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1 egg</t>
        </r>
      </text>
    </comment>
    <comment ref="S8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 xml:space="preserve">1 egg</t>
        </r>
      </text>
    </comment>
    <comment ref="S50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not sure if this applies</t>
        </r>
      </text>
    </comment>
    <comment ref="T50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bkid550:
</t>
        </r>
        <r>
          <rPr>
            <sz val="9"/>
            <color rgb="FF000000"/>
            <rFont val="Tahoma"/>
            <family val="0"/>
            <charset val="1"/>
          </rPr>
          <t xml:space="preserve">not sure if this applies</t>
        </r>
      </text>
    </comment>
  </commentList>
</comments>
</file>

<file path=xl/sharedStrings.xml><?xml version="1.0" encoding="utf-8"?>
<sst xmlns="http://schemas.openxmlformats.org/spreadsheetml/2006/main" count="11996" uniqueCount="812">
  <si>
    <t xml:space="preserve">Food group</t>
  </si>
  <si>
    <t xml:space="preserve">Food group ID</t>
  </si>
  <si>
    <t xml:space="preserve">Commonly consumed food</t>
  </si>
  <si>
    <t xml:space="preserve">Commonly consumed food ID</t>
  </si>
  <si>
    <t xml:space="preserve">Variety</t>
  </si>
  <si>
    <t xml:space="preserve">core/disc</t>
  </si>
  <si>
    <t xml:space="preserve">Population group</t>
  </si>
  <si>
    <t xml:space="preserve">Child Adult Specific</t>
  </si>
  <si>
    <t xml:space="preserve">Fruit</t>
  </si>
  <si>
    <t xml:space="preserve">Apples, fresh</t>
  </si>
  <si>
    <t xml:space="preserve">01001</t>
  </si>
  <si>
    <t xml:space="preserve">c</t>
  </si>
  <si>
    <t xml:space="preserve">All, Pacific</t>
  </si>
  <si>
    <t xml:space="preserve">All</t>
  </si>
  <si>
    <t xml:space="preserve">Bananas, fresh</t>
  </si>
  <si>
    <t xml:space="preserve">01002</t>
  </si>
  <si>
    <t xml:space="preserve">Grapes, fresh</t>
  </si>
  <si>
    <t xml:space="preserve">01003</t>
  </si>
  <si>
    <t xml:space="preserve">Kiwifruit, fresh</t>
  </si>
  <si>
    <t xml:space="preserve">01004</t>
  </si>
  <si>
    <t xml:space="preserve">All, Pacifc</t>
  </si>
  <si>
    <t xml:space="preserve">Mandarins, fresh</t>
  </si>
  <si>
    <t xml:space="preserve">01005</t>
  </si>
  <si>
    <t xml:space="preserve">Nectarines, fresh</t>
  </si>
  <si>
    <t xml:space="preserve">01006</t>
  </si>
  <si>
    <t xml:space="preserve">Adult</t>
  </si>
  <si>
    <t xml:space="preserve">Oranges, fresh</t>
  </si>
  <si>
    <t xml:space="preserve">01007</t>
  </si>
  <si>
    <t xml:space="preserve">Pears, fresh</t>
  </si>
  <si>
    <t xml:space="preserve">01008</t>
  </si>
  <si>
    <t xml:space="preserve">Sultana, dried</t>
  </si>
  <si>
    <t xml:space="preserve">01009</t>
  </si>
  <si>
    <t xml:space="preserve">Peaches, canned in clear juice</t>
  </si>
  <si>
    <t xml:space="preserve">01010</t>
  </si>
  <si>
    <t xml:space="preserve">Peaches, canned in light syrup</t>
  </si>
  <si>
    <t xml:space="preserve">01011</t>
  </si>
  <si>
    <t xml:space="preserve">Peaches, canned no added sugar</t>
  </si>
  <si>
    <t xml:space="preserve">01012</t>
  </si>
  <si>
    <t xml:space="preserve">Canned fruit salad in juice</t>
  </si>
  <si>
    <t xml:space="preserve">01013</t>
  </si>
  <si>
    <t xml:space="preserve">Pacific</t>
  </si>
  <si>
    <t xml:space="preserve">Canned fruit salad in syrup</t>
  </si>
  <si>
    <t xml:space="preserve">01014</t>
  </si>
  <si>
    <t xml:space="preserve">Vegetables</t>
  </si>
  <si>
    <t xml:space="preserve">Avocados, fresh</t>
  </si>
  <si>
    <t xml:space="preserve">02011</t>
  </si>
  <si>
    <t xml:space="preserve">Broccoli, fresh</t>
  </si>
  <si>
    <t xml:space="preserve">02012</t>
  </si>
  <si>
    <t xml:space="preserve">Cabbage, fresh</t>
  </si>
  <si>
    <t xml:space="preserve">02013</t>
  </si>
  <si>
    <t xml:space="preserve">Capsicums, fresh</t>
  </si>
  <si>
    <t xml:space="preserve">02014</t>
  </si>
  <si>
    <t xml:space="preserve">Carrots, fresh</t>
  </si>
  <si>
    <t xml:space="preserve">02015</t>
  </si>
  <si>
    <t xml:space="preserve">Cauliflower, fresh</t>
  </si>
  <si>
    <t xml:space="preserve">02016</t>
  </si>
  <si>
    <t xml:space="preserve">Corn, frozen</t>
  </si>
  <si>
    <t xml:space="preserve">02017</t>
  </si>
  <si>
    <t xml:space="preserve">Courgettes, fresh</t>
  </si>
  <si>
    <t xml:space="preserve">02018</t>
  </si>
  <si>
    <t xml:space="preserve">Cucumber, fresh</t>
  </si>
  <si>
    <t xml:space="preserve">02019</t>
  </si>
  <si>
    <t xml:space="preserve">Lettuce, fresh</t>
  </si>
  <si>
    <t xml:space="preserve">02021</t>
  </si>
  <si>
    <t xml:space="preserve">Mixed vegetables, frozen</t>
  </si>
  <si>
    <t xml:space="preserve">02022</t>
  </si>
  <si>
    <t xml:space="preserve">Mushrooms, fresh</t>
  </si>
  <si>
    <t xml:space="preserve">02023</t>
  </si>
  <si>
    <t xml:space="preserve">Onions, fresh</t>
  </si>
  <si>
    <t xml:space="preserve">02024</t>
  </si>
  <si>
    <t xml:space="preserve">Peas, frozen</t>
  </si>
  <si>
    <t xml:space="preserve">02028</t>
  </si>
  <si>
    <t xml:space="preserve">Silverbeet, fresh</t>
  </si>
  <si>
    <t xml:space="preserve">02029</t>
  </si>
  <si>
    <t xml:space="preserve">Tomatoes, fresh</t>
  </si>
  <si>
    <t xml:space="preserve">02030</t>
  </si>
  <si>
    <t xml:space="preserve">Tomatoes, canned, regular</t>
  </si>
  <si>
    <t xml:space="preserve">02031</t>
  </si>
  <si>
    <t xml:space="preserve">Garlic, fresh</t>
  </si>
  <si>
    <t xml:space="preserve">02039</t>
  </si>
  <si>
    <t xml:space="preserve">Tomatoes, canned, low salt</t>
  </si>
  <si>
    <t xml:space="preserve">02040</t>
  </si>
  <si>
    <t xml:space="preserve">Kumara, fresh</t>
  </si>
  <si>
    <t xml:space="preserve">02032</t>
  </si>
  <si>
    <t xml:space="preserve">Potatoes, fresh</t>
  </si>
  <si>
    <t xml:space="preserve">02033</t>
  </si>
  <si>
    <t xml:space="preserve">Pumpkin, fresh</t>
  </si>
  <si>
    <t xml:space="preserve">02035</t>
  </si>
  <si>
    <t xml:space="preserve">Cassava, frozen</t>
  </si>
  <si>
    <t xml:space="preserve">02036</t>
  </si>
  <si>
    <t xml:space="preserve">Taro  </t>
  </si>
  <si>
    <t xml:space="preserve">02037</t>
  </si>
  <si>
    <t xml:space="preserve">Taro leaves</t>
  </si>
  <si>
    <t xml:space="preserve">02038</t>
  </si>
  <si>
    <t xml:space="preserve">Green banana</t>
  </si>
  <si>
    <t xml:space="preserve">02041</t>
  </si>
  <si>
    <t xml:space="preserve">Vegetable soup, canned</t>
  </si>
  <si>
    <t xml:space="preserve">08099</t>
  </si>
  <si>
    <t xml:space="preserve">Spring onion, fresh</t>
  </si>
  <si>
    <t xml:space="preserve">02044</t>
  </si>
  <si>
    <t xml:space="preserve">Stir Fry Vegetables, frozen</t>
  </si>
  <si>
    <t xml:space="preserve">02047</t>
  </si>
  <si>
    <t xml:space="preserve">Spinach, frozen</t>
  </si>
  <si>
    <t xml:space="preserve">02050</t>
  </si>
  <si>
    <t xml:space="preserve">Broccoli and Cauliflower, frozen</t>
  </si>
  <si>
    <t xml:space="preserve">02053</t>
  </si>
  <si>
    <t xml:space="preserve">Grains</t>
  </si>
  <si>
    <t xml:space="preserve">Bread, white</t>
  </si>
  <si>
    <t xml:space="preserve">03036</t>
  </si>
  <si>
    <t xml:space="preserve">Bread, wheatmeal</t>
  </si>
  <si>
    <t xml:space="preserve">03037</t>
  </si>
  <si>
    <t xml:space="preserve">Bread, multigrain</t>
  </si>
  <si>
    <t xml:space="preserve">03038</t>
  </si>
  <si>
    <t xml:space="preserve">Pita bread</t>
  </si>
  <si>
    <t xml:space="preserve">03039</t>
  </si>
  <si>
    <t xml:space="preserve">Wholegrain cracker</t>
  </si>
  <si>
    <t xml:space="preserve">03040</t>
  </si>
  <si>
    <t xml:space="preserve">Cornflakes</t>
  </si>
  <si>
    <t xml:space="preserve">03046</t>
  </si>
  <si>
    <t xml:space="preserve">Muesli, natural</t>
  </si>
  <si>
    <t xml:space="preserve">03047</t>
  </si>
  <si>
    <t xml:space="preserve">Weetbix</t>
  </si>
  <si>
    <t xml:space="preserve">03048</t>
  </si>
  <si>
    <t xml:space="preserve">Rolled oats</t>
  </si>
  <si>
    <t xml:space="preserve">03049</t>
  </si>
  <si>
    <t xml:space="preserve">Pasta regular</t>
  </si>
  <si>
    <t xml:space="preserve">03051</t>
  </si>
  <si>
    <t xml:space="preserve">Pasta wholemeal</t>
  </si>
  <si>
    <t xml:space="preserve">03052</t>
  </si>
  <si>
    <t xml:space="preserve">Rice, long grain, white</t>
  </si>
  <si>
    <t xml:space="preserve">03054</t>
  </si>
  <si>
    <t xml:space="preserve">Rice, brown</t>
  </si>
  <si>
    <t xml:space="preserve">03055</t>
  </si>
  <si>
    <t xml:space="preserve">Spaghetti, canned</t>
  </si>
  <si>
    <t xml:space="preserve">03056</t>
  </si>
  <si>
    <t xml:space="preserve">Crackers, cabin bread</t>
  </si>
  <si>
    <t xml:space="preserve">03062</t>
  </si>
  <si>
    <t xml:space="preserve">Vermicelli</t>
  </si>
  <si>
    <t xml:space="preserve">03064</t>
  </si>
  <si>
    <t xml:space="preserve">Muesli, toasted</t>
  </si>
  <si>
    <t xml:space="preserve">03065</t>
  </si>
  <si>
    <t xml:space="preserve">Spaghetti, canned, lite</t>
  </si>
  <si>
    <t xml:space="preserve">03066</t>
  </si>
  <si>
    <t xml:space="preserve">Rye Crispbread</t>
  </si>
  <si>
    <t xml:space="preserve">03067</t>
  </si>
  <si>
    <t xml:space="preserve">Mixed grain crackers</t>
  </si>
  <si>
    <t xml:space="preserve">03068</t>
  </si>
  <si>
    <t xml:space="preserve">Corn Chips</t>
  </si>
  <si>
    <t xml:space="preserve">03069</t>
  </si>
  <si>
    <t xml:space="preserve">Wholegrain burger bun</t>
  </si>
  <si>
    <t xml:space="preserve">03070</t>
  </si>
  <si>
    <t xml:space="preserve">Pita bread, wholemeal</t>
  </si>
  <si>
    <t xml:space="preserve">03071</t>
  </si>
  <si>
    <t xml:space="preserve">Spaghetti Pasta, wholemeal</t>
  </si>
  <si>
    <t xml:space="preserve">03072</t>
  </si>
  <si>
    <t xml:space="preserve">Dairy/alternatives</t>
  </si>
  <si>
    <t xml:space="preserve">Cheese, colby</t>
  </si>
  <si>
    <t xml:space="preserve">04057</t>
  </si>
  <si>
    <t xml:space="preserve">Cheese, Edam</t>
  </si>
  <si>
    <t xml:space="preserve">04058</t>
  </si>
  <si>
    <t xml:space="preserve">Milk, trim</t>
  </si>
  <si>
    <t xml:space="preserve">04059</t>
  </si>
  <si>
    <t xml:space="preserve">All </t>
  </si>
  <si>
    <t xml:space="preserve">Milk, standard</t>
  </si>
  <si>
    <t xml:space="preserve">04060</t>
  </si>
  <si>
    <t xml:space="preserve">Yoghurt, full-fat flavoured</t>
  </si>
  <si>
    <t xml:space="preserve">04061</t>
  </si>
  <si>
    <t xml:space="preserve">Yoghurt, natural, low-fat</t>
  </si>
  <si>
    <t xml:space="preserve">04062</t>
  </si>
  <si>
    <t xml:space="preserve">Cottage cheese</t>
  </si>
  <si>
    <t xml:space="preserve">04063</t>
  </si>
  <si>
    <t xml:space="preserve">Yoghurt, reduced fat, flavoured</t>
  </si>
  <si>
    <t xml:space="preserve">04064</t>
  </si>
  <si>
    <t xml:space="preserve">Almond milk</t>
  </si>
  <si>
    <t xml:space="preserve">04065</t>
  </si>
  <si>
    <t xml:space="preserve">Soy yoghurt with berriers</t>
  </si>
  <si>
    <t xml:space="preserve">04066</t>
  </si>
  <si>
    <t xml:space="preserve">Soy yoghurt with mango and peach</t>
  </si>
  <si>
    <t xml:space="preserve">04067</t>
  </si>
  <si>
    <t xml:space="preserve">Soy milk</t>
  </si>
  <si>
    <t xml:space="preserve">04068</t>
  </si>
  <si>
    <t xml:space="preserve">Dairy-free cheddar</t>
  </si>
  <si>
    <t xml:space="preserve">04069</t>
  </si>
  <si>
    <t xml:space="preserve">Dairy-free cream cheese</t>
  </si>
  <si>
    <t xml:space="preserve">04070</t>
  </si>
  <si>
    <t xml:space="preserve">Protein foods: Meat, poultry, seafood, eggs, legumes, nuts, seeds</t>
  </si>
  <si>
    <t xml:space="preserve">Eggs</t>
  </si>
  <si>
    <t xml:space="preserve">05064</t>
  </si>
  <si>
    <t xml:space="preserve">Beef, corned silverside</t>
  </si>
  <si>
    <t xml:space="preserve">05065</t>
  </si>
  <si>
    <t xml:space="preserve">Beef steak, blade</t>
  </si>
  <si>
    <t xml:space="preserve">05066</t>
  </si>
  <si>
    <t xml:space="preserve">Beef steak, rump</t>
  </si>
  <si>
    <t xml:space="preserve">05067</t>
  </si>
  <si>
    <t xml:space="preserve">Beef, mince</t>
  </si>
  <si>
    <t xml:space="preserve">05068</t>
  </si>
  <si>
    <t xml:space="preserve">Beef, mince lean</t>
  </si>
  <si>
    <t xml:space="preserve">05089</t>
  </si>
  <si>
    <t xml:space="preserve">Corned beef reduced fat</t>
  </si>
  <si>
    <t xml:space="preserve">05096</t>
  </si>
  <si>
    <t xml:space="preserve">Chicken breast fresh</t>
  </si>
  <si>
    <t xml:space="preserve">05069</t>
  </si>
  <si>
    <t xml:space="preserve">Chicken pieces with bone</t>
  </si>
  <si>
    <t xml:space="preserve">05070</t>
  </si>
  <si>
    <t xml:space="preserve">Chicken, whole, pre-cooked</t>
  </si>
  <si>
    <t xml:space="preserve">05071</t>
  </si>
  <si>
    <t xml:space="preserve">Chicken drumstick</t>
  </si>
  <si>
    <t xml:space="preserve">05072</t>
  </si>
  <si>
    <t xml:space="preserve">Lamb shoulder chops</t>
  </si>
  <si>
    <t xml:space="preserve">05073</t>
  </si>
  <si>
    <t xml:space="preserve">Lamb loin chop</t>
  </si>
  <si>
    <t xml:space="preserve">05090</t>
  </si>
  <si>
    <t xml:space="preserve">Pork leg roast</t>
  </si>
  <si>
    <t xml:space="preserve">05074</t>
  </si>
  <si>
    <t xml:space="preserve">Pork loin chop</t>
  </si>
  <si>
    <t xml:space="preserve">05094</t>
  </si>
  <si>
    <t xml:space="preserve">Pork shoulder roast</t>
  </si>
  <si>
    <t xml:space="preserve">05097</t>
  </si>
  <si>
    <t xml:space="preserve">Fish fillets, fresh</t>
  </si>
  <si>
    <t xml:space="preserve">05079</t>
  </si>
  <si>
    <t xml:space="preserve">Fish fillets, frozen</t>
  </si>
  <si>
    <t xml:space="preserve">05081</t>
  </si>
  <si>
    <t xml:space="preserve">Peanuts, plain</t>
  </si>
  <si>
    <t xml:space="preserve">05085</t>
  </si>
  <si>
    <t xml:space="preserve">Almonds, plain</t>
  </si>
  <si>
    <t xml:space="preserve">05086</t>
  </si>
  <si>
    <t xml:space="preserve">peanuts, salted</t>
  </si>
  <si>
    <t xml:space="preserve">05093</t>
  </si>
  <si>
    <t xml:space="preserve">Protein foods: Meat, poultry, seafood, eggs, legumes, nuts</t>
  </si>
  <si>
    <t xml:space="preserve">Chickpeas, canned</t>
  </si>
  <si>
    <t xml:space="preserve">05092</t>
  </si>
  <si>
    <t xml:space="preserve">Hummus dip</t>
  </si>
  <si>
    <t xml:space="preserve">05083</t>
  </si>
  <si>
    <t xml:space="preserve">Baked Beans regular</t>
  </si>
  <si>
    <t xml:space="preserve">05082</t>
  </si>
  <si>
    <t xml:space="preserve">Baked Beans lite</t>
  </si>
  <si>
    <t xml:space="preserve">05088</t>
  </si>
  <si>
    <t xml:space="preserve">Lentils, canned in springwater</t>
  </si>
  <si>
    <t xml:space="preserve">05084</t>
  </si>
  <si>
    <t xml:space="preserve">Tuna, canned in oil</t>
  </si>
  <si>
    <t xml:space="preserve">05080</t>
  </si>
  <si>
    <t xml:space="preserve">Tuna, canned in water</t>
  </si>
  <si>
    <t xml:space="preserve">05091</t>
  </si>
  <si>
    <t xml:space="preserve">Pumpkin seeds</t>
  </si>
  <si>
    <t xml:space="preserve">Sunflower seeds</t>
  </si>
  <si>
    <t xml:space="preserve">Black Beans Canned</t>
  </si>
  <si>
    <t xml:space="preserve">Middle Eastern Falafel Lisa</t>
  </si>
  <si>
    <t xml:space="preserve">05095</t>
  </si>
  <si>
    <t xml:space="preserve">Tofu</t>
  </si>
  <si>
    <t xml:space="preserve">Masala vegetarian patty</t>
  </si>
  <si>
    <t xml:space="preserve">Sesame Seeds</t>
  </si>
  <si>
    <t xml:space="preserve">05098</t>
  </si>
  <si>
    <t xml:space="preserve">Edamame, frozen</t>
  </si>
  <si>
    <t xml:space="preserve">05099</t>
  </si>
  <si>
    <t xml:space="preserve">Red Kidney Beans, canned</t>
  </si>
  <si>
    <t xml:space="preserve">05100</t>
  </si>
  <si>
    <t xml:space="preserve">Four Bean Mix, canned</t>
  </si>
  <si>
    <t xml:space="preserve">05101</t>
  </si>
  <si>
    <t xml:space="preserve">Fats &amp; oils</t>
  </si>
  <si>
    <t xml:space="preserve">Butter</t>
  </si>
  <si>
    <t xml:space="preserve">06088</t>
  </si>
  <si>
    <t xml:space="preserve">Margarine, mufa regular fat</t>
  </si>
  <si>
    <t xml:space="preserve">06089</t>
  </si>
  <si>
    <t xml:space="preserve">Olive oil</t>
  </si>
  <si>
    <t xml:space="preserve">06090</t>
  </si>
  <si>
    <t xml:space="preserve">Canola oil</t>
  </si>
  <si>
    <t xml:space="preserve">06091</t>
  </si>
  <si>
    <t xml:space="preserve">coconut cream regular</t>
  </si>
  <si>
    <t xml:space="preserve">06092</t>
  </si>
  <si>
    <t xml:space="preserve">coconut cream lite</t>
  </si>
  <si>
    <t xml:space="preserve">06093</t>
  </si>
  <si>
    <t xml:space="preserve">Discretionary foods</t>
  </si>
  <si>
    <t xml:space="preserve">Cake, fruit</t>
  </si>
  <si>
    <t xml:space="preserve">03041</t>
  </si>
  <si>
    <t xml:space="preserve">d</t>
  </si>
  <si>
    <t xml:space="preserve">Biscuits, plain gingernut</t>
  </si>
  <si>
    <t xml:space="preserve">03042</t>
  </si>
  <si>
    <t xml:space="preserve">Biscuits, TimTam</t>
  </si>
  <si>
    <t xml:space="preserve">03043</t>
  </si>
  <si>
    <t xml:space="preserve">Biscuits, crackers Shapes</t>
  </si>
  <si>
    <t xml:space="preserve">03044</t>
  </si>
  <si>
    <t xml:space="preserve">Biscuits, arrowroot</t>
  </si>
  <si>
    <t xml:space="preserve">03061</t>
  </si>
  <si>
    <t xml:space="preserve">Muffin</t>
  </si>
  <si>
    <t xml:space="preserve">03045</t>
  </si>
  <si>
    <t xml:space="preserve">Quick noodles, 2 minutes</t>
  </si>
  <si>
    <t xml:space="preserve">03053</t>
  </si>
  <si>
    <t xml:space="preserve">Donut</t>
  </si>
  <si>
    <t xml:space="preserve">03058</t>
  </si>
  <si>
    <t xml:space="preserve">Coconut cream buns</t>
  </si>
  <si>
    <t xml:space="preserve">03059</t>
  </si>
  <si>
    <t xml:space="preserve">Pineapple pie</t>
  </si>
  <si>
    <t xml:space="preserve">03060</t>
  </si>
  <si>
    <t xml:space="preserve">Bacon, middle rashers</t>
  </si>
  <si>
    <t xml:space="preserve">05075</t>
  </si>
  <si>
    <t xml:space="preserve">Ham, sliced or shaved</t>
  </si>
  <si>
    <t xml:space="preserve">05076</t>
  </si>
  <si>
    <t xml:space="preserve">Sausages</t>
  </si>
  <si>
    <t xml:space="preserve">05077</t>
  </si>
  <si>
    <t xml:space="preserve">Luncheon sausage</t>
  </si>
  <si>
    <t xml:space="preserve">05078</t>
  </si>
  <si>
    <t xml:space="preserve">corned beef regular</t>
  </si>
  <si>
    <t xml:space="preserve">lamb mutton flaps</t>
  </si>
  <si>
    <t xml:space="preserve">Chocolate, dairy milk block</t>
  </si>
  <si>
    <t xml:space="preserve">07092</t>
  </si>
  <si>
    <t xml:space="preserve">Sweets - gum, jelly soft </t>
  </si>
  <si>
    <t xml:space="preserve">07093</t>
  </si>
  <si>
    <t xml:space="preserve">Ice cream, plain</t>
  </si>
  <si>
    <t xml:space="preserve">07094</t>
  </si>
  <si>
    <t xml:space="preserve">Muesli Bar, fruit nut choc</t>
  </si>
  <si>
    <t xml:space="preserve">07095</t>
  </si>
  <si>
    <t xml:space="preserve">Potato crisps, regular cut</t>
  </si>
  <si>
    <t xml:space="preserve">07096</t>
  </si>
  <si>
    <t xml:space="preserve">Cake, chocolate</t>
  </si>
  <si>
    <t xml:space="preserve">Cocoa puffs</t>
  </si>
  <si>
    <t xml:space="preserve">Child</t>
  </si>
  <si>
    <t xml:space="preserve">Potato fries, frozen, superfries, straight cut</t>
  </si>
  <si>
    <t xml:space="preserve">02034</t>
  </si>
  <si>
    <t xml:space="preserve">Rice bubbles</t>
  </si>
  <si>
    <t xml:space="preserve">03050</t>
  </si>
  <si>
    <t xml:space="preserve">Jam, strawberry</t>
  </si>
  <si>
    <t xml:space="preserve">08097</t>
  </si>
  <si>
    <t xml:space="preserve">Pasta sauce</t>
  </si>
  <si>
    <t xml:space="preserve">08100</t>
  </si>
  <si>
    <t xml:space="preserve">Mayonnaise, regular</t>
  </si>
  <si>
    <t xml:space="preserve">08101</t>
  </si>
  <si>
    <t xml:space="preserve">Tomato sauce</t>
  </si>
  <si>
    <t xml:space="preserve">08102</t>
  </si>
  <si>
    <t xml:space="preserve">White sugar</t>
  </si>
  <si>
    <t xml:space="preserve">08103</t>
  </si>
  <si>
    <t xml:space="preserve">Sauces, dressings, spreads, sugars</t>
  </si>
  <si>
    <t xml:space="preserve">Peanut butter, added salt</t>
  </si>
  <si>
    <t xml:space="preserve">08098</t>
  </si>
  <si>
    <t xml:space="preserve">Peanut butter, no added salt or sugar</t>
  </si>
  <si>
    <t xml:space="preserve">08110</t>
  </si>
  <si>
    <t xml:space="preserve">tomato sauce, lite</t>
  </si>
  <si>
    <t xml:space="preserve">08104</t>
  </si>
  <si>
    <t xml:space="preserve">soy sauce regular</t>
  </si>
  <si>
    <t xml:space="preserve">08105</t>
  </si>
  <si>
    <t xml:space="preserve">soy sauce reduced salt</t>
  </si>
  <si>
    <t xml:space="preserve">08106</t>
  </si>
  <si>
    <t xml:space="preserve">marmite</t>
  </si>
  <si>
    <t xml:space="preserve">08108</t>
  </si>
  <si>
    <t xml:space="preserve">Mild Salsa</t>
  </si>
  <si>
    <t xml:space="preserve">08109</t>
  </si>
  <si>
    <t xml:space="preserve">Beverages</t>
  </si>
  <si>
    <t xml:space="preserve">Milo, powder</t>
  </si>
  <si>
    <t xml:space="preserve">09104</t>
  </si>
  <si>
    <t xml:space="preserve">Cola</t>
  </si>
  <si>
    <t xml:space="preserve">09105</t>
  </si>
  <si>
    <t xml:space="preserve">Diet cola</t>
  </si>
  <si>
    <t xml:space="preserve">09106</t>
  </si>
  <si>
    <t xml:space="preserve">Fruit drink orange</t>
  </si>
  <si>
    <t xml:space="preserve">09107</t>
  </si>
  <si>
    <t xml:space="preserve">Orange juice</t>
  </si>
  <si>
    <t xml:space="preserve">09108</t>
  </si>
  <si>
    <t xml:space="preserve">Soft drink Powder</t>
  </si>
  <si>
    <t xml:space="preserve">09109</t>
  </si>
  <si>
    <t xml:space="preserve">Energy drink</t>
  </si>
  <si>
    <t xml:space="preserve">09110</t>
  </si>
  <si>
    <t xml:space="preserve">tea</t>
  </si>
  <si>
    <t xml:space="preserve">09111</t>
  </si>
  <si>
    <t xml:space="preserve">coffee</t>
  </si>
  <si>
    <t xml:space="preserve">09112</t>
  </si>
  <si>
    <t xml:space="preserve">water</t>
  </si>
  <si>
    <t xml:space="preserve">09113</t>
  </si>
  <si>
    <t xml:space="preserve">Takeaway</t>
  </si>
  <si>
    <t xml:space="preserve">Meat pie</t>
  </si>
  <si>
    <t xml:space="preserve">10110</t>
  </si>
  <si>
    <t xml:space="preserve">Hot chips</t>
  </si>
  <si>
    <t xml:space="preserve">10111</t>
  </si>
  <si>
    <t xml:space="preserve">Battered fish</t>
  </si>
  <si>
    <t xml:space="preserve">10112</t>
  </si>
  <si>
    <t xml:space="preserve">Pizza</t>
  </si>
  <si>
    <t xml:space="preserve">10113</t>
  </si>
  <si>
    <t xml:space="preserve">Burger</t>
  </si>
  <si>
    <t xml:space="preserve">10114</t>
  </si>
  <si>
    <t xml:space="preserve">Sandwich, subway</t>
  </si>
  <si>
    <t xml:space="preserve">10115</t>
  </si>
  <si>
    <t xml:space="preserve">KFC snack box</t>
  </si>
  <si>
    <t xml:space="preserve">10116</t>
  </si>
  <si>
    <t xml:space="preserve">Sushi</t>
  </si>
  <si>
    <t xml:space="preserve">10117</t>
  </si>
  <si>
    <t xml:space="preserve">Thai curry (chicken)</t>
  </si>
  <si>
    <t xml:space="preserve">10118</t>
  </si>
  <si>
    <t xml:space="preserve">Beef chow mein</t>
  </si>
  <si>
    <t xml:space="preserve">10119</t>
  </si>
  <si>
    <t xml:space="preserve">Butter chicken</t>
  </si>
  <si>
    <t xml:space="preserve">10120</t>
  </si>
  <si>
    <t xml:space="preserve">KFC Colonel's dinner</t>
  </si>
  <si>
    <t xml:space="preserve">10121</t>
  </si>
  <si>
    <t xml:space="preserve">McDonald's value sharepack</t>
  </si>
  <si>
    <t xml:space="preserve">10122</t>
  </si>
  <si>
    <t xml:space="preserve">McDonald's cheeseburger</t>
  </si>
  <si>
    <t xml:space="preserve">10123</t>
  </si>
  <si>
    <t xml:space="preserve">Alcohol</t>
  </si>
  <si>
    <t xml:space="preserve">Wine, medium white</t>
  </si>
  <si>
    <t xml:space="preserve">11115</t>
  </si>
  <si>
    <t xml:space="preserve">Beer, lager, draught, bitter</t>
  </si>
  <si>
    <t xml:space="preserve">11116</t>
  </si>
  <si>
    <t xml:space="preserve">Supplement</t>
  </si>
  <si>
    <t xml:space="preserve">Vitamin B12</t>
  </si>
  <si>
    <t xml:space="preserve">Yield factor</t>
  </si>
  <si>
    <t xml:space="preserve">Yield factor (%)</t>
  </si>
  <si>
    <t xml:space="preserve">Sultanas, dried</t>
  </si>
  <si>
    <t xml:space="preserve">Peas, fozen</t>
  </si>
  <si>
    <t xml:space="preserve">Tomatoes, canned, drained</t>
  </si>
  <si>
    <t xml:space="preserve">Taro</t>
  </si>
  <si>
    <t xml:space="preserve">Bread, wholegrain</t>
  </si>
  <si>
    <t xml:space="preserve">Crackers, Cabin bread</t>
  </si>
  <si>
    <t xml:space="preserve">Yoghurt, reduced-fat flavoured</t>
  </si>
  <si>
    <t xml:space="preserve">chicken pieces with bone</t>
  </si>
  <si>
    <t xml:space="preserve">Beef, corned, canned reduced fat</t>
  </si>
  <si>
    <t xml:space="preserve">Coconut cream regular</t>
  </si>
  <si>
    <t xml:space="preserve">Coconut cream lite</t>
  </si>
  <si>
    <t xml:space="preserve">Biscuits, chocolate chip</t>
  </si>
  <si>
    <t xml:space="preserve">Muffins, scone</t>
  </si>
  <si>
    <t xml:space="preserve">Doughnuts, cream</t>
  </si>
  <si>
    <t xml:space="preserve">Corned beef regular</t>
  </si>
  <si>
    <t xml:space="preserve">Mutton flaps</t>
  </si>
  <si>
    <t xml:space="preserve">Coco Pops</t>
  </si>
  <si>
    <t xml:space="preserve">Strawberry jam</t>
  </si>
  <si>
    <t xml:space="preserve">Peanut butter</t>
  </si>
  <si>
    <t xml:space="preserve">Soy sauce, regular</t>
  </si>
  <si>
    <t xml:space="preserve">Soy sauce, reduced salt</t>
  </si>
  <si>
    <t xml:space="preserve">Marmite</t>
  </si>
  <si>
    <t xml:space="preserve">Soft Drink Powder</t>
  </si>
  <si>
    <t xml:space="preserve">Energy kJ/100g</t>
  </si>
  <si>
    <t xml:space="preserve">Fat g/100g</t>
  </si>
  <si>
    <t xml:space="preserve">Sat fat g/100g</t>
  </si>
  <si>
    <t xml:space="preserve">CHO g/100g</t>
  </si>
  <si>
    <t xml:space="preserve">Sugars g/100g</t>
  </si>
  <si>
    <t xml:space="preserve">Fibre g/100g</t>
  </si>
  <si>
    <t xml:space="preserve">protein g/100g</t>
  </si>
  <si>
    <r>
      <rPr>
        <b val="true"/>
        <sz val="12"/>
        <rFont val="Cambria"/>
        <family val="1"/>
        <charset val="1"/>
      </rPr>
      <t xml:space="preserve">Sodium </t>
    </r>
    <r>
      <rPr>
        <b val="true"/>
        <sz val="12"/>
        <color rgb="FFFF0000"/>
        <rFont val="Cambria"/>
        <family val="1"/>
        <charset val="1"/>
      </rPr>
      <t xml:space="preserve">mg</t>
    </r>
    <r>
      <rPr>
        <b val="true"/>
        <sz val="12"/>
        <rFont val="Cambria"/>
        <family val="1"/>
        <charset val="1"/>
      </rPr>
      <t xml:space="preserve">/100g</t>
    </r>
  </si>
  <si>
    <t xml:space="preserve">Source nutrient information</t>
  </si>
  <si>
    <t xml:space="preserve">remarks</t>
  </si>
  <si>
    <t xml:space="preserve">FCDB</t>
  </si>
  <si>
    <t xml:space="preserve">nutriweb</t>
  </si>
  <si>
    <t xml:space="preserve">watties</t>
  </si>
  <si>
    <t xml:space="preserve">NIP</t>
  </si>
  <si>
    <t xml:space="preserve">Budget. None found without added salt, just low salt, fibre taken from reg</t>
  </si>
  <si>
    <t xml:space="preserve">trace</t>
  </si>
  <si>
    <t xml:space="preserve">Used the most similar product in the database: Mixed vegetables, broccoli, carrots &amp; cauliflower, frozen, boiled, drained, no salt added</t>
  </si>
  <si>
    <t xml:space="preserve">Bread, wholemeal</t>
  </si>
  <si>
    <t xml:space="preserve">Porridge cooked no added salt</t>
  </si>
  <si>
    <t xml:space="preserve">Watties</t>
  </si>
  <si>
    <t xml:space="preserve">Used the most similar product in the database: Cracker, mixed grain, Cruskits, Light, Arnott's</t>
  </si>
  <si>
    <t xml:space="preserve">Countdown online</t>
  </si>
  <si>
    <t xml:space="preserve">Used the most similar product in the database: Bread roll or bun, wholemeal, fortified</t>
  </si>
  <si>
    <t xml:space="preserve">The same nutritional information as wholemeal pasta</t>
  </si>
  <si>
    <t xml:space="preserve">nutriweb, gopala</t>
  </si>
  <si>
    <t xml:space="preserve">fibre taken from reg</t>
  </si>
  <si>
    <t xml:space="preserve">FreshnFruity lite wildberry low fat</t>
  </si>
  <si>
    <t xml:space="preserve">&lt;1.00</t>
  </si>
  <si>
    <t xml:space="preserve">Angel Food website</t>
  </si>
  <si>
    <t xml:space="preserve">https://www.angelfood.co.nz/dairy-free-cream-cheese-alternative</t>
  </si>
  <si>
    <t xml:space="preserve">nutriweb, hellaby's</t>
  </si>
  <si>
    <t xml:space="preserve">middle loin chop fast fried</t>
  </si>
  <si>
    <t xml:space="preserve">forequarter shoulder roast</t>
  </si>
  <si>
    <t xml:space="preserve">Eta, fibre used from regular peanuts</t>
  </si>
  <si>
    <t xml:space="preserve">Chickpeas/4 bean mix canned In springwater</t>
  </si>
  <si>
    <t xml:space="preserve">budget</t>
  </si>
  <si>
    <t xml:space="preserve">chunky style sealord</t>
  </si>
  <si>
    <t xml:space="preserve">Bean Supreme website</t>
  </si>
  <si>
    <t xml:space="preserve">Jam</t>
  </si>
  <si>
    <t xml:space="preserve">sanitarium, fibre taken from nosalt/no sugar</t>
  </si>
  <si>
    <t xml:space="preserve">sanitarium</t>
  </si>
  <si>
    <t xml:space="preserve">Watties, fibre taken from reg</t>
  </si>
  <si>
    <t xml:space="preserve">&lt;1</t>
  </si>
  <si>
    <t xml:space="preserve">Old El Paso Dip Mild Chunky 300g</t>
  </si>
  <si>
    <t xml:space="preserve">Drink Powder</t>
  </si>
  <si>
    <t xml:space="preserve">online website chain</t>
  </si>
  <si>
    <t xml:space="preserve">Life Pharmacy website</t>
  </si>
  <si>
    <t xml:space="preserve">Planetary_flexi diet per day</t>
  </si>
  <si>
    <t xml:space="preserve">Energy MJ</t>
  </si>
  <si>
    <t xml:space="preserve">Fat % energy</t>
  </si>
  <si>
    <t xml:space="preserve">Saturated fat % energy</t>
  </si>
  <si>
    <t xml:space="preserve">CHO % energy</t>
  </si>
  <si>
    <t xml:space="preserve">Free sugars % energy*</t>
  </si>
  <si>
    <t xml:space="preserve">fibre g</t>
  </si>
  <si>
    <t xml:space="preserve">protein % energy </t>
  </si>
  <si>
    <t xml:space="preserve">sodium mg</t>
  </si>
  <si>
    <t xml:space="preserve">7 girl</t>
  </si>
  <si>
    <t xml:space="preserve">20-35%</t>
  </si>
  <si>
    <t xml:space="preserve">&lt;10% E</t>
  </si>
  <si>
    <t xml:space="preserve">45-65%</t>
  </si>
  <si>
    <t xml:space="preserve">&lt;10%</t>
  </si>
  <si>
    <t xml:space="preserve">15-25%</t>
  </si>
  <si>
    <t xml:space="preserve">14 boy</t>
  </si>
  <si>
    <t xml:space="preserve">adult women</t>
  </si>
  <si>
    <t xml:space="preserve">adult man</t>
  </si>
  <si>
    <t xml:space="preserve">Planetary_vegan diet per day</t>
  </si>
  <si>
    <t xml:space="preserve">Healthy diet per day</t>
  </si>
  <si>
    <t xml:space="preserve">Current diet per day</t>
  </si>
  <si>
    <t xml:space="preserve"> fat grams</t>
  </si>
  <si>
    <t xml:space="preserve"> saturated fat grams</t>
  </si>
  <si>
    <t xml:space="preserve"> CHO grams</t>
  </si>
  <si>
    <t xml:space="preserve">Total sugars grams</t>
  </si>
  <si>
    <t xml:space="preserve">fibre grams</t>
  </si>
  <si>
    <t xml:space="preserve"> protein grams</t>
  </si>
  <si>
    <t xml:space="preserve">Sodium mg </t>
  </si>
  <si>
    <t xml:space="preserve">protein % energy</t>
  </si>
  <si>
    <t xml:space="preserve">45  women</t>
  </si>
  <si>
    <t xml:space="preserve">45 man</t>
  </si>
  <si>
    <t xml:space="preserve">Nutrient constraints</t>
  </si>
  <si>
    <t xml:space="preserve">  saturated fat grams</t>
  </si>
  <si>
    <t xml:space="preserve"> free sugar grams</t>
  </si>
  <si>
    <t xml:space="preserve">protein %</t>
  </si>
  <si>
    <t xml:space="preserve">sat fat %</t>
  </si>
  <si>
    <t xml:space="preserve">fat %</t>
  </si>
  <si>
    <t xml:space="preserve">carb%</t>
  </si>
  <si>
    <t xml:space="preserve">fruit (s)</t>
  </si>
  <si>
    <t xml:space="preserve">starchy vege (s)</t>
  </si>
  <si>
    <t xml:space="preserve">vege (s)</t>
  </si>
  <si>
    <t xml:space="preserve">dairy (s)</t>
  </si>
  <si>
    <t xml:space="preserve">grains (s)</t>
  </si>
  <si>
    <t xml:space="preserve">protein (s)</t>
  </si>
  <si>
    <t xml:space="preserve">red meat (g)</t>
  </si>
  <si>
    <t xml:space="preserve">7 girl min</t>
  </si>
  <si>
    <t xml:space="preserve">7 girl max</t>
  </si>
  <si>
    <t xml:space="preserve">max</t>
  </si>
  <si>
    <t xml:space="preserve">14 boy min</t>
  </si>
  <si>
    <t xml:space="preserve">14 boy max</t>
  </si>
  <si>
    <t xml:space="preserve">adult woman min</t>
  </si>
  <si>
    <t xml:space="preserve">adult woman max</t>
  </si>
  <si>
    <t xml:space="preserve">adult man min</t>
  </si>
  <si>
    <t xml:space="preserve">aduilt man max</t>
  </si>
  <si>
    <t xml:space="preserve">Nutrient constraints                      Current diet per day</t>
  </si>
  <si>
    <t xml:space="preserve">Sodium mg+-30%</t>
  </si>
  <si>
    <t xml:space="preserve">CHO % energy +-30%</t>
  </si>
  <si>
    <t xml:space="preserve">protein % +-30%</t>
  </si>
  <si>
    <t xml:space="preserve">Fat % energy +-30%</t>
  </si>
  <si>
    <t xml:space="preserve">Sat fat % energy +-30%</t>
  </si>
  <si>
    <t xml:space="preserve">total sugars % energy +-30%</t>
  </si>
  <si>
    <t xml:space="preserve">alcohol E%+-30%</t>
  </si>
  <si>
    <t xml:space="preserve">fruit (s)+-30%</t>
  </si>
  <si>
    <t xml:space="preserve">starchy vege (s)+-30%</t>
  </si>
  <si>
    <t xml:space="preserve">vege (s)+-30%</t>
  </si>
  <si>
    <t xml:space="preserve">dairy (s)+-30%</t>
  </si>
  <si>
    <t xml:space="preserve">grains (s)+-30%</t>
  </si>
  <si>
    <t xml:space="preserve">protein (s)+-30%</t>
  </si>
  <si>
    <t xml:space="preserve">adult man max</t>
  </si>
  <si>
    <t xml:space="preserve">Healthy Diet</t>
  </si>
  <si>
    <t xml:space="preserve">Per week</t>
  </si>
  <si>
    <t xml:space="preserve">Individual target adult man (g)</t>
  </si>
  <si>
    <t xml:space="preserve">Target adult women (g)</t>
  </si>
  <si>
    <t xml:space="preserve">Target 14 yr boy (g)</t>
  </si>
  <si>
    <t xml:space="preserve">Target 7 yr girl (g)</t>
  </si>
  <si>
    <t xml:space="preserve">Variety </t>
  </si>
  <si>
    <t xml:space="preserve">serve size</t>
  </si>
  <si>
    <t xml:space="preserve">Min per week</t>
  </si>
  <si>
    <t xml:space="preserve">Max per week</t>
  </si>
  <si>
    <t xml:space="preserve">healthy diet</t>
  </si>
  <si>
    <t xml:space="preserve">Target</t>
  </si>
  <si>
    <t xml:space="preserve">Fruit serves</t>
  </si>
  <si>
    <t xml:space="preserve">grams</t>
  </si>
  <si>
    <t xml:space="preserve">Fruit salad canned, in juice</t>
  </si>
  <si>
    <t xml:space="preserve">Vegetables - non-starchy, serves</t>
  </si>
  <si>
    <t xml:space="preserve">Garlic</t>
  </si>
  <si>
    <t xml:space="preserve">Starchy vegetables, serves</t>
  </si>
  <si>
    <t xml:space="preserve">Grains serves</t>
  </si>
  <si>
    <t xml:space="preserve">Muesli toasted</t>
  </si>
  <si>
    <t xml:space="preserve">Rice, long grain, white cooked</t>
  </si>
  <si>
    <t xml:space="preserve">Spaghetti canned, lite</t>
  </si>
  <si>
    <t xml:space="preserve">Cabin bread</t>
  </si>
  <si>
    <t xml:space="preserve">Dairy serves</t>
  </si>
  <si>
    <t xml:space="preserve">Dairy</t>
  </si>
  <si>
    <t xml:space="preserve">Cheese, Colby</t>
  </si>
  <si>
    <t xml:space="preserve">Meat, poultry, seafood, eggs, legumes, nuts (protein) serves</t>
  </si>
  <si>
    <t xml:space="preserve">Lamb, shoulder chop</t>
  </si>
  <si>
    <t xml:space="preserve">Fish fillet, fresh</t>
  </si>
  <si>
    <t xml:space="preserve">Tuna canned in water</t>
  </si>
  <si>
    <t xml:space="preserve">Fish fillet frozen</t>
  </si>
  <si>
    <t xml:space="preserve">Chickpeas/4 bean mix</t>
  </si>
  <si>
    <t xml:space="preserve">Fats &amp; oils grams</t>
  </si>
  <si>
    <t xml:space="preserve">Discretionery foods</t>
  </si>
  <si>
    <t xml:space="preserve">Cake, chocolate/banana</t>
  </si>
  <si>
    <t xml:space="preserve">Coconut cream bun</t>
  </si>
  <si>
    <t xml:space="preserve">Lamb, mutton flaps</t>
  </si>
  <si>
    <t xml:space="preserve">Corned beef, canned, regular</t>
  </si>
  <si>
    <t xml:space="preserve">Coco pops</t>
  </si>
  <si>
    <t xml:space="preserve">Sauces, spreads</t>
  </si>
  <si>
    <t xml:space="preserve">Peanut butter, without added salt</t>
  </si>
  <si>
    <t xml:space="preserve">Soy sauce reduced salt</t>
  </si>
  <si>
    <t xml:space="preserve">Soft drink powder</t>
  </si>
  <si>
    <t xml:space="preserve">Takeaways</t>
  </si>
  <si>
    <t xml:space="preserve">Current Diet</t>
  </si>
  <si>
    <t xml:space="preserve">current diet</t>
  </si>
  <si>
    <t xml:space="preserve">Fruit, serves</t>
  </si>
  <si>
    <t xml:space="preserve">Fruit salad canned  in syrup</t>
  </si>
  <si>
    <t xml:space="preserve">Vegetables  serves</t>
  </si>
  <si>
    <t xml:space="preserve">starchy vegetables serves</t>
  </si>
  <si>
    <t xml:space="preserve">Cassava</t>
  </si>
  <si>
    <t xml:space="preserve"> Discretionary foods</t>
  </si>
  <si>
    <t xml:space="preserve">Cake chocolate</t>
  </si>
  <si>
    <t xml:space="preserve">Protein foods: Meat, poultry, seafood, eggs, legumes, nuts serves</t>
  </si>
  <si>
    <t xml:space="preserve">Chicken whole precooked</t>
  </si>
  <si>
    <t xml:space="preserve">Fish fillets, frozen, multipack</t>
  </si>
  <si>
    <t xml:space="preserve">Peanuts, salted</t>
  </si>
  <si>
    <t xml:space="preserve">Chickpeas canned</t>
  </si>
  <si>
    <t xml:space="preserve">Corned beef, canned regular</t>
  </si>
  <si>
    <t xml:space="preserve"> Discretionary foods grams</t>
  </si>
  <si>
    <t xml:space="preserve">Sauces, dressings, spreads, sugars grams</t>
  </si>
  <si>
    <t xml:space="preserve">Soy sauce regular</t>
  </si>
  <si>
    <t xml:space="preserve">Beverages grams</t>
  </si>
  <si>
    <t xml:space="preserve">Takeaway grams</t>
  </si>
  <si>
    <t xml:space="preserve">Mc Donald's cheeseburger</t>
  </si>
  <si>
    <t xml:space="preserve">McDonald's value sharepack </t>
  </si>
  <si>
    <t xml:space="preserve">Alcohol grams</t>
  </si>
  <si>
    <t xml:space="preserve">Planetary Diet - Flexitarian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</si>
  <si>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</si>
  <si>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Kiwifruit,green,flesh &amp; seed,raw,Bruno </t>
  </si>
  <si>
    <t xml:space="preserve">.</t>
  </si>
  <si>
    <t xml:space="preserve">Banana,yellow,ripened,raw </t>
  </si>
  <si>
    <t xml:space="preserve">Apple,'Braeburn',flesh &amp; skin,raw </t>
  </si>
  <si>
    <t xml:space="preserve">Peach,canned in juice,drained </t>
  </si>
  <si>
    <t xml:space="preserve">Mandarin,flesh,raw </t>
  </si>
  <si>
    <t xml:space="preserve">Orange,flesh,raw,USA </t>
  </si>
  <si>
    <t xml:space="preserve">Pear,flesh,raw </t>
  </si>
  <si>
    <t xml:space="preserve">Tomato,canned in tomato juice,plain,undrained,no salt added </t>
  </si>
  <si>
    <t xml:space="preserve">Tomato,whole,raw </t>
  </si>
  <si>
    <t xml:space="preserve">Cucumber, telegraph</t>
  </si>
  <si>
    <t xml:space="preserve">Cauliflower,boiled,drained,no salt added </t>
  </si>
  <si>
    <t xml:space="preserve">Avocado,Hass,New Zealand </t>
  </si>
  <si>
    <t xml:space="preserve">Courgette,Green,unpeeled,raw </t>
  </si>
  <si>
    <t xml:space="preserve">Lettuce,Cos,raw </t>
  </si>
  <si>
    <t xml:space="preserve">Mushroom,raw </t>
  </si>
  <si>
    <t xml:space="preserve">Cabbage,green drumhead,leaves,boiled,drained,no salt added </t>
  </si>
  <si>
    <t xml:space="preserve">Capsicum,Green,raw </t>
  </si>
  <si>
    <t xml:space="preserve">Onion,brown,flesh,fresh,sauteed </t>
  </si>
  <si>
    <t xml:space="preserve">Kumara,flesh,boiled,drained,no salt added </t>
  </si>
  <si>
    <t xml:space="preserve">Potato,flesh &amp; skin,baked without oil,no added salt,floury,new</t>
  </si>
  <si>
    <t xml:space="preserve">Pumpkin,flesh,boiled,drained,no salt added </t>
  </si>
  <si>
    <t xml:space="preserve">Carrot,flesh,fresh,raw </t>
  </si>
  <si>
    <t xml:space="preserve">Weet-Bix,Sanitarium,fortified </t>
  </si>
  <si>
    <t xml:space="preserve">Bread,multigrain,light,sliced,prepacked,lower North Island </t>
  </si>
  <si>
    <t xml:space="preserve">Pasta,wholemeal wheat flour,assorted shapes,boiled,drained,no salt added </t>
  </si>
  <si>
    <t xml:space="preserve">Couscous, wholemeal wheat, cooked in water, not drained, no salt or fat added</t>
  </si>
  <si>
    <t xml:space="preserve">Bread,wholemeal,toasted </t>
  </si>
  <si>
    <t xml:space="preserve">Oats,rolled,raw </t>
  </si>
  <si>
    <t xml:space="preserve">Cracker,multigrain,Crispbread,Ryvita</t>
  </si>
  <si>
    <t xml:space="preserve">Cracker,mixed grain,Cruskits,Light,Arnott's </t>
  </si>
  <si>
    <t xml:space="preserve">Bread,pita,wholemeal </t>
  </si>
  <si>
    <t xml:space="preserve">Simply Toasted Muesli Apricot,Hubbards </t>
  </si>
  <si>
    <t xml:space="preserve">Rice,brown,boiled </t>
  </si>
  <si>
    <t xml:space="preserve">Corn chip,plain,unsalted,fried</t>
  </si>
  <si>
    <t xml:space="preserve">Dairy/alternatives serves</t>
  </si>
  <si>
    <t xml:space="preserve">Yoghurt,plain,low fat,unsweetened </t>
  </si>
  <si>
    <t xml:space="preserve">Milk,cow,trim 0.3% fat,fluid </t>
  </si>
  <si>
    <t xml:space="preserve">Cheese,Edam </t>
  </si>
  <si>
    <t xml:space="preserve">Protein foods: Meat, poultry, seafood, eggs, legumes, nuts, seeds serves</t>
  </si>
  <si>
    <t xml:space="preserve">Pork,leg roast,lean &amp; fat,roasted </t>
  </si>
  <si>
    <t xml:space="preserve">Lamb,forequarter round neck chops,separable lean &amp; fat,braised </t>
  </si>
  <si>
    <t xml:space="preserve">Baked beans,canned in tomato sauce </t>
  </si>
  <si>
    <t xml:space="preserve">Tofu,soy bean curd,regular,firm,stir-fried,no salt added </t>
  </si>
  <si>
    <t xml:space="preserve">Falafel,middle eastern mix, lisa's</t>
  </si>
  <si>
    <t xml:space="preserve">Bean,Black,boiled,drained,no salt added </t>
  </si>
  <si>
    <t xml:space="preserve">Chicken,deli cooked,breast </t>
  </si>
  <si>
    <t xml:space="preserve">Seed,pumpkin &amp; squash,kernel,dried </t>
  </si>
  <si>
    <t xml:space="preserve">Hummus,original,6.5% fat </t>
  </si>
  <si>
    <t xml:space="preserve">Chickpea,cooked </t>
  </si>
  <si>
    <t xml:space="preserve">Nut,almond,dried,blanched </t>
  </si>
  <si>
    <t xml:space="preserve">Seed,sunflower,kernel,dried </t>
  </si>
  <si>
    <t xml:space="preserve">Egg,chicken,white &amp; yolk,boiled </t>
  </si>
  <si>
    <t xml:space="preserve">Lentil,split,boiled,drained,no salt added </t>
  </si>
  <si>
    <t xml:space="preserve">Peanut butter,smooth &amp; crunchy,no sugar or salt added </t>
  </si>
  <si>
    <t xml:space="preserve">Red kidney bean,canned in brine,drained </t>
  </si>
  <si>
    <t xml:space="preserve">Nut, peanut, raw</t>
  </si>
  <si>
    <t xml:space="preserve">Oil,olive </t>
  </si>
  <si>
    <t xml:space="preserve">Oil,canola </t>
  </si>
  <si>
    <t xml:space="preserve">Discretionary Foods</t>
  </si>
  <si>
    <t xml:space="preserve">Spread,yeast extract,Marmite,Sanitarium,fortified </t>
  </si>
  <si>
    <t xml:space="preserve">Dip,salsa,tomato based</t>
  </si>
  <si>
    <t xml:space="preserve">planetary diet</t>
  </si>
  <si>
    <t xml:space="preserve">country</t>
  </si>
  <si>
    <t xml:space="preserve">population group</t>
  </si>
  <si>
    <t xml:space="preserve">region</t>
  </si>
  <si>
    <t xml:space="preserve">urban</t>
  </si>
  <si>
    <t xml:space="preserve">date</t>
  </si>
  <si>
    <t xml:space="preserve">season</t>
  </si>
  <si>
    <t xml:space="preserve">deprivation</t>
  </si>
  <si>
    <t xml:space="preserve">outlet type</t>
  </si>
  <si>
    <t xml:space="preserve">outlet name</t>
  </si>
  <si>
    <t xml:space="preserve">chain</t>
  </si>
  <si>
    <t xml:space="preserve">brand</t>
  </si>
  <si>
    <t xml:space="preserve">type</t>
  </si>
  <si>
    <t xml:space="preserve">unitsize g/ml</t>
  </si>
  <si>
    <t xml:space="preserve">discount</t>
  </si>
  <si>
    <t xml:space="preserve">price</t>
  </si>
  <si>
    <t xml:space="preserve">price/100g</t>
  </si>
  <si>
    <t xml:space="preserve">price/100g AP</t>
  </si>
  <si>
    <t xml:space="preserve">New Zealand</t>
  </si>
  <si>
    <t xml:space="preserve">all</t>
  </si>
  <si>
    <t xml:space="preserve">Auckland</t>
  </si>
  <si>
    <t xml:space="preserve">yes</t>
  </si>
  <si>
    <t xml:space="preserve">spring </t>
  </si>
  <si>
    <t xml:space="preserve">NA</t>
  </si>
  <si>
    <t xml:space="preserve">supermarket</t>
  </si>
  <si>
    <t xml:space="preserve">Pak'n Save</t>
  </si>
  <si>
    <t xml:space="preserve">online</t>
  </si>
  <si>
    <t xml:space="preserve">grains</t>
  </si>
  <si>
    <t xml:space="preserve">Sanitarium</t>
  </si>
  <si>
    <t xml:space="preserve">branded</t>
  </si>
  <si>
    <t xml:space="preserve">no</t>
  </si>
  <si>
    <t xml:space="preserve">New World</t>
  </si>
  <si>
    <t xml:space="preserve">Countdown</t>
  </si>
  <si>
    <t xml:space="preserve">dairy/alternatives</t>
  </si>
  <si>
    <t xml:space="preserve">Gopala</t>
  </si>
  <si>
    <t xml:space="preserve">Value</t>
  </si>
  <si>
    <t xml:space="preserve">generic</t>
  </si>
  <si>
    <t xml:space="preserve">fruit</t>
  </si>
  <si>
    <t xml:space="preserve">N/A</t>
  </si>
  <si>
    <t xml:space="preserve">Fresh Produce</t>
  </si>
  <si>
    <t xml:space="preserve">protein foods</t>
  </si>
  <si>
    <t xml:space="preserve">Pams</t>
  </si>
  <si>
    <t xml:space="preserve">Freshlife</t>
  </si>
  <si>
    <t xml:space="preserve">Molenberg</t>
  </si>
  <si>
    <t xml:space="preserve">Obela</t>
  </si>
  <si>
    <t xml:space="preserve">vegetables</t>
  </si>
  <si>
    <t xml:space="preserve">Select</t>
  </si>
  <si>
    <t xml:space="preserve">McCain</t>
  </si>
  <si>
    <t xml:space="preserve">San Remo</t>
  </si>
  <si>
    <t xml:space="preserve">Diamond</t>
  </si>
  <si>
    <t xml:space="preserve">Nature's Fresh</t>
  </si>
  <si>
    <t xml:space="preserve">sauces, dressings, spreads, sugars</t>
  </si>
  <si>
    <t xml:space="preserve">oil/fats</t>
  </si>
  <si>
    <t xml:space="preserve">Essentials</t>
  </si>
  <si>
    <t xml:space="preserve">Coulston Hill</t>
  </si>
  <si>
    <t xml:space="preserve">Otaika Valley </t>
  </si>
  <si>
    <t xml:space="preserve">Morning Harvest</t>
  </si>
  <si>
    <t xml:space="preserve">Farmer Brown</t>
  </si>
  <si>
    <t xml:space="preserve">Farmer Brown </t>
  </si>
  <si>
    <t xml:space="preserve">Ryvita</t>
  </si>
  <si>
    <t xml:space="preserve">Eta </t>
  </si>
  <si>
    <t xml:space="preserve">Huntley &amp; Palmers</t>
  </si>
  <si>
    <t xml:space="preserve">Meadows</t>
  </si>
  <si>
    <t xml:space="preserve">Talleys</t>
  </si>
  <si>
    <t xml:space="preserve">SB</t>
  </si>
  <si>
    <t xml:space="preserve">Macro</t>
  </si>
  <si>
    <t xml:space="preserve">Old El Paso</t>
  </si>
  <si>
    <t xml:space="preserve">Dannys</t>
  </si>
  <si>
    <t xml:space="preserve">Lisa's</t>
  </si>
  <si>
    <t xml:space="preserve">Check</t>
  </si>
  <si>
    <t xml:space="preserve">Morinaga</t>
  </si>
  <si>
    <t xml:space="preserve">in-store</t>
  </si>
  <si>
    <t xml:space="preserve">Rolling Meadow</t>
  </si>
  <si>
    <t xml:space="preserve">Hubbards</t>
  </si>
  <si>
    <t xml:space="preserve">Real Rice</t>
  </si>
  <si>
    <t xml:space="preserve">Mexicano</t>
  </si>
  <si>
    <t xml:space="preserve">cheese,dairy‐free cream cheese,angel food</t>
  </si>
  <si>
    <t xml:space="preserve">Angel Food </t>
  </si>
  <si>
    <t xml:space="preserve">cheese,dairy‐free cheddar,angel food</t>
  </si>
  <si>
    <t xml:space="preserve">Almond milk,So Good,unsweetened,fortified</t>
  </si>
  <si>
    <t xml:space="preserve">Yoghurt,soy,flavoured with berries</t>
  </si>
  <si>
    <t xml:space="preserve">Yoghurt,soy,flavoured with mango and peach</t>
  </si>
  <si>
    <t xml:space="preserve">071119</t>
  </si>
  <si>
    <t xml:space="preserve">Fresh 4 You</t>
  </si>
  <si>
    <t xml:space="preserve">Talley's </t>
  </si>
  <si>
    <t xml:space="preserve">Homebrand</t>
  </si>
  <si>
    <t xml:space="preserve">Pita bread (white)</t>
  </si>
  <si>
    <t xml:space="preserve">Giannis</t>
  </si>
  <si>
    <t xml:space="preserve">Kellogg's</t>
  </si>
  <si>
    <t xml:space="preserve">Value </t>
  </si>
  <si>
    <t xml:space="preserve">Meadow Fresh</t>
  </si>
  <si>
    <t xml:space="preserve">Sealord</t>
  </si>
  <si>
    <t xml:space="preserve">Countdown </t>
  </si>
  <si>
    <t xml:space="preserve">MeadowLea</t>
  </si>
  <si>
    <t xml:space="preserve">discretionary foods</t>
  </si>
  <si>
    <t xml:space="preserve">Ernest Adams</t>
  </si>
  <si>
    <t xml:space="preserve">Griffin's</t>
  </si>
  <si>
    <t xml:space="preserve">Arnott's</t>
  </si>
  <si>
    <t xml:space="preserve">Indomie</t>
  </si>
  <si>
    <t xml:space="preserve">Kiwi Donuts</t>
  </si>
  <si>
    <t xml:space="preserve">Original Foods</t>
  </si>
  <si>
    <t xml:space="preserve">Hellers</t>
  </si>
  <si>
    <t xml:space="preserve">Hutton's</t>
  </si>
  <si>
    <t xml:space="preserve">Cadbury</t>
  </si>
  <si>
    <t xml:space="preserve">Starburst</t>
  </si>
  <si>
    <t xml:space="preserve">Much Moore</t>
  </si>
  <si>
    <t xml:space="preserve">sauces, dressing, spreads, sugars</t>
  </si>
  <si>
    <t xml:space="preserve">Wattie's</t>
  </si>
  <si>
    <t xml:space="preserve">Campbell's</t>
  </si>
  <si>
    <t xml:space="preserve">beverages</t>
  </si>
  <si>
    <t xml:space="preserve">Nestle</t>
  </si>
  <si>
    <t xml:space="preserve">Coca-Cola</t>
  </si>
  <si>
    <t xml:space="preserve">Keri</t>
  </si>
  <si>
    <t xml:space="preserve">Just Juice</t>
  </si>
  <si>
    <t xml:space="preserve">Raro</t>
  </si>
  <si>
    <t xml:space="preserve">V</t>
  </si>
  <si>
    <t xml:space="preserve">takeaways</t>
  </si>
  <si>
    <t xml:space="preserve">Irvines</t>
  </si>
  <si>
    <t xml:space="preserve">Sandwich, Subway</t>
  </si>
  <si>
    <t xml:space="preserve">alcohol</t>
  </si>
  <si>
    <t xml:space="preserve">Wholemeal spaghetti</t>
  </si>
  <si>
    <t xml:space="preserve">Spring onion</t>
  </si>
  <si>
    <t xml:space="preserve">Broccoli and cauliflower frozen vegetables</t>
  </si>
  <si>
    <t xml:space="preserve">Edgell</t>
  </si>
  <si>
    <t xml:space="preserve">Vegetarian burger pattty</t>
  </si>
  <si>
    <t xml:space="preserve">Bean Supreme</t>
  </si>
  <si>
    <t xml:space="preserve">wholegrain burger buns</t>
  </si>
  <si>
    <t xml:space="preserve">MacKenzie</t>
  </si>
  <si>
    <t xml:space="preserve">Soy drink,soy milk,So Good Essential,Sanitarium,fortified</t>
  </si>
  <si>
    <t xml:space="preserve">Bean,Soy,seed,dried</t>
  </si>
  <si>
    <t xml:space="preserve">Mama San</t>
  </si>
  <si>
    <t xml:space="preserve">pharmacy</t>
  </si>
  <si>
    <t xml:space="preserve">Life Pharmacy</t>
  </si>
  <si>
    <t xml:space="preserve">supplement</t>
  </si>
  <si>
    <t xml:space="preserve">Vitamin B12 supplement</t>
  </si>
  <si>
    <t xml:space="preserve">Thompson's</t>
  </si>
  <si>
    <t xml:space="preserve">dairy and dairy alternatives</t>
  </si>
  <si>
    <t xml:space="preserve">Spinach,English,boiled,drained,no salt added 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</si>
</sst>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"/>
    <numFmt numFmtId="166" formatCode="0"/>
    <numFmt numFmtId="167" formatCode="0.00"/>
    <numFmt numFmtId="168" formatCode="_-\$* #,##0.00_-;&quot;-$&quot;* #,##0.00_-;_-\$* \-??_-;_-@_-"/>
    <numFmt numFmtId="169" formatCode="\$#,##0.00"/>
    <numFmt numFmtId="170" formatCode="_(\$* #,##0.00_);_(\$* \(#,##0.00\);_(\$* \-??_);_(@_)"/>
    <numFmt numFmtId="171" formatCode="_-[$$-1409]* #,##0.00_-;\-[$$-1409]* #,##0.00_-;_-[$$-1409]* \-??_-;_-@_-"/>
  </numFmts>
  <fonts count="3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color rgb="FF000000"/>
      <name val="Arial Mäori"/>
      <family val="2"/>
      <charset val="1"/>
    </font>
    <font>
      <sz val="11"/>
      <color rgb="FF000000"/>
      <name val="Arial"/>
      <family val="0"/>
      <charset val="1"/>
    </font>
    <font>
      <sz val="12"/>
      <name val="Cambria"/>
      <family val="1"/>
      <charset val="1"/>
    </font>
    <font>
      <b val="true"/>
      <sz val="12"/>
      <name val="Cambria"/>
      <family val="1"/>
      <charset val="1"/>
    </font>
    <font>
      <i val="true"/>
      <sz val="12"/>
      <name val="Cambria"/>
      <family val="1"/>
      <charset val="1"/>
    </font>
    <font>
      <sz val="12"/>
      <name val="Cambria"/>
      <family val="0"/>
      <charset val="1"/>
    </font>
    <font>
      <sz val="11"/>
      <name val="Calibri"/>
      <family val="2"/>
      <charset val="1"/>
    </font>
    <font>
      <b val="true"/>
      <sz val="12"/>
      <color rgb="FFFF0000"/>
      <name val="Cambria"/>
      <family val="1"/>
      <charset val="1"/>
    </font>
    <font>
      <sz val="12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i val="true"/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9"/>
      <color rgb="FF000000"/>
      <name val="Tahoma"/>
      <family val="0"/>
      <charset val="1"/>
    </font>
    <font>
      <sz val="9"/>
      <color rgb="FF000000"/>
      <name val="Tahoma"/>
      <family val="0"/>
      <charset val="1"/>
    </font>
    <font>
      <sz val="11"/>
      <color rgb="FF000000"/>
      <name val="Calibri"/>
      <family val="0"/>
    </font>
    <font>
      <b val="true"/>
      <sz val="12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sz val="12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2"/>
      <color rgb="FFFF0000"/>
      <name val="Calibri"/>
      <family val="0"/>
      <charset val="1"/>
    </font>
    <font>
      <b val="true"/>
      <sz val="12"/>
      <color rgb="FFFF0000"/>
      <name val="Calibri"/>
      <family val="0"/>
      <charset val="1"/>
    </font>
    <font>
      <i val="true"/>
      <sz val="12"/>
      <color rgb="FF000000"/>
      <name val="Calibri"/>
      <family val="0"/>
      <charset val="1"/>
    </font>
    <font>
      <b val="true"/>
      <sz val="12"/>
      <color rgb="FFFF0000"/>
      <name val="Cambria"/>
      <family val="0"/>
      <charset val="1"/>
    </font>
    <font>
      <b val="true"/>
      <sz val="11"/>
      <color rgb="FFFF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2"/>
      <color rgb="FF000000"/>
      <name val="Cambria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2F2F2"/>
        <bgColor rgb="FFEBF1DE"/>
      </patternFill>
    </fill>
    <fill>
      <patternFill patternType="solid">
        <fgColor rgb="FFF2DCDB"/>
        <bgColor rgb="FFF2DBDB"/>
      </patternFill>
    </fill>
    <fill>
      <patternFill patternType="solid">
        <fgColor rgb="FFE6B9B8"/>
        <bgColor rgb="FFE6B8B7"/>
      </patternFill>
    </fill>
    <fill>
      <patternFill patternType="solid">
        <fgColor rgb="FFE6B8B7"/>
        <bgColor rgb="FFE5B8B7"/>
      </patternFill>
    </fill>
    <fill>
      <patternFill patternType="solid">
        <fgColor rgb="FFD99694"/>
        <bgColor rgb="FFD99594"/>
      </patternFill>
    </fill>
    <fill>
      <patternFill patternType="solid">
        <fgColor rgb="FFF2DBDB"/>
        <bgColor rgb="FFF2DCDB"/>
      </patternFill>
    </fill>
    <fill>
      <patternFill patternType="solid">
        <fgColor rgb="FFE5B8B7"/>
        <bgColor rgb="FFE6B8B7"/>
      </patternFill>
    </fill>
    <fill>
      <patternFill patternType="solid">
        <fgColor rgb="FFD99594"/>
        <bgColor rgb="FFD99694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>
        <color rgb="FFEBF1DE"/>
      </top>
      <bottom style="thin">
        <color rgb="FFEBF1DE"/>
      </bottom>
      <diagonal/>
    </border>
    <border diagonalUp="false" diagonalDown="false">
      <left/>
      <right/>
      <top style="thin">
        <color rgb="FFEAF1DD"/>
      </top>
      <bottom style="thin">
        <color rgb="FFEAF1DD"/>
      </bottom>
      <diagonal/>
    </border>
  </borders>
  <cellStyleXfs count="2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2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25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2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4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3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2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2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3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23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23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0" xfId="23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3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2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3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0" xfId="2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23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0" xfId="23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23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6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7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6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4" fillId="2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4" fillId="6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6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9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4" fillId="6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25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9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9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9" borderId="0" xfId="25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9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7" fillId="2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9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9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9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9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9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9" borderId="0" xfId="2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9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9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9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5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0" xfId="25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8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5" fillId="3" borderId="0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3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8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10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11" borderId="0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11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2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10" borderId="1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10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10" borderId="2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6" fillId="2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8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6" fillId="10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28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26" fillId="10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12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6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12" borderId="0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11" borderId="0" xfId="28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6" fillId="0" borderId="0" xfId="28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8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28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5" fillId="2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2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6" fillId="12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12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28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2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2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10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6" fillId="11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2" borderId="0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0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0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31" fillId="2" borderId="0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7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7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2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8" fontId="0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8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8" fillId="2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5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1" builtinId="53" customBuiltin="true"/>
    <cellStyle name="Normal 2 2" xfId="22" builtinId="53" customBuiltin="true"/>
    <cellStyle name="Normal 3" xfId="23" builtinId="53" customBuiltin="true"/>
    <cellStyle name="Normal 3 2" xfId="24" builtinId="53" customBuiltin="true"/>
    <cellStyle name="Normal 4" xfId="25" builtinId="53" customBuiltin="true"/>
    <cellStyle name="Normal 5" xfId="26" builtinId="53" customBuiltin="true"/>
    <cellStyle name="Normal 6" xfId="27" builtinId="53" customBuiltin="true"/>
    <cellStyle name="Normal 7" xfId="28" builtinId="53" customBuiltin="true"/>
    <cellStyle name="*unknown*" xfId="20" builtinId="8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5B8B7"/>
      <rgbColor rgb="FF808080"/>
      <rgbColor rgb="FF9999FF"/>
      <rgbColor rgb="FF993366"/>
      <rgbColor rgb="FFEBF1DE"/>
      <rgbColor rgb="FFCCFFFF"/>
      <rgbColor rgb="FF660066"/>
      <rgbColor rgb="FFD99594"/>
      <rgbColor rgb="FF0066CC"/>
      <rgbColor rgb="FFF2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AF1DD"/>
      <rgbColor rgb="FFF2DCDB"/>
      <rgbColor rgb="FF99CCFF"/>
      <rgbColor rgb="FFD99694"/>
      <rgbColor rgb="FFE6B8B7"/>
      <rgbColor rgb="FFE6B9B8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242640</xdr:colOff>
      <xdr:row>88</xdr:row>
      <xdr:rowOff>190440</xdr:rowOff>
    </xdr:from>
    <xdr:to>
      <xdr:col>2</xdr:col>
      <xdr:colOff>760320</xdr:colOff>
      <xdr:row>96</xdr:row>
      <xdr:rowOff>199440</xdr:rowOff>
    </xdr:to>
    <xdr:sp>
      <xdr:nvSpPr>
        <xdr:cNvPr id="0" name="CustomShape 1"/>
        <xdr:cNvSpPr/>
      </xdr:nvSpPr>
      <xdr:spPr>
        <a:xfrm>
          <a:off x="242640" y="17973360"/>
          <a:ext cx="4366080" cy="16092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Nutrient constraints from Adult Nutrition Survey and child's nutrition survey for girl.</a:t>
          </a: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Sodium intake was not reported in surveys.  The mg sodium are from a NZ paper which measured urinary intake. There are no figures for the girl.</a:t>
          </a: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The % sugars is calculated from the energy reported in the survey.</a:t>
          </a:r>
          <a:endParaRPr b="0" lang="en-NZ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417960</xdr:colOff>
      <xdr:row>5</xdr:row>
      <xdr:rowOff>198000</xdr:rowOff>
    </xdr:from>
    <xdr:to>
      <xdr:col>25</xdr:col>
      <xdr:colOff>396720</xdr:colOff>
      <xdr:row>27</xdr:row>
      <xdr:rowOff>159480</xdr:rowOff>
    </xdr:to>
    <xdr:sp>
      <xdr:nvSpPr>
        <xdr:cNvPr id="1" name="CustomShape 1"/>
        <xdr:cNvSpPr/>
      </xdr:nvSpPr>
      <xdr:spPr>
        <a:xfrm>
          <a:off x="33010560" y="1198080"/>
          <a:ext cx="3839400" cy="436176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endParaRPr b="0" lang="en-NZ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1. Food group constraints: number of serves</a:t>
          </a: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The model needs to be constrained by the minimum and maximum number of serves of each food group. I have added total grams for some food groups but this may not be needed.</a:t>
          </a: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The serve size is the same for each item in the fruit, vegetables and grains groups. The serve size varies within the dairy and grains group.</a:t>
          </a: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2. Food item constraints</a:t>
          </a: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Constraints will change if only variety #1 are used. For example if had only apples, bananas and oranges in diet would need change constraint so possible to have 2160g fruit in diet</a:t>
          </a: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The base scenario would use all the foods</a:t>
          </a: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Per week</a:t>
          </a:r>
          <a:endParaRPr b="0" lang="en-NZ" sz="11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1466280</xdr:colOff>
      <xdr:row>4</xdr:row>
      <xdr:rowOff>0</xdr:rowOff>
    </xdr:from>
    <xdr:to>
      <xdr:col>16</xdr:col>
      <xdr:colOff>451080</xdr:colOff>
      <xdr:row>6</xdr:row>
      <xdr:rowOff>7200</xdr:rowOff>
    </xdr:to>
    <xdr:sp>
      <xdr:nvSpPr>
        <xdr:cNvPr id="2" name="CustomShape 1"/>
        <xdr:cNvSpPr/>
      </xdr:nvSpPr>
      <xdr:spPr>
        <a:xfrm>
          <a:off x="8515800" y="961920"/>
          <a:ext cx="9665640" cy="578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These are average prices for each commonly consumed food and are used by default by the programme.</a:t>
          </a: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If the study is done for a particular population group, these prices need to be updated if they are different (e.g. different ethnic groups)</a:t>
          </a:r>
          <a:endParaRPr b="0" lang="en-NZ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NZ" sz="1100" spc="-1" strike="noStrike">
              <a:solidFill>
                <a:srgbClr val="000000"/>
              </a:solidFill>
              <a:latin typeface="Calibri"/>
            </a:rPr>
            <a:t>The number of prices that was taken into account in the average varies from food to food</a:t>
          </a:r>
          <a:endParaRPr b="0" lang="en-NZ" sz="1100" spc="-1" strike="noStrike">
            <a:latin typeface="Times New Roman"/>
          </a:endParaRPr>
        </a:p>
      </xdr:txBody>
    </xdr:sp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angelfood.co.nz/dairy-free-cream-cheese-alternative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true"/>
  </sheetPr>
  <dimension ref="A1:Z192"/>
  <sheetViews>
    <sheetView showFormulas="false" showGridLines="true" showRowColHeaders="true" showZeros="true" rightToLeft="false" tabSelected="true" showOutlineSymbols="true" defaultGridColor="true" view="normal" topLeftCell="A55" colorId="64" zoomScale="100" zoomScaleNormal="100" zoomScalePageLayoutView="100" workbookViewId="0">
      <selection pane="topLeft" activeCell="C71" activeCellId="0" sqref="C71"/>
    </sheetView>
  </sheetViews>
  <sheetFormatPr defaultRowHeight="15.75" zeroHeight="false" outlineLevelRow="0" outlineLevelCol="0"/>
  <cols>
    <col collapsed="false" customWidth="true" hidden="false" outlineLevel="0" max="1" min="1" style="1" width="60.72"/>
    <col collapsed="false" customWidth="true" hidden="false" outlineLevel="0" max="2" min="2" style="2" width="19.85"/>
    <col collapsed="false" customWidth="true" hidden="false" outlineLevel="0" max="3" min="3" style="1" width="35.43"/>
    <col collapsed="false" customWidth="true" hidden="false" outlineLevel="0" max="4" min="4" style="2" width="35.43"/>
    <col collapsed="false" customWidth="true" hidden="false" outlineLevel="0" max="5" min="5" style="2" width="16.14"/>
    <col collapsed="false" customWidth="true" hidden="false" outlineLevel="0" max="6" min="6" style="2" width="20"/>
    <col collapsed="false" customWidth="true" hidden="false" outlineLevel="0" max="7" min="7" style="2" width="28.57"/>
    <col collapsed="false" customWidth="true" hidden="false" outlineLevel="0" max="8" min="8" style="2" width="31"/>
    <col collapsed="false" customWidth="true" hidden="false" outlineLevel="0" max="1025" min="9" style="1" width="10.85"/>
  </cols>
  <sheetData>
    <row r="1" s="8" customFormat="true" ht="15.75" hidden="false" customHeight="false" outlineLevel="0" collapsed="false">
      <c r="A1" s="3" t="s">
        <v>0</v>
      </c>
      <c r="B1" s="4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7" t="s">
        <v>7</v>
      </c>
    </row>
    <row r="2" s="9" customFormat="true" ht="15.75" hidden="false" customHeight="false" outlineLevel="0" collapsed="false">
      <c r="A2" s="9" t="s">
        <v>8</v>
      </c>
      <c r="B2" s="10" t="n">
        <v>1</v>
      </c>
      <c r="C2" s="11" t="s">
        <v>9</v>
      </c>
      <c r="D2" s="12" t="s">
        <v>10</v>
      </c>
      <c r="E2" s="13" t="n">
        <v>1</v>
      </c>
      <c r="F2" s="13" t="s">
        <v>11</v>
      </c>
      <c r="G2" s="10" t="s">
        <v>12</v>
      </c>
      <c r="H2" s="13" t="s">
        <v>13</v>
      </c>
    </row>
    <row r="3" customFormat="false" ht="15.75" hidden="false" customHeight="false" outlineLevel="0" collapsed="false">
      <c r="A3" s="1" t="s">
        <v>8</v>
      </c>
      <c r="B3" s="2" t="n">
        <v>1</v>
      </c>
      <c r="C3" s="14" t="s">
        <v>14</v>
      </c>
      <c r="D3" s="15" t="s">
        <v>15</v>
      </c>
      <c r="E3" s="16" t="n">
        <v>1</v>
      </c>
      <c r="F3" s="16" t="s">
        <v>11</v>
      </c>
      <c r="G3" s="2" t="s">
        <v>12</v>
      </c>
      <c r="H3" s="16" t="s">
        <v>13</v>
      </c>
    </row>
    <row r="4" customFormat="false" ht="15.75" hidden="false" customHeight="false" outlineLevel="0" collapsed="false">
      <c r="A4" s="1" t="s">
        <v>8</v>
      </c>
      <c r="B4" s="2" t="n">
        <v>1</v>
      </c>
      <c r="C4" s="14" t="s">
        <v>16</v>
      </c>
      <c r="D4" s="15" t="s">
        <v>17</v>
      </c>
      <c r="E4" s="16" t="n">
        <v>3</v>
      </c>
      <c r="F4" s="16" t="s">
        <v>11</v>
      </c>
      <c r="G4" s="2" t="s">
        <v>12</v>
      </c>
      <c r="H4" s="16" t="s">
        <v>13</v>
      </c>
    </row>
    <row r="5" customFormat="false" ht="15.75" hidden="false" customHeight="false" outlineLevel="0" collapsed="false">
      <c r="A5" s="1" t="s">
        <v>8</v>
      </c>
      <c r="B5" s="2" t="n">
        <v>1</v>
      </c>
      <c r="C5" s="14" t="s">
        <v>18</v>
      </c>
      <c r="D5" s="15" t="s">
        <v>19</v>
      </c>
      <c r="E5" s="16" t="n">
        <v>2</v>
      </c>
      <c r="F5" s="16" t="s">
        <v>11</v>
      </c>
      <c r="G5" s="2" t="s">
        <v>20</v>
      </c>
      <c r="H5" s="16" t="s">
        <v>13</v>
      </c>
    </row>
    <row r="6" customFormat="false" ht="15.75" hidden="false" customHeight="false" outlineLevel="0" collapsed="false">
      <c r="A6" s="1" t="s">
        <v>8</v>
      </c>
      <c r="B6" s="2" t="n">
        <v>1</v>
      </c>
      <c r="C6" s="14" t="s">
        <v>21</v>
      </c>
      <c r="D6" s="15" t="s">
        <v>22</v>
      </c>
      <c r="E6" s="16" t="n">
        <v>2</v>
      </c>
      <c r="F6" s="16" t="s">
        <v>11</v>
      </c>
      <c r="G6" s="2" t="s">
        <v>20</v>
      </c>
      <c r="H6" s="16" t="s">
        <v>13</v>
      </c>
    </row>
    <row r="7" customFormat="false" ht="15.75" hidden="false" customHeight="false" outlineLevel="0" collapsed="false">
      <c r="A7" s="1" t="s">
        <v>8</v>
      </c>
      <c r="B7" s="2" t="n">
        <v>1</v>
      </c>
      <c r="C7" s="14" t="s">
        <v>23</v>
      </c>
      <c r="D7" s="15" t="s">
        <v>24</v>
      </c>
      <c r="E7" s="16" t="n">
        <v>3</v>
      </c>
      <c r="F7" s="16" t="s">
        <v>11</v>
      </c>
      <c r="G7" s="2" t="s">
        <v>13</v>
      </c>
      <c r="H7" s="16" t="s">
        <v>25</v>
      </c>
    </row>
    <row r="8" customFormat="false" ht="15.75" hidden="false" customHeight="false" outlineLevel="0" collapsed="false">
      <c r="A8" s="1" t="s">
        <v>8</v>
      </c>
      <c r="B8" s="2" t="n">
        <v>1</v>
      </c>
      <c r="C8" s="14" t="s">
        <v>26</v>
      </c>
      <c r="D8" s="15" t="s">
        <v>27</v>
      </c>
      <c r="E8" s="16" t="n">
        <v>1</v>
      </c>
      <c r="F8" s="16" t="s">
        <v>11</v>
      </c>
      <c r="G8" s="2" t="s">
        <v>12</v>
      </c>
      <c r="H8" s="16" t="s">
        <v>13</v>
      </c>
    </row>
    <row r="9" customFormat="false" ht="15.75" hidden="false" customHeight="false" outlineLevel="0" collapsed="false">
      <c r="A9" s="1" t="s">
        <v>8</v>
      </c>
      <c r="B9" s="2" t="n">
        <v>1</v>
      </c>
      <c r="C9" s="14" t="s">
        <v>28</v>
      </c>
      <c r="D9" s="15" t="s">
        <v>29</v>
      </c>
      <c r="E9" s="16" t="n">
        <v>2</v>
      </c>
      <c r="F9" s="16" t="s">
        <v>11</v>
      </c>
      <c r="G9" s="2" t="s">
        <v>12</v>
      </c>
      <c r="H9" s="16" t="s">
        <v>13</v>
      </c>
    </row>
    <row r="10" customFormat="false" ht="15.75" hidden="false" customHeight="false" outlineLevel="0" collapsed="false">
      <c r="A10" s="1" t="s">
        <v>8</v>
      </c>
      <c r="B10" s="2" t="n">
        <v>1</v>
      </c>
      <c r="C10" s="14" t="s">
        <v>30</v>
      </c>
      <c r="D10" s="15" t="s">
        <v>31</v>
      </c>
      <c r="E10" s="16" t="n">
        <v>3</v>
      </c>
      <c r="F10" s="16" t="s">
        <v>11</v>
      </c>
      <c r="G10" s="2" t="s">
        <v>13</v>
      </c>
      <c r="H10" s="16" t="s">
        <v>25</v>
      </c>
    </row>
    <row r="11" customFormat="false" ht="15.75" hidden="false" customHeight="false" outlineLevel="0" collapsed="false">
      <c r="A11" s="1" t="s">
        <v>8</v>
      </c>
      <c r="B11" s="2" t="n">
        <v>1</v>
      </c>
      <c r="C11" s="14" t="s">
        <v>32</v>
      </c>
      <c r="D11" s="15" t="s">
        <v>33</v>
      </c>
      <c r="E11" s="16" t="n">
        <v>2</v>
      </c>
      <c r="F11" s="16" t="s">
        <v>11</v>
      </c>
      <c r="G11" s="2" t="s">
        <v>13</v>
      </c>
      <c r="H11" s="16" t="s">
        <v>13</v>
      </c>
    </row>
    <row r="12" customFormat="false" ht="15.75" hidden="false" customHeight="false" outlineLevel="0" collapsed="false">
      <c r="A12" s="1" t="s">
        <v>8</v>
      </c>
      <c r="B12" s="2" t="n">
        <v>1</v>
      </c>
      <c r="C12" s="14" t="s">
        <v>34</v>
      </c>
      <c r="D12" s="15" t="s">
        <v>35</v>
      </c>
      <c r="E12" s="16" t="n">
        <v>2</v>
      </c>
      <c r="F12" s="16" t="s">
        <v>11</v>
      </c>
      <c r="G12" s="2" t="s">
        <v>13</v>
      </c>
      <c r="H12" s="16" t="s">
        <v>13</v>
      </c>
    </row>
    <row r="13" customFormat="false" ht="15.75" hidden="false" customHeight="false" outlineLevel="0" collapsed="false">
      <c r="A13" s="1" t="s">
        <v>8</v>
      </c>
      <c r="B13" s="2" t="n">
        <v>1</v>
      </c>
      <c r="C13" s="14" t="s">
        <v>36</v>
      </c>
      <c r="D13" s="15" t="s">
        <v>37</v>
      </c>
      <c r="E13" s="16" t="n">
        <v>2</v>
      </c>
      <c r="F13" s="16" t="s">
        <v>11</v>
      </c>
      <c r="G13" s="2" t="s">
        <v>13</v>
      </c>
      <c r="H13" s="16" t="s">
        <v>13</v>
      </c>
    </row>
    <row r="14" customFormat="false" ht="15.75" hidden="false" customHeight="false" outlineLevel="0" collapsed="false">
      <c r="A14" s="1" t="s">
        <v>8</v>
      </c>
      <c r="B14" s="2" t="n">
        <v>1</v>
      </c>
      <c r="C14" s="14" t="s">
        <v>38</v>
      </c>
      <c r="D14" s="15" t="s">
        <v>39</v>
      </c>
      <c r="E14" s="16" t="n">
        <v>2</v>
      </c>
      <c r="F14" s="16" t="s">
        <v>11</v>
      </c>
      <c r="G14" s="2" t="s">
        <v>40</v>
      </c>
      <c r="H14" s="16" t="s">
        <v>13</v>
      </c>
    </row>
    <row r="15" customFormat="false" ht="15.75" hidden="false" customHeight="false" outlineLevel="0" collapsed="false">
      <c r="A15" s="1" t="s">
        <v>8</v>
      </c>
      <c r="B15" s="2" t="n">
        <v>1</v>
      </c>
      <c r="C15" s="14" t="s">
        <v>41</v>
      </c>
      <c r="D15" s="15" t="s">
        <v>42</v>
      </c>
      <c r="E15" s="16" t="n">
        <v>2</v>
      </c>
      <c r="F15" s="16" t="s">
        <v>11</v>
      </c>
      <c r="G15" s="2" t="s">
        <v>40</v>
      </c>
      <c r="H15" s="16" t="s">
        <v>13</v>
      </c>
    </row>
    <row r="16" s="9" customFormat="true" ht="15.75" hidden="false" customHeight="false" outlineLevel="0" collapsed="false">
      <c r="A16" s="9" t="s">
        <v>43</v>
      </c>
      <c r="B16" s="10" t="n">
        <v>2</v>
      </c>
      <c r="C16" s="11" t="s">
        <v>44</v>
      </c>
      <c r="D16" s="12" t="s">
        <v>45</v>
      </c>
      <c r="E16" s="13" t="n">
        <v>3</v>
      </c>
      <c r="F16" s="13" t="s">
        <v>11</v>
      </c>
      <c r="G16" s="10" t="s">
        <v>12</v>
      </c>
      <c r="H16" s="13" t="s">
        <v>13</v>
      </c>
    </row>
    <row r="17" customFormat="false" ht="15.75" hidden="false" customHeight="false" outlineLevel="0" collapsed="false">
      <c r="A17" s="1" t="s">
        <v>43</v>
      </c>
      <c r="B17" s="2" t="n">
        <v>2</v>
      </c>
      <c r="C17" s="1" t="s">
        <v>46</v>
      </c>
      <c r="D17" s="2" t="s">
        <v>47</v>
      </c>
      <c r="E17" s="16" t="n">
        <v>1</v>
      </c>
      <c r="F17" s="16" t="s">
        <v>11</v>
      </c>
      <c r="G17" s="2" t="s">
        <v>12</v>
      </c>
      <c r="H17" s="16" t="s">
        <v>13</v>
      </c>
    </row>
    <row r="18" customFormat="false" ht="15.75" hidden="false" customHeight="false" outlineLevel="0" collapsed="false">
      <c r="A18" s="1" t="s">
        <v>43</v>
      </c>
      <c r="B18" s="2" t="n">
        <v>2</v>
      </c>
      <c r="C18" s="1" t="s">
        <v>48</v>
      </c>
      <c r="D18" s="15" t="s">
        <v>49</v>
      </c>
      <c r="E18" s="16" t="n">
        <v>2</v>
      </c>
      <c r="F18" s="16" t="s">
        <v>11</v>
      </c>
      <c r="G18" s="2" t="s">
        <v>12</v>
      </c>
      <c r="H18" s="16" t="s">
        <v>13</v>
      </c>
    </row>
    <row r="19" customFormat="false" ht="15.75" hidden="false" customHeight="false" outlineLevel="0" collapsed="false">
      <c r="A19" s="1" t="s">
        <v>43</v>
      </c>
      <c r="B19" s="2" t="n">
        <v>2</v>
      </c>
      <c r="C19" s="1" t="s">
        <v>50</v>
      </c>
      <c r="D19" s="2" t="s">
        <v>51</v>
      </c>
      <c r="E19" s="16" t="n">
        <v>2</v>
      </c>
      <c r="F19" s="16" t="s">
        <v>11</v>
      </c>
      <c r="G19" s="2" t="s">
        <v>12</v>
      </c>
      <c r="H19" s="16" t="s">
        <v>13</v>
      </c>
    </row>
    <row r="20" customFormat="false" ht="15.75" hidden="false" customHeight="false" outlineLevel="0" collapsed="false">
      <c r="A20" s="1" t="s">
        <v>43</v>
      </c>
      <c r="B20" s="2" t="n">
        <v>2</v>
      </c>
      <c r="C20" s="1" t="s">
        <v>52</v>
      </c>
      <c r="D20" s="15" t="s">
        <v>53</v>
      </c>
      <c r="E20" s="16" t="n">
        <v>1</v>
      </c>
      <c r="F20" s="16" t="s">
        <v>11</v>
      </c>
      <c r="G20" s="2" t="s">
        <v>12</v>
      </c>
      <c r="H20" s="16" t="s">
        <v>13</v>
      </c>
    </row>
    <row r="21" customFormat="false" ht="15.75" hidden="false" customHeight="false" outlineLevel="0" collapsed="false">
      <c r="A21" s="1" t="s">
        <v>43</v>
      </c>
      <c r="B21" s="2" t="n">
        <v>2</v>
      </c>
      <c r="C21" s="1" t="s">
        <v>54</v>
      </c>
      <c r="D21" s="2" t="s">
        <v>55</v>
      </c>
      <c r="E21" s="16" t="n">
        <v>2</v>
      </c>
      <c r="F21" s="16" t="s">
        <v>11</v>
      </c>
      <c r="G21" s="2" t="s">
        <v>12</v>
      </c>
      <c r="H21" s="16" t="s">
        <v>13</v>
      </c>
    </row>
    <row r="22" customFormat="false" ht="15.75" hidden="false" customHeight="false" outlineLevel="0" collapsed="false">
      <c r="A22" s="1" t="s">
        <v>43</v>
      </c>
      <c r="B22" s="2" t="n">
        <v>2</v>
      </c>
      <c r="C22" s="1" t="s">
        <v>56</v>
      </c>
      <c r="D22" s="15" t="s">
        <v>57</v>
      </c>
      <c r="E22" s="16" t="n">
        <v>3</v>
      </c>
      <c r="F22" s="16" t="s">
        <v>11</v>
      </c>
      <c r="G22" s="2" t="s">
        <v>12</v>
      </c>
      <c r="H22" s="16" t="s">
        <v>13</v>
      </c>
    </row>
    <row r="23" customFormat="false" ht="15.75" hidden="false" customHeight="false" outlineLevel="0" collapsed="false">
      <c r="A23" s="1" t="s">
        <v>43</v>
      </c>
      <c r="B23" s="2" t="n">
        <v>2</v>
      </c>
      <c r="C23" s="1" t="s">
        <v>58</v>
      </c>
      <c r="D23" s="2" t="s">
        <v>59</v>
      </c>
      <c r="E23" s="16" t="n">
        <v>3</v>
      </c>
      <c r="F23" s="16" t="s">
        <v>11</v>
      </c>
      <c r="G23" s="2" t="s">
        <v>13</v>
      </c>
      <c r="H23" s="16" t="s">
        <v>13</v>
      </c>
    </row>
    <row r="24" customFormat="false" ht="15.75" hidden="false" customHeight="false" outlineLevel="0" collapsed="false">
      <c r="A24" s="1" t="s">
        <v>43</v>
      </c>
      <c r="B24" s="2" t="n">
        <v>2</v>
      </c>
      <c r="C24" s="1" t="s">
        <v>60</v>
      </c>
      <c r="D24" s="15" t="s">
        <v>61</v>
      </c>
      <c r="E24" s="16" t="n">
        <v>2</v>
      </c>
      <c r="F24" s="16" t="s">
        <v>11</v>
      </c>
      <c r="G24" s="2" t="s">
        <v>12</v>
      </c>
      <c r="H24" s="16" t="s">
        <v>13</v>
      </c>
    </row>
    <row r="25" customFormat="false" ht="15.75" hidden="false" customHeight="false" outlineLevel="0" collapsed="false">
      <c r="A25" s="1" t="s">
        <v>43</v>
      </c>
      <c r="B25" s="2" t="n">
        <v>2</v>
      </c>
      <c r="C25" s="1" t="s">
        <v>62</v>
      </c>
      <c r="D25" s="15" t="s">
        <v>63</v>
      </c>
      <c r="E25" s="16" t="n">
        <v>1</v>
      </c>
      <c r="F25" s="16" t="s">
        <v>11</v>
      </c>
      <c r="G25" s="2" t="s">
        <v>12</v>
      </c>
      <c r="H25" s="16" t="s">
        <v>13</v>
      </c>
    </row>
    <row r="26" customFormat="false" ht="15.75" hidden="false" customHeight="false" outlineLevel="0" collapsed="false">
      <c r="A26" s="1" t="s">
        <v>43</v>
      </c>
      <c r="B26" s="2" t="n">
        <v>2</v>
      </c>
      <c r="C26" s="1" t="s">
        <v>64</v>
      </c>
      <c r="D26" s="2" t="s">
        <v>65</v>
      </c>
      <c r="E26" s="16" t="n">
        <v>2</v>
      </c>
      <c r="F26" s="16" t="s">
        <v>11</v>
      </c>
      <c r="G26" s="2" t="s">
        <v>12</v>
      </c>
      <c r="H26" s="16" t="s">
        <v>13</v>
      </c>
    </row>
    <row r="27" customFormat="false" ht="15.75" hidden="false" customHeight="false" outlineLevel="0" collapsed="false">
      <c r="A27" s="1" t="s">
        <v>43</v>
      </c>
      <c r="B27" s="2" t="n">
        <v>2</v>
      </c>
      <c r="C27" s="1" t="s">
        <v>66</v>
      </c>
      <c r="D27" s="15" t="s">
        <v>67</v>
      </c>
      <c r="E27" s="16" t="n">
        <v>1</v>
      </c>
      <c r="F27" s="16" t="s">
        <v>11</v>
      </c>
      <c r="G27" s="2" t="s">
        <v>13</v>
      </c>
      <c r="H27" s="16" t="s">
        <v>13</v>
      </c>
    </row>
    <row r="28" customFormat="false" ht="15.75" hidden="false" customHeight="false" outlineLevel="0" collapsed="false">
      <c r="A28" s="1" t="s">
        <v>43</v>
      </c>
      <c r="B28" s="2" t="n">
        <v>2</v>
      </c>
      <c r="C28" s="1" t="s">
        <v>68</v>
      </c>
      <c r="D28" s="2" t="s">
        <v>69</v>
      </c>
      <c r="E28" s="16" t="n">
        <v>1</v>
      </c>
      <c r="F28" s="16" t="s">
        <v>11</v>
      </c>
      <c r="G28" s="2" t="s">
        <v>12</v>
      </c>
      <c r="H28" s="16" t="s">
        <v>13</v>
      </c>
    </row>
    <row r="29" customFormat="false" ht="15.75" hidden="false" customHeight="false" outlineLevel="0" collapsed="false">
      <c r="A29" s="1" t="s">
        <v>43</v>
      </c>
      <c r="B29" s="2" t="n">
        <v>2</v>
      </c>
      <c r="C29" s="1" t="s">
        <v>70</v>
      </c>
      <c r="D29" s="2" t="s">
        <v>71</v>
      </c>
      <c r="E29" s="16" t="n">
        <v>3</v>
      </c>
      <c r="F29" s="16" t="s">
        <v>11</v>
      </c>
      <c r="G29" s="2" t="s">
        <v>12</v>
      </c>
      <c r="H29" s="16" t="s">
        <v>13</v>
      </c>
    </row>
    <row r="30" customFormat="false" ht="15.75" hidden="false" customHeight="false" outlineLevel="0" collapsed="false">
      <c r="A30" s="1" t="s">
        <v>43</v>
      </c>
      <c r="B30" s="2" t="n">
        <v>2</v>
      </c>
      <c r="C30" s="1" t="s">
        <v>72</v>
      </c>
      <c r="D30" s="15" t="s">
        <v>73</v>
      </c>
      <c r="E30" s="16" t="n">
        <v>2</v>
      </c>
      <c r="F30" s="16" t="s">
        <v>11</v>
      </c>
      <c r="G30" s="2" t="s">
        <v>12</v>
      </c>
      <c r="H30" s="16" t="s">
        <v>13</v>
      </c>
    </row>
    <row r="31" customFormat="false" ht="15.75" hidden="false" customHeight="false" outlineLevel="0" collapsed="false">
      <c r="A31" s="1" t="s">
        <v>43</v>
      </c>
      <c r="B31" s="2" t="n">
        <v>2</v>
      </c>
      <c r="C31" s="1" t="s">
        <v>74</v>
      </c>
      <c r="D31" s="2" t="s">
        <v>75</v>
      </c>
      <c r="E31" s="16" t="n">
        <v>2</v>
      </c>
      <c r="F31" s="16" t="s">
        <v>11</v>
      </c>
      <c r="G31" s="2" t="s">
        <v>12</v>
      </c>
      <c r="H31" s="16" t="s">
        <v>13</v>
      </c>
    </row>
    <row r="32" customFormat="false" ht="15.75" hidden="false" customHeight="false" outlineLevel="0" collapsed="false">
      <c r="A32" s="1" t="s">
        <v>43</v>
      </c>
      <c r="B32" s="2" t="n">
        <v>2</v>
      </c>
      <c r="C32" s="1" t="s">
        <v>76</v>
      </c>
      <c r="D32" s="15" t="s">
        <v>77</v>
      </c>
      <c r="E32" s="16" t="n">
        <v>3</v>
      </c>
      <c r="F32" s="16" t="s">
        <v>11</v>
      </c>
      <c r="G32" s="2" t="s">
        <v>12</v>
      </c>
      <c r="H32" s="16" t="s">
        <v>13</v>
      </c>
    </row>
    <row r="33" s="17" customFormat="true" ht="15.75" hidden="false" customHeight="false" outlineLevel="0" collapsed="false">
      <c r="A33" s="17" t="s">
        <v>43</v>
      </c>
      <c r="B33" s="18" t="n">
        <v>2</v>
      </c>
      <c r="C33" s="17" t="s">
        <v>78</v>
      </c>
      <c r="D33" s="18" t="s">
        <v>79</v>
      </c>
      <c r="E33" s="19" t="n">
        <v>2</v>
      </c>
      <c r="F33" s="19" t="s">
        <v>11</v>
      </c>
      <c r="G33" s="18" t="s">
        <v>40</v>
      </c>
      <c r="H33" s="19" t="s">
        <v>13</v>
      </c>
    </row>
    <row r="34" customFormat="false" ht="15.75" hidden="false" customHeight="false" outlineLevel="0" collapsed="false">
      <c r="A34" s="1" t="s">
        <v>43</v>
      </c>
      <c r="B34" s="2" t="n">
        <v>2</v>
      </c>
      <c r="C34" s="1" t="s">
        <v>80</v>
      </c>
      <c r="D34" s="15" t="s">
        <v>81</v>
      </c>
      <c r="E34" s="16" t="n">
        <v>3</v>
      </c>
      <c r="F34" s="16" t="s">
        <v>11</v>
      </c>
      <c r="G34" s="2" t="s">
        <v>13</v>
      </c>
      <c r="H34" s="16" t="s">
        <v>13</v>
      </c>
    </row>
    <row r="35" customFormat="false" ht="15.75" hidden="false" customHeight="false" outlineLevel="0" collapsed="false">
      <c r="A35" s="1" t="s">
        <v>43</v>
      </c>
      <c r="B35" s="2" t="n">
        <v>2</v>
      </c>
      <c r="C35" s="1" t="s">
        <v>82</v>
      </c>
      <c r="D35" s="2" t="s">
        <v>83</v>
      </c>
      <c r="E35" s="16" t="n">
        <v>2</v>
      </c>
      <c r="F35" s="16" t="s">
        <v>11</v>
      </c>
      <c r="G35" s="2" t="s">
        <v>12</v>
      </c>
      <c r="H35" s="16" t="s">
        <v>13</v>
      </c>
    </row>
    <row r="36" customFormat="false" ht="15.75" hidden="false" customHeight="false" outlineLevel="0" collapsed="false">
      <c r="A36" s="1" t="s">
        <v>43</v>
      </c>
      <c r="B36" s="2" t="n">
        <v>2</v>
      </c>
      <c r="C36" s="1" t="s">
        <v>84</v>
      </c>
      <c r="D36" s="2" t="s">
        <v>85</v>
      </c>
      <c r="E36" s="16" t="n">
        <v>1</v>
      </c>
      <c r="F36" s="16" t="s">
        <v>11</v>
      </c>
      <c r="G36" s="2" t="s">
        <v>12</v>
      </c>
      <c r="H36" s="16" t="s">
        <v>13</v>
      </c>
    </row>
    <row r="37" customFormat="false" ht="15.75" hidden="false" customHeight="false" outlineLevel="0" collapsed="false">
      <c r="A37" s="1" t="s">
        <v>43</v>
      </c>
      <c r="B37" s="2" t="n">
        <v>2</v>
      </c>
      <c r="C37" s="1" t="s">
        <v>86</v>
      </c>
      <c r="D37" s="2" t="s">
        <v>87</v>
      </c>
      <c r="E37" s="16" t="n">
        <v>2</v>
      </c>
      <c r="F37" s="16" t="s">
        <v>11</v>
      </c>
      <c r="G37" s="2" t="s">
        <v>12</v>
      </c>
      <c r="H37" s="16" t="s">
        <v>13</v>
      </c>
    </row>
    <row r="38" s="17" customFormat="true" ht="15.75" hidden="false" customHeight="false" outlineLevel="0" collapsed="false">
      <c r="A38" s="17" t="s">
        <v>43</v>
      </c>
      <c r="B38" s="18" t="n">
        <v>2</v>
      </c>
      <c r="C38" s="17" t="s">
        <v>88</v>
      </c>
      <c r="D38" s="20" t="s">
        <v>89</v>
      </c>
      <c r="E38" s="19" t="n">
        <v>2</v>
      </c>
      <c r="F38" s="19" t="s">
        <v>11</v>
      </c>
      <c r="G38" s="18" t="s">
        <v>40</v>
      </c>
      <c r="H38" s="19" t="s">
        <v>13</v>
      </c>
    </row>
    <row r="39" s="17" customFormat="true" ht="15.75" hidden="false" customHeight="false" outlineLevel="0" collapsed="false">
      <c r="A39" s="17" t="s">
        <v>43</v>
      </c>
      <c r="B39" s="18" t="n">
        <v>2</v>
      </c>
      <c r="C39" s="17" t="s">
        <v>90</v>
      </c>
      <c r="D39" s="18" t="s">
        <v>91</v>
      </c>
      <c r="E39" s="19" t="n">
        <v>1</v>
      </c>
      <c r="F39" s="19" t="s">
        <v>11</v>
      </c>
      <c r="G39" s="18" t="s">
        <v>40</v>
      </c>
      <c r="H39" s="19" t="s">
        <v>13</v>
      </c>
    </row>
    <row r="40" s="17" customFormat="true" ht="15.75" hidden="false" customHeight="false" outlineLevel="0" collapsed="false">
      <c r="A40" s="17" t="s">
        <v>43</v>
      </c>
      <c r="B40" s="18" t="n">
        <v>2</v>
      </c>
      <c r="C40" s="17" t="s">
        <v>92</v>
      </c>
      <c r="D40" s="20" t="s">
        <v>93</v>
      </c>
      <c r="E40" s="19" t="n">
        <v>2</v>
      </c>
      <c r="F40" s="19" t="s">
        <v>11</v>
      </c>
      <c r="G40" s="18" t="s">
        <v>40</v>
      </c>
      <c r="H40" s="19" t="s">
        <v>13</v>
      </c>
    </row>
    <row r="41" s="17" customFormat="true" ht="15.75" hidden="false" customHeight="false" outlineLevel="0" collapsed="false">
      <c r="A41" s="17" t="s">
        <v>43</v>
      </c>
      <c r="B41" s="18" t="n">
        <v>2</v>
      </c>
      <c r="C41" s="21" t="s">
        <v>94</v>
      </c>
      <c r="D41" s="20" t="s">
        <v>95</v>
      </c>
      <c r="E41" s="19" t="n">
        <v>2</v>
      </c>
      <c r="F41" s="19" t="s">
        <v>11</v>
      </c>
      <c r="G41" s="18" t="s">
        <v>40</v>
      </c>
      <c r="H41" s="19" t="s">
        <v>13</v>
      </c>
    </row>
    <row r="42" customFormat="false" ht="15.75" hidden="false" customHeight="false" outlineLevel="0" collapsed="false">
      <c r="A42" s="1" t="s">
        <v>43</v>
      </c>
      <c r="B42" s="2" t="n">
        <v>2</v>
      </c>
      <c r="C42" s="14" t="s">
        <v>96</v>
      </c>
      <c r="D42" s="15" t="s">
        <v>97</v>
      </c>
      <c r="E42" s="15" t="n">
        <v>2</v>
      </c>
      <c r="F42" s="16" t="s">
        <v>11</v>
      </c>
      <c r="G42" s="2" t="s">
        <v>13</v>
      </c>
      <c r="H42" s="16" t="s">
        <v>13</v>
      </c>
    </row>
    <row r="43" s="24" customFormat="true" ht="15.75" hidden="false" customHeight="true" outlineLevel="0" collapsed="false">
      <c r="A43" s="22" t="s">
        <v>43</v>
      </c>
      <c r="B43" s="23" t="n">
        <v>2</v>
      </c>
      <c r="C43" s="22" t="s">
        <v>98</v>
      </c>
      <c r="D43" s="23" t="s">
        <v>99</v>
      </c>
      <c r="E43" s="23" t="n">
        <v>1</v>
      </c>
      <c r="F43" s="23" t="s">
        <v>11</v>
      </c>
      <c r="G43" s="23" t="s">
        <v>13</v>
      </c>
      <c r="H43" s="23" t="s">
        <v>13</v>
      </c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="24" customFormat="true" ht="15.75" hidden="false" customHeight="true" outlineLevel="0" collapsed="false">
      <c r="A44" s="22" t="s">
        <v>43</v>
      </c>
      <c r="B44" s="23" t="n">
        <v>2</v>
      </c>
      <c r="C44" s="22" t="s">
        <v>100</v>
      </c>
      <c r="D44" s="23" t="s">
        <v>101</v>
      </c>
      <c r="E44" s="23" t="n">
        <v>1</v>
      </c>
      <c r="F44" s="23" t="s">
        <v>11</v>
      </c>
      <c r="G44" s="23" t="s">
        <v>13</v>
      </c>
      <c r="H44" s="23" t="s">
        <v>13</v>
      </c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="24" customFormat="true" ht="15.75" hidden="false" customHeight="true" outlineLevel="0" collapsed="false">
      <c r="A45" s="22" t="s">
        <v>43</v>
      </c>
      <c r="B45" s="23" t="n">
        <v>2</v>
      </c>
      <c r="C45" s="22" t="s">
        <v>102</v>
      </c>
      <c r="D45" s="23" t="s">
        <v>103</v>
      </c>
      <c r="E45" s="23" t="n">
        <v>1</v>
      </c>
      <c r="F45" s="23" t="s">
        <v>11</v>
      </c>
      <c r="G45" s="23" t="s">
        <v>13</v>
      </c>
      <c r="H45" s="23" t="s">
        <v>13</v>
      </c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="24" customFormat="true" ht="15.75" hidden="false" customHeight="true" outlineLevel="0" collapsed="false">
      <c r="A46" s="22" t="s">
        <v>43</v>
      </c>
      <c r="B46" s="23" t="n">
        <v>2</v>
      </c>
      <c r="C46" s="22" t="s">
        <v>104</v>
      </c>
      <c r="D46" s="23" t="s">
        <v>105</v>
      </c>
      <c r="E46" s="23" t="n">
        <v>1</v>
      </c>
      <c r="F46" s="23" t="s">
        <v>11</v>
      </c>
      <c r="G46" s="23" t="s">
        <v>13</v>
      </c>
      <c r="H46" s="23" t="s">
        <v>13</v>
      </c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="9" customFormat="true" ht="15.75" hidden="false" customHeight="false" outlineLevel="0" collapsed="false">
      <c r="A47" s="9" t="s">
        <v>106</v>
      </c>
      <c r="B47" s="10" t="n">
        <v>3</v>
      </c>
      <c r="C47" s="11" t="s">
        <v>107</v>
      </c>
      <c r="D47" s="12" t="s">
        <v>108</v>
      </c>
      <c r="E47" s="13" t="n">
        <v>1</v>
      </c>
      <c r="F47" s="13" t="s">
        <v>11</v>
      </c>
      <c r="G47" s="10" t="s">
        <v>12</v>
      </c>
      <c r="H47" s="13" t="s">
        <v>13</v>
      </c>
    </row>
    <row r="48" customFormat="false" ht="15.75" hidden="false" customHeight="false" outlineLevel="0" collapsed="false">
      <c r="A48" s="1" t="s">
        <v>106</v>
      </c>
      <c r="B48" s="2" t="n">
        <v>3</v>
      </c>
      <c r="C48" s="14" t="s">
        <v>109</v>
      </c>
      <c r="D48" s="15" t="s">
        <v>110</v>
      </c>
      <c r="E48" s="16" t="n">
        <v>1</v>
      </c>
      <c r="F48" s="16" t="s">
        <v>11</v>
      </c>
      <c r="G48" s="2" t="s">
        <v>12</v>
      </c>
      <c r="H48" s="16" t="s">
        <v>13</v>
      </c>
    </row>
    <row r="49" customFormat="false" ht="15.75" hidden="false" customHeight="false" outlineLevel="0" collapsed="false">
      <c r="A49" s="1" t="s">
        <v>106</v>
      </c>
      <c r="B49" s="2" t="n">
        <v>3</v>
      </c>
      <c r="C49" s="14" t="s">
        <v>111</v>
      </c>
      <c r="D49" s="15" t="s">
        <v>112</v>
      </c>
      <c r="E49" s="16" t="n">
        <v>2</v>
      </c>
      <c r="F49" s="16" t="s">
        <v>11</v>
      </c>
      <c r="G49" s="2" t="s">
        <v>12</v>
      </c>
      <c r="H49" s="16" t="s">
        <v>13</v>
      </c>
    </row>
    <row r="50" customFormat="false" ht="15.75" hidden="false" customHeight="false" outlineLevel="0" collapsed="false">
      <c r="A50" s="1" t="s">
        <v>106</v>
      </c>
      <c r="B50" s="2" t="n">
        <v>3</v>
      </c>
      <c r="C50" s="14" t="s">
        <v>113</v>
      </c>
      <c r="D50" s="15" t="s">
        <v>114</v>
      </c>
      <c r="E50" s="16" t="n">
        <v>2</v>
      </c>
      <c r="F50" s="16" t="s">
        <v>11</v>
      </c>
      <c r="G50" s="2" t="s">
        <v>13</v>
      </c>
      <c r="H50" s="16" t="s">
        <v>13</v>
      </c>
    </row>
    <row r="51" customFormat="false" ht="15.75" hidden="false" customHeight="false" outlineLevel="0" collapsed="false">
      <c r="A51" s="1" t="s">
        <v>106</v>
      </c>
      <c r="B51" s="2" t="n">
        <v>3</v>
      </c>
      <c r="C51" s="14" t="s">
        <v>115</v>
      </c>
      <c r="D51" s="15" t="s">
        <v>116</v>
      </c>
      <c r="E51" s="16" t="n">
        <v>2</v>
      </c>
      <c r="F51" s="16" t="s">
        <v>11</v>
      </c>
      <c r="G51" s="2" t="s">
        <v>12</v>
      </c>
      <c r="H51" s="16" t="s">
        <v>25</v>
      </c>
    </row>
    <row r="52" customFormat="false" ht="15.75" hidden="false" customHeight="false" outlineLevel="0" collapsed="false">
      <c r="A52" s="1" t="s">
        <v>106</v>
      </c>
      <c r="B52" s="2" t="n">
        <v>3</v>
      </c>
      <c r="C52" s="14" t="s">
        <v>117</v>
      </c>
      <c r="D52" s="15" t="s">
        <v>118</v>
      </c>
      <c r="E52" s="16" t="n">
        <v>1</v>
      </c>
      <c r="F52" s="16" t="s">
        <v>11</v>
      </c>
      <c r="G52" s="2" t="s">
        <v>12</v>
      </c>
      <c r="H52" s="16" t="s">
        <v>13</v>
      </c>
    </row>
    <row r="53" customFormat="false" ht="15.75" hidden="false" customHeight="false" outlineLevel="0" collapsed="false">
      <c r="A53" s="1" t="s">
        <v>106</v>
      </c>
      <c r="B53" s="2" t="n">
        <v>3</v>
      </c>
      <c r="C53" s="14" t="s">
        <v>119</v>
      </c>
      <c r="D53" s="15" t="s">
        <v>120</v>
      </c>
      <c r="E53" s="16" t="n">
        <v>2</v>
      </c>
      <c r="F53" s="16" t="s">
        <v>11</v>
      </c>
      <c r="G53" s="2" t="s">
        <v>13</v>
      </c>
      <c r="H53" s="16" t="s">
        <v>13</v>
      </c>
    </row>
    <row r="54" customFormat="false" ht="15.75" hidden="false" customHeight="false" outlineLevel="0" collapsed="false">
      <c r="A54" s="1" t="s">
        <v>106</v>
      </c>
      <c r="B54" s="2" t="n">
        <v>3</v>
      </c>
      <c r="C54" s="14" t="s">
        <v>121</v>
      </c>
      <c r="D54" s="15" t="s">
        <v>122</v>
      </c>
      <c r="E54" s="16" t="n">
        <v>1</v>
      </c>
      <c r="F54" s="16" t="s">
        <v>11</v>
      </c>
      <c r="G54" s="2" t="s">
        <v>12</v>
      </c>
      <c r="H54" s="16" t="s">
        <v>13</v>
      </c>
    </row>
    <row r="55" customFormat="false" ht="15.75" hidden="false" customHeight="false" outlineLevel="0" collapsed="false">
      <c r="A55" s="1" t="s">
        <v>106</v>
      </c>
      <c r="B55" s="2" t="n">
        <v>3</v>
      </c>
      <c r="C55" s="14" t="s">
        <v>123</v>
      </c>
      <c r="D55" s="15" t="s">
        <v>124</v>
      </c>
      <c r="E55" s="16" t="n">
        <v>1</v>
      </c>
      <c r="F55" s="16" t="s">
        <v>11</v>
      </c>
      <c r="G55" s="2" t="s">
        <v>12</v>
      </c>
      <c r="H55" s="16" t="s">
        <v>13</v>
      </c>
    </row>
    <row r="56" customFormat="false" ht="15.75" hidden="false" customHeight="false" outlineLevel="0" collapsed="false">
      <c r="A56" s="1" t="s">
        <v>106</v>
      </c>
      <c r="B56" s="2" t="n">
        <v>3</v>
      </c>
      <c r="C56" s="14" t="s">
        <v>125</v>
      </c>
      <c r="D56" s="15" t="s">
        <v>126</v>
      </c>
      <c r="E56" s="16" t="n">
        <v>1</v>
      </c>
      <c r="F56" s="16" t="s">
        <v>11</v>
      </c>
      <c r="G56" s="2" t="s">
        <v>12</v>
      </c>
      <c r="H56" s="16" t="s">
        <v>13</v>
      </c>
    </row>
    <row r="57" customFormat="false" ht="15.75" hidden="false" customHeight="false" outlineLevel="0" collapsed="false">
      <c r="A57" s="1" t="s">
        <v>106</v>
      </c>
      <c r="B57" s="2" t="n">
        <v>3</v>
      </c>
      <c r="C57" s="14" t="s">
        <v>127</v>
      </c>
      <c r="D57" s="15" t="s">
        <v>128</v>
      </c>
      <c r="E57" s="16" t="n">
        <v>2</v>
      </c>
      <c r="F57" s="16" t="s">
        <v>11</v>
      </c>
      <c r="G57" s="2" t="s">
        <v>12</v>
      </c>
      <c r="H57" s="16" t="s">
        <v>13</v>
      </c>
    </row>
    <row r="58" customFormat="false" ht="15.75" hidden="false" customHeight="false" outlineLevel="0" collapsed="false">
      <c r="A58" s="1" t="s">
        <v>106</v>
      </c>
      <c r="B58" s="2" t="n">
        <v>3</v>
      </c>
      <c r="C58" s="14" t="s">
        <v>129</v>
      </c>
      <c r="D58" s="15" t="s">
        <v>130</v>
      </c>
      <c r="E58" s="16" t="n">
        <v>1</v>
      </c>
      <c r="F58" s="16" t="s">
        <v>11</v>
      </c>
      <c r="G58" s="2" t="s">
        <v>12</v>
      </c>
      <c r="H58" s="16" t="s">
        <v>13</v>
      </c>
    </row>
    <row r="59" customFormat="false" ht="15.75" hidden="false" customHeight="false" outlineLevel="0" collapsed="false">
      <c r="A59" s="1" t="s">
        <v>106</v>
      </c>
      <c r="B59" s="2" t="n">
        <v>3</v>
      </c>
      <c r="C59" s="14" t="s">
        <v>131</v>
      </c>
      <c r="D59" s="15" t="s">
        <v>132</v>
      </c>
      <c r="E59" s="16" t="n">
        <v>2</v>
      </c>
      <c r="F59" s="16" t="s">
        <v>11</v>
      </c>
      <c r="G59" s="2" t="s">
        <v>12</v>
      </c>
      <c r="H59" s="16" t="s">
        <v>13</v>
      </c>
    </row>
    <row r="60" customFormat="false" ht="15.75" hidden="false" customHeight="false" outlineLevel="0" collapsed="false">
      <c r="A60" s="1" t="s">
        <v>106</v>
      </c>
      <c r="B60" s="2" t="n">
        <v>3</v>
      </c>
      <c r="C60" s="14" t="s">
        <v>133</v>
      </c>
      <c r="D60" s="15" t="s">
        <v>134</v>
      </c>
      <c r="E60" s="16" t="n">
        <v>2</v>
      </c>
      <c r="F60" s="16" t="s">
        <v>11</v>
      </c>
      <c r="G60" s="2" t="s">
        <v>12</v>
      </c>
      <c r="H60" s="16" t="s">
        <v>13</v>
      </c>
    </row>
    <row r="61" s="17" customFormat="true" ht="15.75" hidden="false" customHeight="false" outlineLevel="0" collapsed="false">
      <c r="A61" s="17" t="s">
        <v>106</v>
      </c>
      <c r="B61" s="18" t="n">
        <v>3</v>
      </c>
      <c r="C61" s="21" t="s">
        <v>135</v>
      </c>
      <c r="D61" s="20" t="s">
        <v>136</v>
      </c>
      <c r="E61" s="19" t="n">
        <v>2</v>
      </c>
      <c r="F61" s="19" t="s">
        <v>11</v>
      </c>
      <c r="G61" s="18" t="s">
        <v>40</v>
      </c>
      <c r="H61" s="19" t="s">
        <v>13</v>
      </c>
    </row>
    <row r="62" s="17" customFormat="true" ht="15.75" hidden="false" customHeight="false" outlineLevel="0" collapsed="false">
      <c r="A62" s="17" t="s">
        <v>106</v>
      </c>
      <c r="B62" s="18" t="n">
        <v>3</v>
      </c>
      <c r="C62" s="21" t="s">
        <v>137</v>
      </c>
      <c r="D62" s="20" t="s">
        <v>138</v>
      </c>
      <c r="E62" s="19" t="n">
        <v>2</v>
      </c>
      <c r="F62" s="19" t="s">
        <v>11</v>
      </c>
      <c r="G62" s="18" t="s">
        <v>40</v>
      </c>
      <c r="H62" s="19" t="s">
        <v>13</v>
      </c>
    </row>
    <row r="63" s="17" customFormat="true" ht="15.75" hidden="false" customHeight="false" outlineLevel="0" collapsed="false">
      <c r="A63" s="17" t="s">
        <v>106</v>
      </c>
      <c r="B63" s="18" t="n">
        <v>3</v>
      </c>
      <c r="C63" s="21" t="s">
        <v>139</v>
      </c>
      <c r="D63" s="20" t="s">
        <v>140</v>
      </c>
      <c r="E63" s="19" t="n">
        <v>2</v>
      </c>
      <c r="F63" s="19" t="s">
        <v>11</v>
      </c>
      <c r="G63" s="18" t="s">
        <v>40</v>
      </c>
      <c r="H63" s="19" t="s">
        <v>13</v>
      </c>
    </row>
    <row r="64" customFormat="false" ht="15.75" hidden="false" customHeight="false" outlineLevel="0" collapsed="false">
      <c r="A64" s="1" t="s">
        <v>106</v>
      </c>
      <c r="B64" s="2" t="n">
        <v>3</v>
      </c>
      <c r="C64" s="14" t="s">
        <v>141</v>
      </c>
      <c r="D64" s="15" t="s">
        <v>142</v>
      </c>
      <c r="E64" s="16" t="n">
        <v>3</v>
      </c>
      <c r="F64" s="16" t="s">
        <v>11</v>
      </c>
      <c r="G64" s="2" t="s">
        <v>12</v>
      </c>
      <c r="H64" s="16" t="s">
        <v>13</v>
      </c>
    </row>
    <row r="65" s="24" customFormat="true" ht="15.75" hidden="false" customHeight="true" outlineLevel="0" collapsed="false">
      <c r="A65" s="22" t="s">
        <v>106</v>
      </c>
      <c r="B65" s="23" t="n">
        <v>3</v>
      </c>
      <c r="C65" s="22" t="s">
        <v>143</v>
      </c>
      <c r="D65" s="23" t="s">
        <v>144</v>
      </c>
      <c r="E65" s="23" t="n">
        <v>1</v>
      </c>
      <c r="F65" s="23" t="s">
        <v>11</v>
      </c>
      <c r="G65" s="23" t="s">
        <v>13</v>
      </c>
      <c r="H65" s="23" t="s">
        <v>13</v>
      </c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="24" customFormat="true" ht="15.75" hidden="false" customHeight="true" outlineLevel="0" collapsed="false">
      <c r="A66" s="22" t="s">
        <v>106</v>
      </c>
      <c r="B66" s="23" t="n">
        <v>3</v>
      </c>
      <c r="C66" s="22" t="s">
        <v>145</v>
      </c>
      <c r="D66" s="23" t="s">
        <v>146</v>
      </c>
      <c r="E66" s="23" t="n">
        <v>1</v>
      </c>
      <c r="F66" s="23" t="s">
        <v>11</v>
      </c>
      <c r="G66" s="23" t="s">
        <v>13</v>
      </c>
      <c r="H66" s="23" t="s">
        <v>13</v>
      </c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="24" customFormat="true" ht="15.75" hidden="false" customHeight="true" outlineLevel="0" collapsed="false">
      <c r="A67" s="22" t="s">
        <v>106</v>
      </c>
      <c r="B67" s="23" t="n">
        <v>3</v>
      </c>
      <c r="C67" s="22" t="s">
        <v>147</v>
      </c>
      <c r="D67" s="23" t="s">
        <v>148</v>
      </c>
      <c r="E67" s="23" t="n">
        <v>1</v>
      </c>
      <c r="F67" s="23" t="s">
        <v>11</v>
      </c>
      <c r="G67" s="23" t="s">
        <v>13</v>
      </c>
      <c r="H67" s="23" t="s">
        <v>13</v>
      </c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="24" customFormat="true" ht="15.75" hidden="false" customHeight="true" outlineLevel="0" collapsed="false">
      <c r="A68" s="22" t="s">
        <v>106</v>
      </c>
      <c r="B68" s="23" t="n">
        <v>3</v>
      </c>
      <c r="C68" s="22" t="s">
        <v>149</v>
      </c>
      <c r="D68" s="23" t="s">
        <v>150</v>
      </c>
      <c r="E68" s="23" t="n">
        <v>1</v>
      </c>
      <c r="F68" s="23" t="s">
        <v>11</v>
      </c>
      <c r="G68" s="23" t="s">
        <v>13</v>
      </c>
      <c r="H68" s="23" t="s">
        <v>13</v>
      </c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="24" customFormat="true" ht="15.75" hidden="false" customHeight="true" outlineLevel="0" collapsed="false">
      <c r="A69" s="22" t="s">
        <v>106</v>
      </c>
      <c r="B69" s="23" t="n">
        <v>3</v>
      </c>
      <c r="C69" s="22" t="s">
        <v>151</v>
      </c>
      <c r="D69" s="23" t="s">
        <v>152</v>
      </c>
      <c r="E69" s="23" t="n">
        <v>1</v>
      </c>
      <c r="F69" s="23" t="s">
        <v>11</v>
      </c>
      <c r="G69" s="23" t="s">
        <v>13</v>
      </c>
      <c r="H69" s="23" t="s">
        <v>13</v>
      </c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="24" customFormat="true" ht="15.75" hidden="false" customHeight="true" outlineLevel="0" collapsed="false">
      <c r="A70" s="22" t="s">
        <v>106</v>
      </c>
      <c r="B70" s="23" t="n">
        <v>3</v>
      </c>
      <c r="C70" s="22" t="s">
        <v>153</v>
      </c>
      <c r="D70" s="23" t="s">
        <v>154</v>
      </c>
      <c r="E70" s="23" t="n">
        <v>1</v>
      </c>
      <c r="F70" s="23" t="s">
        <v>11</v>
      </c>
      <c r="G70" s="23" t="s">
        <v>13</v>
      </c>
      <c r="H70" s="23" t="s">
        <v>13</v>
      </c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="9" customFormat="true" ht="15" hidden="false" customHeight="false" outlineLevel="0" collapsed="false">
      <c r="A71" s="25" t="s">
        <v>155</v>
      </c>
      <c r="B71" s="10" t="n">
        <v>4</v>
      </c>
      <c r="C71" s="26" t="s">
        <v>156</v>
      </c>
      <c r="D71" s="27" t="s">
        <v>157</v>
      </c>
      <c r="E71" s="13" t="n">
        <v>1</v>
      </c>
      <c r="F71" s="13" t="s">
        <v>11</v>
      </c>
      <c r="G71" s="10" t="s">
        <v>12</v>
      </c>
      <c r="H71" s="13" t="s">
        <v>13</v>
      </c>
    </row>
    <row r="72" customFormat="false" ht="15.75" hidden="false" customHeight="false" outlineLevel="0" collapsed="false">
      <c r="A72" s="28" t="s">
        <v>155</v>
      </c>
      <c r="B72" s="2" t="n">
        <v>4</v>
      </c>
      <c r="C72" s="14" t="s">
        <v>158</v>
      </c>
      <c r="D72" s="15" t="s">
        <v>159</v>
      </c>
      <c r="E72" s="16" t="n">
        <v>2</v>
      </c>
      <c r="F72" s="16" t="s">
        <v>11</v>
      </c>
      <c r="G72" s="2" t="s">
        <v>12</v>
      </c>
      <c r="H72" s="16" t="s">
        <v>25</v>
      </c>
    </row>
    <row r="73" customFormat="false" ht="15.75" hidden="false" customHeight="false" outlineLevel="0" collapsed="false">
      <c r="A73" s="28" t="s">
        <v>155</v>
      </c>
      <c r="B73" s="2" t="n">
        <v>4</v>
      </c>
      <c r="C73" s="14" t="s">
        <v>160</v>
      </c>
      <c r="D73" s="29" t="s">
        <v>161</v>
      </c>
      <c r="E73" s="16" t="n">
        <v>1</v>
      </c>
      <c r="F73" s="16" t="s">
        <v>11</v>
      </c>
      <c r="G73" s="2" t="s">
        <v>162</v>
      </c>
      <c r="H73" s="16" t="s">
        <v>13</v>
      </c>
    </row>
    <row r="74" customFormat="false" ht="15.75" hidden="false" customHeight="false" outlineLevel="0" collapsed="false">
      <c r="A74" s="28" t="s">
        <v>155</v>
      </c>
      <c r="B74" s="2" t="n">
        <v>4</v>
      </c>
      <c r="C74" s="14" t="s">
        <v>163</v>
      </c>
      <c r="D74" s="15" t="s">
        <v>164</v>
      </c>
      <c r="E74" s="16" t="n">
        <v>1</v>
      </c>
      <c r="F74" s="16" t="s">
        <v>11</v>
      </c>
      <c r="G74" s="2" t="s">
        <v>12</v>
      </c>
      <c r="H74" s="16" t="s">
        <v>13</v>
      </c>
    </row>
    <row r="75" customFormat="false" ht="15.75" hidden="false" customHeight="false" outlineLevel="0" collapsed="false">
      <c r="A75" s="28" t="s">
        <v>155</v>
      </c>
      <c r="B75" s="2" t="n">
        <v>4</v>
      </c>
      <c r="C75" s="14" t="s">
        <v>165</v>
      </c>
      <c r="D75" s="29" t="s">
        <v>166</v>
      </c>
      <c r="E75" s="16" t="n">
        <v>1</v>
      </c>
      <c r="F75" s="16" t="s">
        <v>11</v>
      </c>
      <c r="G75" s="2" t="s">
        <v>12</v>
      </c>
      <c r="H75" s="16" t="s">
        <v>13</v>
      </c>
    </row>
    <row r="76" customFormat="false" ht="15.75" hidden="false" customHeight="false" outlineLevel="0" collapsed="false">
      <c r="A76" s="28" t="s">
        <v>155</v>
      </c>
      <c r="B76" s="2" t="n">
        <v>4</v>
      </c>
      <c r="C76" s="14" t="s">
        <v>167</v>
      </c>
      <c r="D76" s="15" t="s">
        <v>168</v>
      </c>
      <c r="E76" s="16" t="n">
        <v>2</v>
      </c>
      <c r="F76" s="16" t="s">
        <v>11</v>
      </c>
      <c r="G76" s="2" t="s">
        <v>13</v>
      </c>
      <c r="H76" s="16" t="s">
        <v>13</v>
      </c>
    </row>
    <row r="77" customFormat="false" ht="15.75" hidden="false" customHeight="false" outlineLevel="0" collapsed="false">
      <c r="A77" s="28" t="s">
        <v>155</v>
      </c>
      <c r="B77" s="2" t="n">
        <v>4</v>
      </c>
      <c r="C77" s="14" t="s">
        <v>169</v>
      </c>
      <c r="D77" s="29" t="s">
        <v>170</v>
      </c>
      <c r="E77" s="16" t="n">
        <v>3</v>
      </c>
      <c r="F77" s="16" t="s">
        <v>11</v>
      </c>
      <c r="G77" s="2" t="s">
        <v>13</v>
      </c>
      <c r="H77" s="16" t="s">
        <v>25</v>
      </c>
    </row>
    <row r="78" customFormat="false" ht="18" hidden="false" customHeight="true" outlineLevel="0" collapsed="false">
      <c r="A78" s="28" t="s">
        <v>155</v>
      </c>
      <c r="B78" s="2" t="n">
        <v>4</v>
      </c>
      <c r="C78" s="14" t="s">
        <v>171</v>
      </c>
      <c r="D78" s="15" t="s">
        <v>172</v>
      </c>
      <c r="E78" s="16" t="n">
        <v>3</v>
      </c>
      <c r="F78" s="16" t="s">
        <v>11</v>
      </c>
      <c r="G78" s="2" t="s">
        <v>12</v>
      </c>
      <c r="H78" s="16" t="s">
        <v>13</v>
      </c>
    </row>
    <row r="79" s="24" customFormat="true" ht="15.75" hidden="false" customHeight="true" outlineLevel="0" collapsed="false">
      <c r="A79" s="22" t="s">
        <v>155</v>
      </c>
      <c r="B79" s="23" t="n">
        <v>4</v>
      </c>
      <c r="C79" s="22" t="s">
        <v>173</v>
      </c>
      <c r="D79" s="23" t="s">
        <v>174</v>
      </c>
      <c r="E79" s="23" t="n">
        <v>1</v>
      </c>
      <c r="F79" s="23" t="s">
        <v>11</v>
      </c>
      <c r="G79" s="23" t="s">
        <v>13</v>
      </c>
      <c r="H79" s="23" t="s">
        <v>13</v>
      </c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="24" customFormat="true" ht="15.75" hidden="false" customHeight="true" outlineLevel="0" collapsed="false">
      <c r="A80" s="22" t="s">
        <v>155</v>
      </c>
      <c r="B80" s="23" t="n">
        <v>4</v>
      </c>
      <c r="C80" s="22" t="s">
        <v>175</v>
      </c>
      <c r="D80" s="23" t="s">
        <v>176</v>
      </c>
      <c r="E80" s="23" t="n">
        <v>1</v>
      </c>
      <c r="F80" s="23" t="s">
        <v>11</v>
      </c>
      <c r="G80" s="23" t="s">
        <v>13</v>
      </c>
      <c r="H80" s="23" t="s">
        <v>13</v>
      </c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="24" customFormat="true" ht="15.75" hidden="false" customHeight="true" outlineLevel="0" collapsed="false">
      <c r="A81" s="22" t="s">
        <v>155</v>
      </c>
      <c r="B81" s="23" t="n">
        <v>4</v>
      </c>
      <c r="C81" s="22" t="s">
        <v>177</v>
      </c>
      <c r="D81" s="23" t="s">
        <v>178</v>
      </c>
      <c r="E81" s="23" t="n">
        <v>1</v>
      </c>
      <c r="F81" s="23" t="s">
        <v>11</v>
      </c>
      <c r="G81" s="23" t="s">
        <v>13</v>
      </c>
      <c r="H81" s="23" t="s">
        <v>13</v>
      </c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="24" customFormat="true" ht="15.75" hidden="false" customHeight="true" outlineLevel="0" collapsed="false">
      <c r="A82" s="22" t="s">
        <v>155</v>
      </c>
      <c r="B82" s="23" t="n">
        <v>4</v>
      </c>
      <c r="C82" s="22" t="s">
        <v>179</v>
      </c>
      <c r="D82" s="23" t="s">
        <v>180</v>
      </c>
      <c r="E82" s="23" t="n">
        <v>1</v>
      </c>
      <c r="F82" s="23" t="s">
        <v>11</v>
      </c>
      <c r="G82" s="23" t="s">
        <v>13</v>
      </c>
      <c r="H82" s="23" t="s">
        <v>13</v>
      </c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="24" customFormat="true" ht="15.75" hidden="false" customHeight="true" outlineLevel="0" collapsed="false">
      <c r="A83" s="22" t="s">
        <v>155</v>
      </c>
      <c r="B83" s="23" t="n">
        <v>4</v>
      </c>
      <c r="C83" s="22" t="s">
        <v>181</v>
      </c>
      <c r="D83" s="23" t="s">
        <v>182</v>
      </c>
      <c r="E83" s="23" t="n">
        <v>1</v>
      </c>
      <c r="F83" s="23" t="s">
        <v>11</v>
      </c>
      <c r="G83" s="23" t="s">
        <v>13</v>
      </c>
      <c r="H83" s="23" t="s">
        <v>13</v>
      </c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="24" customFormat="true" ht="15.75" hidden="false" customHeight="true" outlineLevel="0" collapsed="false">
      <c r="A84" s="22" t="s">
        <v>155</v>
      </c>
      <c r="B84" s="23" t="n">
        <v>4</v>
      </c>
      <c r="C84" s="22" t="s">
        <v>183</v>
      </c>
      <c r="D84" s="23" t="s">
        <v>184</v>
      </c>
      <c r="E84" s="23" t="n">
        <v>1</v>
      </c>
      <c r="F84" s="23" t="s">
        <v>11</v>
      </c>
      <c r="G84" s="23" t="s">
        <v>13</v>
      </c>
      <c r="H84" s="23" t="s">
        <v>13</v>
      </c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="9" customFormat="true" ht="15.75" hidden="false" customHeight="false" outlineLevel="0" collapsed="false">
      <c r="A85" s="25" t="s">
        <v>185</v>
      </c>
      <c r="B85" s="10" t="n">
        <v>5</v>
      </c>
      <c r="C85" s="9" t="s">
        <v>186</v>
      </c>
      <c r="D85" s="10" t="s">
        <v>187</v>
      </c>
      <c r="E85" s="13" t="n">
        <v>1</v>
      </c>
      <c r="F85" s="13" t="s">
        <v>11</v>
      </c>
      <c r="G85" s="10" t="s">
        <v>12</v>
      </c>
      <c r="H85" s="13" t="s">
        <v>13</v>
      </c>
    </row>
    <row r="86" customFormat="false" ht="15.75" hidden="false" customHeight="false" outlineLevel="0" collapsed="false">
      <c r="A86" s="28" t="s">
        <v>185</v>
      </c>
      <c r="B86" s="2" t="n">
        <v>5</v>
      </c>
      <c r="C86" s="1" t="s">
        <v>188</v>
      </c>
      <c r="D86" s="2" t="s">
        <v>189</v>
      </c>
      <c r="E86" s="16" t="n">
        <v>2</v>
      </c>
      <c r="F86" s="16" t="s">
        <v>11</v>
      </c>
      <c r="G86" s="2" t="s">
        <v>12</v>
      </c>
      <c r="H86" s="16" t="s">
        <v>13</v>
      </c>
    </row>
    <row r="87" customFormat="false" ht="15.75" hidden="false" customHeight="false" outlineLevel="0" collapsed="false">
      <c r="A87" s="28" t="s">
        <v>185</v>
      </c>
      <c r="B87" s="2" t="n">
        <v>5</v>
      </c>
      <c r="C87" s="1" t="s">
        <v>190</v>
      </c>
      <c r="D87" s="2" t="s">
        <v>191</v>
      </c>
      <c r="E87" s="16" t="n">
        <v>2</v>
      </c>
      <c r="F87" s="16" t="s">
        <v>11</v>
      </c>
      <c r="G87" s="2" t="s">
        <v>12</v>
      </c>
      <c r="H87" s="16" t="s">
        <v>13</v>
      </c>
    </row>
    <row r="88" customFormat="false" ht="15.75" hidden="false" customHeight="false" outlineLevel="0" collapsed="false">
      <c r="A88" s="28" t="s">
        <v>185</v>
      </c>
      <c r="B88" s="2" t="n">
        <v>5</v>
      </c>
      <c r="C88" s="1" t="s">
        <v>192</v>
      </c>
      <c r="D88" s="2" t="s">
        <v>193</v>
      </c>
      <c r="E88" s="16" t="n">
        <v>3</v>
      </c>
      <c r="F88" s="16" t="s">
        <v>11</v>
      </c>
      <c r="G88" s="2" t="s">
        <v>12</v>
      </c>
      <c r="H88" s="16" t="s">
        <v>13</v>
      </c>
    </row>
    <row r="89" customFormat="false" ht="15.75" hidden="false" customHeight="false" outlineLevel="0" collapsed="false">
      <c r="A89" s="28" t="s">
        <v>185</v>
      </c>
      <c r="B89" s="2" t="n">
        <v>5</v>
      </c>
      <c r="C89" s="1" t="s">
        <v>194</v>
      </c>
      <c r="D89" s="2" t="s">
        <v>195</v>
      </c>
      <c r="E89" s="16" t="n">
        <v>1</v>
      </c>
      <c r="F89" s="16" t="s">
        <v>11</v>
      </c>
      <c r="G89" s="2" t="s">
        <v>12</v>
      </c>
      <c r="H89" s="16" t="s">
        <v>13</v>
      </c>
    </row>
    <row r="90" customFormat="false" ht="15.75" hidden="false" customHeight="false" outlineLevel="0" collapsed="false">
      <c r="A90" s="28" t="s">
        <v>185</v>
      </c>
      <c r="B90" s="2" t="n">
        <v>5</v>
      </c>
      <c r="C90" s="1" t="s">
        <v>196</v>
      </c>
      <c r="D90" s="2" t="s">
        <v>197</v>
      </c>
      <c r="E90" s="2" t="n">
        <v>1</v>
      </c>
      <c r="F90" s="16" t="s">
        <v>11</v>
      </c>
      <c r="G90" s="2" t="s">
        <v>12</v>
      </c>
      <c r="H90" s="16" t="s">
        <v>13</v>
      </c>
    </row>
    <row r="91" s="17" customFormat="true" ht="15.75" hidden="false" customHeight="false" outlineLevel="0" collapsed="false">
      <c r="A91" s="17" t="s">
        <v>185</v>
      </c>
      <c r="B91" s="18" t="n">
        <v>5</v>
      </c>
      <c r="C91" s="17" t="s">
        <v>198</v>
      </c>
      <c r="D91" s="18" t="s">
        <v>199</v>
      </c>
      <c r="E91" s="18" t="n">
        <v>1</v>
      </c>
      <c r="F91" s="19" t="s">
        <v>11</v>
      </c>
      <c r="G91" s="18" t="s">
        <v>40</v>
      </c>
      <c r="H91" s="19" t="s">
        <v>13</v>
      </c>
    </row>
    <row r="92" customFormat="false" ht="15.75" hidden="false" customHeight="false" outlineLevel="0" collapsed="false">
      <c r="A92" s="28" t="s">
        <v>185</v>
      </c>
      <c r="B92" s="2" t="n">
        <v>5</v>
      </c>
      <c r="C92" s="1" t="s">
        <v>200</v>
      </c>
      <c r="D92" s="2" t="s">
        <v>201</v>
      </c>
      <c r="E92" s="16" t="n">
        <v>1</v>
      </c>
      <c r="F92" s="16" t="s">
        <v>11</v>
      </c>
      <c r="G92" s="2" t="s">
        <v>13</v>
      </c>
      <c r="H92" s="16" t="s">
        <v>13</v>
      </c>
    </row>
    <row r="93" customFormat="false" ht="15.75" hidden="false" customHeight="false" outlineLevel="0" collapsed="false">
      <c r="A93" s="28" t="s">
        <v>185</v>
      </c>
      <c r="B93" s="2" t="n">
        <v>5</v>
      </c>
      <c r="C93" s="1" t="s">
        <v>202</v>
      </c>
      <c r="D93" s="2" t="s">
        <v>203</v>
      </c>
      <c r="E93" s="16" t="n">
        <v>2</v>
      </c>
      <c r="F93" s="16" t="s">
        <v>11</v>
      </c>
      <c r="G93" s="2" t="s">
        <v>12</v>
      </c>
      <c r="H93" s="16" t="s">
        <v>13</v>
      </c>
    </row>
    <row r="94" customFormat="false" ht="15.75" hidden="false" customHeight="false" outlineLevel="0" collapsed="false">
      <c r="A94" s="28" t="s">
        <v>185</v>
      </c>
      <c r="B94" s="2" t="n">
        <v>5</v>
      </c>
      <c r="C94" s="1" t="s">
        <v>204</v>
      </c>
      <c r="D94" s="2" t="s">
        <v>205</v>
      </c>
      <c r="E94" s="16" t="n">
        <v>3</v>
      </c>
      <c r="F94" s="16" t="s">
        <v>11</v>
      </c>
      <c r="G94" s="2" t="s">
        <v>12</v>
      </c>
      <c r="H94" s="16" t="s">
        <v>13</v>
      </c>
    </row>
    <row r="95" customFormat="false" ht="15.75" hidden="false" customHeight="false" outlineLevel="0" collapsed="false">
      <c r="A95" s="28" t="s">
        <v>185</v>
      </c>
      <c r="B95" s="2" t="n">
        <v>5</v>
      </c>
      <c r="C95" s="1" t="s">
        <v>206</v>
      </c>
      <c r="D95" s="2" t="s">
        <v>207</v>
      </c>
      <c r="E95" s="16" t="n">
        <v>1</v>
      </c>
      <c r="F95" s="16" t="s">
        <v>11</v>
      </c>
      <c r="G95" s="2" t="s">
        <v>13</v>
      </c>
      <c r="H95" s="16" t="s">
        <v>13</v>
      </c>
    </row>
    <row r="96" customFormat="false" ht="15.75" hidden="false" customHeight="false" outlineLevel="0" collapsed="false">
      <c r="A96" s="28" t="s">
        <v>185</v>
      </c>
      <c r="B96" s="2" t="n">
        <v>5</v>
      </c>
      <c r="C96" s="1" t="s">
        <v>208</v>
      </c>
      <c r="D96" s="2" t="s">
        <v>209</v>
      </c>
      <c r="E96" s="16" t="n">
        <v>2</v>
      </c>
      <c r="F96" s="16" t="s">
        <v>11</v>
      </c>
      <c r="G96" s="2" t="s">
        <v>12</v>
      </c>
      <c r="H96" s="16" t="s">
        <v>13</v>
      </c>
    </row>
    <row r="97" s="17" customFormat="true" ht="15.75" hidden="false" customHeight="false" outlineLevel="0" collapsed="false">
      <c r="A97" s="17" t="s">
        <v>185</v>
      </c>
      <c r="B97" s="18" t="n">
        <v>5</v>
      </c>
      <c r="C97" s="17" t="s">
        <v>210</v>
      </c>
      <c r="D97" s="18" t="s">
        <v>211</v>
      </c>
      <c r="E97" s="19" t="n">
        <v>1</v>
      </c>
      <c r="F97" s="19" t="s">
        <v>11</v>
      </c>
      <c r="G97" s="18" t="s">
        <v>40</v>
      </c>
      <c r="H97" s="19" t="s">
        <v>13</v>
      </c>
    </row>
    <row r="98" customFormat="false" ht="15.75" hidden="false" customHeight="false" outlineLevel="0" collapsed="false">
      <c r="A98" s="28" t="s">
        <v>185</v>
      </c>
      <c r="B98" s="2" t="n">
        <v>5</v>
      </c>
      <c r="C98" s="1" t="s">
        <v>212</v>
      </c>
      <c r="D98" s="2" t="s">
        <v>213</v>
      </c>
      <c r="E98" s="16" t="n">
        <v>1</v>
      </c>
      <c r="F98" s="16" t="s">
        <v>11</v>
      </c>
      <c r="G98" s="2" t="s">
        <v>12</v>
      </c>
      <c r="H98" s="16" t="s">
        <v>13</v>
      </c>
    </row>
    <row r="99" s="17" customFormat="true" ht="15.75" hidden="false" customHeight="false" outlineLevel="0" collapsed="false">
      <c r="A99" s="17" t="s">
        <v>185</v>
      </c>
      <c r="B99" s="18" t="n">
        <v>5</v>
      </c>
      <c r="C99" s="17" t="s">
        <v>214</v>
      </c>
      <c r="D99" s="18" t="s">
        <v>215</v>
      </c>
      <c r="E99" s="18" t="n">
        <v>1</v>
      </c>
      <c r="F99" s="18" t="s">
        <v>11</v>
      </c>
      <c r="G99" s="18" t="s">
        <v>40</v>
      </c>
      <c r="H99" s="19" t="s">
        <v>13</v>
      </c>
    </row>
    <row r="100" s="17" customFormat="true" ht="15.75" hidden="false" customHeight="false" outlineLevel="0" collapsed="false">
      <c r="A100" s="17" t="s">
        <v>185</v>
      </c>
      <c r="B100" s="18" t="n">
        <v>5</v>
      </c>
      <c r="C100" s="17" t="s">
        <v>216</v>
      </c>
      <c r="D100" s="18" t="s">
        <v>217</v>
      </c>
      <c r="E100" s="18" t="n">
        <v>1</v>
      </c>
      <c r="F100" s="18" t="s">
        <v>11</v>
      </c>
      <c r="G100" s="18" t="s">
        <v>40</v>
      </c>
      <c r="H100" s="19" t="s">
        <v>13</v>
      </c>
    </row>
    <row r="101" customFormat="false" ht="15.75" hidden="false" customHeight="false" outlineLevel="0" collapsed="false">
      <c r="A101" s="28" t="s">
        <v>185</v>
      </c>
      <c r="B101" s="2" t="n">
        <v>5</v>
      </c>
      <c r="C101" s="1" t="s">
        <v>218</v>
      </c>
      <c r="D101" s="2" t="s">
        <v>219</v>
      </c>
      <c r="E101" s="16" t="n">
        <v>1</v>
      </c>
      <c r="F101" s="16" t="s">
        <v>11</v>
      </c>
      <c r="G101" s="2" t="s">
        <v>13</v>
      </c>
      <c r="H101" s="16" t="s">
        <v>13</v>
      </c>
    </row>
    <row r="102" customFormat="false" ht="15.75" hidden="false" customHeight="false" outlineLevel="0" collapsed="false">
      <c r="A102" s="28" t="s">
        <v>185</v>
      </c>
      <c r="B102" s="2" t="n">
        <v>5</v>
      </c>
      <c r="C102" s="1" t="s">
        <v>220</v>
      </c>
      <c r="D102" s="2" t="s">
        <v>221</v>
      </c>
      <c r="E102" s="16" t="n">
        <v>1</v>
      </c>
      <c r="F102" s="16" t="s">
        <v>11</v>
      </c>
      <c r="G102" s="2" t="s">
        <v>12</v>
      </c>
      <c r="H102" s="16" t="s">
        <v>13</v>
      </c>
    </row>
    <row r="103" customFormat="false" ht="15.75" hidden="false" customHeight="false" outlineLevel="0" collapsed="false">
      <c r="A103" s="28" t="s">
        <v>185</v>
      </c>
      <c r="B103" s="2" t="n">
        <v>5</v>
      </c>
      <c r="C103" s="1" t="s">
        <v>222</v>
      </c>
      <c r="D103" s="2" t="s">
        <v>223</v>
      </c>
      <c r="E103" s="2" t="n">
        <v>1</v>
      </c>
      <c r="F103" s="16" t="s">
        <v>11</v>
      </c>
      <c r="G103" s="2" t="s">
        <v>12</v>
      </c>
      <c r="H103" s="16" t="s">
        <v>13</v>
      </c>
    </row>
    <row r="104" customFormat="false" ht="15.75" hidden="false" customHeight="false" outlineLevel="0" collapsed="false">
      <c r="A104" s="28" t="s">
        <v>185</v>
      </c>
      <c r="B104" s="2" t="n">
        <v>5</v>
      </c>
      <c r="C104" s="1" t="s">
        <v>224</v>
      </c>
      <c r="D104" s="2" t="s">
        <v>225</v>
      </c>
      <c r="E104" s="2" t="n">
        <v>3</v>
      </c>
      <c r="F104" s="16" t="s">
        <v>11</v>
      </c>
      <c r="G104" s="2" t="s">
        <v>13</v>
      </c>
      <c r="H104" s="16" t="s">
        <v>13</v>
      </c>
    </row>
    <row r="105" customFormat="false" ht="15.75" hidden="false" customHeight="false" outlineLevel="0" collapsed="false">
      <c r="A105" s="28" t="s">
        <v>185</v>
      </c>
      <c r="B105" s="2" t="n">
        <v>5</v>
      </c>
      <c r="C105" s="1" t="s">
        <v>226</v>
      </c>
      <c r="D105" s="2" t="s">
        <v>227</v>
      </c>
      <c r="E105" s="2" t="n">
        <v>1</v>
      </c>
      <c r="F105" s="2" t="s">
        <v>11</v>
      </c>
      <c r="G105" s="2" t="s">
        <v>13</v>
      </c>
      <c r="H105" s="16" t="s">
        <v>13</v>
      </c>
    </row>
    <row r="106" s="17" customFormat="true" ht="15.75" hidden="false" customHeight="false" outlineLevel="0" collapsed="false">
      <c r="A106" s="17" t="s">
        <v>228</v>
      </c>
      <c r="B106" s="18" t="n">
        <v>5</v>
      </c>
      <c r="C106" s="17" t="s">
        <v>229</v>
      </c>
      <c r="D106" s="18" t="s">
        <v>230</v>
      </c>
      <c r="E106" s="18" t="n">
        <v>1</v>
      </c>
      <c r="F106" s="19" t="s">
        <v>11</v>
      </c>
      <c r="G106" s="18" t="s">
        <v>40</v>
      </c>
      <c r="H106" s="19" t="s">
        <v>13</v>
      </c>
    </row>
    <row r="107" customFormat="false" ht="15.75" hidden="false" customHeight="false" outlineLevel="0" collapsed="false">
      <c r="A107" s="28" t="s">
        <v>185</v>
      </c>
      <c r="B107" s="2" t="n">
        <v>5</v>
      </c>
      <c r="C107" s="1" t="s">
        <v>231</v>
      </c>
      <c r="D107" s="2" t="s">
        <v>232</v>
      </c>
      <c r="E107" s="16" t="n">
        <v>2</v>
      </c>
      <c r="F107" s="16" t="s">
        <v>11</v>
      </c>
      <c r="G107" s="2" t="s">
        <v>13</v>
      </c>
      <c r="H107" s="16" t="s">
        <v>13</v>
      </c>
    </row>
    <row r="108" customFormat="false" ht="15.75" hidden="false" customHeight="false" outlineLevel="0" collapsed="false">
      <c r="A108" s="28" t="s">
        <v>185</v>
      </c>
      <c r="B108" s="2" t="n">
        <v>5</v>
      </c>
      <c r="C108" s="1" t="s">
        <v>233</v>
      </c>
      <c r="D108" s="2" t="s">
        <v>234</v>
      </c>
      <c r="E108" s="16" t="n">
        <v>1</v>
      </c>
      <c r="F108" s="16" t="s">
        <v>11</v>
      </c>
      <c r="G108" s="2" t="s">
        <v>12</v>
      </c>
      <c r="H108" s="16" t="s">
        <v>13</v>
      </c>
    </row>
    <row r="109" customFormat="false" ht="15.75" hidden="false" customHeight="false" outlineLevel="0" collapsed="false">
      <c r="A109" s="28" t="s">
        <v>185</v>
      </c>
      <c r="B109" s="2" t="n">
        <v>5</v>
      </c>
      <c r="C109" s="1" t="s">
        <v>235</v>
      </c>
      <c r="D109" s="2" t="s">
        <v>236</v>
      </c>
      <c r="E109" s="2" t="n">
        <v>1</v>
      </c>
      <c r="F109" s="16" t="s">
        <v>11</v>
      </c>
      <c r="G109" s="2" t="s">
        <v>13</v>
      </c>
      <c r="H109" s="16" t="s">
        <v>13</v>
      </c>
    </row>
    <row r="110" customFormat="false" ht="15.75" hidden="false" customHeight="false" outlineLevel="0" collapsed="false">
      <c r="A110" s="28" t="s">
        <v>185</v>
      </c>
      <c r="B110" s="2" t="n">
        <v>5</v>
      </c>
      <c r="C110" s="1" t="s">
        <v>237</v>
      </c>
      <c r="D110" s="2" t="s">
        <v>238</v>
      </c>
      <c r="E110" s="2" t="n">
        <v>3</v>
      </c>
      <c r="F110" s="16" t="s">
        <v>11</v>
      </c>
      <c r="G110" s="2" t="s">
        <v>13</v>
      </c>
      <c r="H110" s="16" t="s">
        <v>13</v>
      </c>
    </row>
    <row r="111" customFormat="false" ht="15.75" hidden="false" customHeight="false" outlineLevel="0" collapsed="false">
      <c r="A111" s="28" t="s">
        <v>185</v>
      </c>
      <c r="B111" s="2" t="n">
        <v>5</v>
      </c>
      <c r="C111" s="1" t="s">
        <v>239</v>
      </c>
      <c r="D111" s="2" t="s">
        <v>240</v>
      </c>
      <c r="E111" s="16" t="n">
        <v>1</v>
      </c>
      <c r="F111" s="16" t="s">
        <v>11</v>
      </c>
      <c r="G111" s="2" t="s">
        <v>12</v>
      </c>
      <c r="H111" s="16" t="s">
        <v>13</v>
      </c>
    </row>
    <row r="112" customFormat="false" ht="15.75" hidden="false" customHeight="false" outlineLevel="0" collapsed="false">
      <c r="A112" s="28" t="s">
        <v>185</v>
      </c>
      <c r="B112" s="2" t="n">
        <v>5</v>
      </c>
      <c r="C112" s="1" t="s">
        <v>241</v>
      </c>
      <c r="D112" s="2" t="s">
        <v>242</v>
      </c>
      <c r="E112" s="2" t="n">
        <v>1</v>
      </c>
      <c r="F112" s="16" t="s">
        <v>11</v>
      </c>
      <c r="G112" s="2" t="s">
        <v>12</v>
      </c>
      <c r="H112" s="16" t="s">
        <v>13</v>
      </c>
    </row>
    <row r="113" s="24" customFormat="true" ht="15.75" hidden="false" customHeight="true" outlineLevel="0" collapsed="false">
      <c r="A113" s="22" t="s">
        <v>185</v>
      </c>
      <c r="B113" s="23" t="n">
        <v>5</v>
      </c>
      <c r="C113" s="22" t="s">
        <v>243</v>
      </c>
      <c r="D113" s="23" t="s">
        <v>230</v>
      </c>
      <c r="E113" s="23" t="n">
        <v>1</v>
      </c>
      <c r="F113" s="23" t="s">
        <v>11</v>
      </c>
      <c r="G113" s="23" t="s">
        <v>13</v>
      </c>
      <c r="H113" s="23" t="s">
        <v>13</v>
      </c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="24" customFormat="true" ht="15.75" hidden="false" customHeight="true" outlineLevel="0" collapsed="false">
      <c r="A114" s="22" t="s">
        <v>185</v>
      </c>
      <c r="B114" s="23" t="n">
        <v>5</v>
      </c>
      <c r="C114" s="22" t="s">
        <v>244</v>
      </c>
      <c r="D114" s="23" t="s">
        <v>227</v>
      </c>
      <c r="E114" s="23" t="n">
        <v>1</v>
      </c>
      <c r="F114" s="23" t="s">
        <v>11</v>
      </c>
      <c r="G114" s="23" t="s">
        <v>13</v>
      </c>
      <c r="H114" s="23" t="s">
        <v>13</v>
      </c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="24" customFormat="true" ht="15.75" hidden="false" customHeight="true" outlineLevel="0" collapsed="false">
      <c r="A115" s="22" t="s">
        <v>185</v>
      </c>
      <c r="B115" s="23" t="n">
        <v>5</v>
      </c>
      <c r="C115" s="22" t="s">
        <v>245</v>
      </c>
      <c r="D115" s="23" t="s">
        <v>215</v>
      </c>
      <c r="E115" s="23" t="n">
        <v>1</v>
      </c>
      <c r="F115" s="23" t="s">
        <v>11</v>
      </c>
      <c r="G115" s="23" t="s">
        <v>13</v>
      </c>
      <c r="H115" s="23" t="s">
        <v>13</v>
      </c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="24" customFormat="true" ht="15.75" hidden="false" customHeight="true" outlineLevel="0" collapsed="false">
      <c r="A116" s="22" t="s">
        <v>185</v>
      </c>
      <c r="B116" s="23" t="n">
        <v>5</v>
      </c>
      <c r="C116" s="22" t="s">
        <v>246</v>
      </c>
      <c r="D116" s="23" t="s">
        <v>247</v>
      </c>
      <c r="E116" s="23" t="n">
        <v>1</v>
      </c>
      <c r="F116" s="23" t="s">
        <v>11</v>
      </c>
      <c r="G116" s="23" t="s">
        <v>13</v>
      </c>
      <c r="H116" s="23" t="s">
        <v>13</v>
      </c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="24" customFormat="true" ht="15.75" hidden="false" customHeight="true" outlineLevel="0" collapsed="false">
      <c r="A117" s="22" t="s">
        <v>185</v>
      </c>
      <c r="B117" s="23" t="n">
        <v>5</v>
      </c>
      <c r="C117" s="22" t="s">
        <v>248</v>
      </c>
      <c r="D117" s="23" t="s">
        <v>199</v>
      </c>
      <c r="E117" s="23" t="n">
        <v>1</v>
      </c>
      <c r="F117" s="23" t="s">
        <v>11</v>
      </c>
      <c r="G117" s="23" t="s">
        <v>13</v>
      </c>
      <c r="H117" s="23" t="s">
        <v>13</v>
      </c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="24" customFormat="true" ht="15" hidden="false" customHeight="true" outlineLevel="0" collapsed="false">
      <c r="A118" s="22" t="s">
        <v>185</v>
      </c>
      <c r="B118" s="23" t="n">
        <v>5</v>
      </c>
      <c r="C118" s="22" t="s">
        <v>249</v>
      </c>
      <c r="D118" s="23" t="s">
        <v>217</v>
      </c>
      <c r="E118" s="23" t="n">
        <v>1</v>
      </c>
      <c r="F118" s="23" t="s">
        <v>11</v>
      </c>
      <c r="G118" s="23" t="s">
        <v>13</v>
      </c>
      <c r="H118" s="23" t="s">
        <v>13</v>
      </c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="24" customFormat="true" ht="15.75" hidden="false" customHeight="true" outlineLevel="0" collapsed="false">
      <c r="A119" s="22" t="s">
        <v>185</v>
      </c>
      <c r="B119" s="23" t="n">
        <v>5</v>
      </c>
      <c r="C119" s="22" t="s">
        <v>250</v>
      </c>
      <c r="D119" s="23" t="s">
        <v>251</v>
      </c>
      <c r="E119" s="23" t="n">
        <v>1</v>
      </c>
      <c r="F119" s="23" t="s">
        <v>11</v>
      </c>
      <c r="G119" s="23" t="s">
        <v>13</v>
      </c>
      <c r="H119" s="23" t="s">
        <v>13</v>
      </c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="24" customFormat="true" ht="15.75" hidden="false" customHeight="true" outlineLevel="0" collapsed="false">
      <c r="A120" s="22" t="s">
        <v>185</v>
      </c>
      <c r="B120" s="23" t="n">
        <v>5</v>
      </c>
      <c r="C120" s="22" t="s">
        <v>252</v>
      </c>
      <c r="D120" s="23" t="s">
        <v>253</v>
      </c>
      <c r="E120" s="23" t="n">
        <v>1</v>
      </c>
      <c r="F120" s="23" t="s">
        <v>11</v>
      </c>
      <c r="G120" s="23" t="s">
        <v>13</v>
      </c>
      <c r="H120" s="23" t="s">
        <v>13</v>
      </c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="24" customFormat="true" ht="15.75" hidden="false" customHeight="true" outlineLevel="0" collapsed="false">
      <c r="A121" s="22" t="s">
        <v>185</v>
      </c>
      <c r="B121" s="23" t="n">
        <v>5</v>
      </c>
      <c r="C121" s="22" t="s">
        <v>254</v>
      </c>
      <c r="D121" s="23" t="s">
        <v>255</v>
      </c>
      <c r="E121" s="23" t="n">
        <v>1</v>
      </c>
      <c r="F121" s="23" t="s">
        <v>11</v>
      </c>
      <c r="G121" s="23" t="s">
        <v>13</v>
      </c>
      <c r="H121" s="23" t="s">
        <v>13</v>
      </c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="24" customFormat="true" ht="15.75" hidden="false" customHeight="true" outlineLevel="0" collapsed="false">
      <c r="A122" s="22" t="s">
        <v>185</v>
      </c>
      <c r="B122" s="23" t="n">
        <v>5</v>
      </c>
      <c r="C122" s="22" t="s">
        <v>256</v>
      </c>
      <c r="D122" s="23" t="s">
        <v>257</v>
      </c>
      <c r="E122" s="23" t="n">
        <v>1</v>
      </c>
      <c r="F122" s="23" t="s">
        <v>11</v>
      </c>
      <c r="G122" s="23" t="s">
        <v>13</v>
      </c>
      <c r="H122" s="23" t="s">
        <v>13</v>
      </c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="9" customFormat="true" ht="15.75" hidden="false" customHeight="false" outlineLevel="0" collapsed="false">
      <c r="A123" s="9" t="s">
        <v>258</v>
      </c>
      <c r="B123" s="10" t="n">
        <v>6</v>
      </c>
      <c r="C123" s="11" t="s">
        <v>259</v>
      </c>
      <c r="D123" s="12" t="s">
        <v>260</v>
      </c>
      <c r="E123" s="12" t="n">
        <v>1</v>
      </c>
      <c r="F123" s="13" t="s">
        <v>11</v>
      </c>
      <c r="G123" s="10" t="s">
        <v>12</v>
      </c>
      <c r="H123" s="13" t="s">
        <v>13</v>
      </c>
    </row>
    <row r="124" customFormat="false" ht="15.75" hidden="false" customHeight="false" outlineLevel="0" collapsed="false">
      <c r="A124" s="1" t="s">
        <v>258</v>
      </c>
      <c r="B124" s="2" t="n">
        <v>6</v>
      </c>
      <c r="C124" s="14" t="s">
        <v>261</v>
      </c>
      <c r="D124" s="15" t="s">
        <v>262</v>
      </c>
      <c r="E124" s="15" t="n">
        <v>1</v>
      </c>
      <c r="F124" s="16" t="s">
        <v>11</v>
      </c>
      <c r="G124" s="2" t="s">
        <v>12</v>
      </c>
      <c r="H124" s="16" t="s">
        <v>13</v>
      </c>
    </row>
    <row r="125" customFormat="false" ht="15.75" hidden="false" customHeight="false" outlineLevel="0" collapsed="false">
      <c r="A125" s="1" t="s">
        <v>258</v>
      </c>
      <c r="B125" s="2" t="n">
        <v>6</v>
      </c>
      <c r="C125" s="14" t="s">
        <v>263</v>
      </c>
      <c r="D125" s="15" t="s">
        <v>264</v>
      </c>
      <c r="E125" s="15" t="n">
        <v>1</v>
      </c>
      <c r="F125" s="16" t="s">
        <v>11</v>
      </c>
      <c r="G125" s="2" t="s">
        <v>12</v>
      </c>
      <c r="H125" s="16" t="s">
        <v>13</v>
      </c>
    </row>
    <row r="126" customFormat="false" ht="15.75" hidden="false" customHeight="false" outlineLevel="0" collapsed="false">
      <c r="A126" s="1" t="s">
        <v>258</v>
      </c>
      <c r="B126" s="2" t="n">
        <v>6</v>
      </c>
      <c r="C126" s="14" t="s">
        <v>265</v>
      </c>
      <c r="D126" s="15" t="s">
        <v>266</v>
      </c>
      <c r="E126" s="15" t="n">
        <v>1</v>
      </c>
      <c r="F126" s="16" t="s">
        <v>11</v>
      </c>
      <c r="G126" s="2" t="s">
        <v>12</v>
      </c>
      <c r="H126" s="16" t="s">
        <v>13</v>
      </c>
    </row>
    <row r="127" s="17" customFormat="true" ht="15.75" hidden="false" customHeight="false" outlineLevel="0" collapsed="false">
      <c r="A127" s="17" t="s">
        <v>258</v>
      </c>
      <c r="B127" s="18" t="n">
        <v>6</v>
      </c>
      <c r="C127" s="21" t="s">
        <v>267</v>
      </c>
      <c r="D127" s="20" t="s">
        <v>268</v>
      </c>
      <c r="E127" s="20" t="n">
        <v>1</v>
      </c>
      <c r="F127" s="19" t="s">
        <v>11</v>
      </c>
      <c r="G127" s="18" t="s">
        <v>40</v>
      </c>
      <c r="H127" s="19" t="s">
        <v>13</v>
      </c>
    </row>
    <row r="128" s="17" customFormat="true" ht="15.75" hidden="false" customHeight="false" outlineLevel="0" collapsed="false">
      <c r="A128" s="17" t="s">
        <v>258</v>
      </c>
      <c r="B128" s="18" t="n">
        <v>6</v>
      </c>
      <c r="C128" s="21" t="s">
        <v>269</v>
      </c>
      <c r="D128" s="20" t="s">
        <v>270</v>
      </c>
      <c r="E128" s="20" t="n">
        <v>1</v>
      </c>
      <c r="F128" s="19" t="s">
        <v>11</v>
      </c>
      <c r="G128" s="18" t="s">
        <v>40</v>
      </c>
      <c r="H128" s="19" t="s">
        <v>13</v>
      </c>
    </row>
    <row r="129" s="9" customFormat="true" ht="15.75" hidden="false" customHeight="false" outlineLevel="0" collapsed="false">
      <c r="A129" s="9" t="s">
        <v>271</v>
      </c>
      <c r="B129" s="10" t="n">
        <v>7</v>
      </c>
      <c r="C129" s="11" t="s">
        <v>272</v>
      </c>
      <c r="D129" s="12" t="s">
        <v>273</v>
      </c>
      <c r="E129" s="13" t="n">
        <v>1</v>
      </c>
      <c r="F129" s="13" t="s">
        <v>274</v>
      </c>
      <c r="G129" s="10" t="s">
        <v>13</v>
      </c>
      <c r="H129" s="13" t="s">
        <v>13</v>
      </c>
    </row>
    <row r="130" customFormat="false" ht="15.75" hidden="false" customHeight="false" outlineLevel="0" collapsed="false">
      <c r="A130" s="1" t="s">
        <v>271</v>
      </c>
      <c r="B130" s="2" t="n">
        <v>7</v>
      </c>
      <c r="C130" s="14" t="s">
        <v>275</v>
      </c>
      <c r="D130" s="15" t="s">
        <v>276</v>
      </c>
      <c r="E130" s="16" t="n">
        <v>1</v>
      </c>
      <c r="F130" s="16" t="s">
        <v>274</v>
      </c>
      <c r="G130" s="2" t="s">
        <v>13</v>
      </c>
      <c r="H130" s="16" t="s">
        <v>13</v>
      </c>
    </row>
    <row r="131" customFormat="false" ht="15.75" hidden="false" customHeight="false" outlineLevel="0" collapsed="false">
      <c r="A131" s="1" t="s">
        <v>271</v>
      </c>
      <c r="B131" s="2" t="n">
        <v>7</v>
      </c>
      <c r="C131" s="14" t="s">
        <v>277</v>
      </c>
      <c r="D131" s="15" t="s">
        <v>278</v>
      </c>
      <c r="E131" s="16" t="n">
        <v>1</v>
      </c>
      <c r="F131" s="16" t="s">
        <v>274</v>
      </c>
      <c r="G131" s="2" t="s">
        <v>13</v>
      </c>
      <c r="H131" s="16" t="s">
        <v>13</v>
      </c>
    </row>
    <row r="132" customFormat="false" ht="15.75" hidden="false" customHeight="false" outlineLevel="0" collapsed="false">
      <c r="A132" s="1" t="s">
        <v>271</v>
      </c>
      <c r="B132" s="2" t="n">
        <v>7</v>
      </c>
      <c r="C132" s="14" t="s">
        <v>279</v>
      </c>
      <c r="D132" s="15" t="s">
        <v>280</v>
      </c>
      <c r="E132" s="16" t="n">
        <v>1</v>
      </c>
      <c r="F132" s="16" t="s">
        <v>274</v>
      </c>
      <c r="G132" s="2" t="s">
        <v>13</v>
      </c>
      <c r="H132" s="16" t="s">
        <v>13</v>
      </c>
    </row>
    <row r="133" s="17" customFormat="true" ht="15.75" hidden="false" customHeight="false" outlineLevel="0" collapsed="false">
      <c r="A133" s="17" t="s">
        <v>271</v>
      </c>
      <c r="B133" s="18" t="n">
        <v>7</v>
      </c>
      <c r="C133" s="21" t="s">
        <v>281</v>
      </c>
      <c r="D133" s="20" t="s">
        <v>282</v>
      </c>
      <c r="E133" s="19" t="n">
        <v>2</v>
      </c>
      <c r="F133" s="19" t="s">
        <v>274</v>
      </c>
      <c r="G133" s="18" t="s">
        <v>40</v>
      </c>
      <c r="H133" s="19" t="s">
        <v>13</v>
      </c>
    </row>
    <row r="134" customFormat="false" ht="15.75" hidden="false" customHeight="false" outlineLevel="0" collapsed="false">
      <c r="A134" s="1" t="s">
        <v>271</v>
      </c>
      <c r="B134" s="2" t="n">
        <v>7</v>
      </c>
      <c r="C134" s="14" t="s">
        <v>283</v>
      </c>
      <c r="D134" s="15" t="s">
        <v>284</v>
      </c>
      <c r="E134" s="16" t="n">
        <v>2</v>
      </c>
      <c r="F134" s="16" t="s">
        <v>274</v>
      </c>
      <c r="G134" s="2" t="s">
        <v>13</v>
      </c>
      <c r="H134" s="16" t="s">
        <v>13</v>
      </c>
    </row>
    <row r="135" customFormat="false" ht="15.75" hidden="false" customHeight="false" outlineLevel="0" collapsed="false">
      <c r="A135" s="1" t="s">
        <v>271</v>
      </c>
      <c r="B135" s="2" t="n">
        <v>7</v>
      </c>
      <c r="C135" s="14" t="s">
        <v>285</v>
      </c>
      <c r="D135" s="15" t="s">
        <v>286</v>
      </c>
      <c r="E135" s="16" t="n">
        <v>1</v>
      </c>
      <c r="F135" s="16" t="s">
        <v>274</v>
      </c>
      <c r="G135" s="2" t="s">
        <v>12</v>
      </c>
      <c r="H135" s="16" t="s">
        <v>13</v>
      </c>
    </row>
    <row r="136" customFormat="false" ht="15.75" hidden="false" customHeight="false" outlineLevel="0" collapsed="false">
      <c r="A136" s="1" t="s">
        <v>271</v>
      </c>
      <c r="B136" s="2" t="n">
        <v>7</v>
      </c>
      <c r="C136" s="14" t="s">
        <v>287</v>
      </c>
      <c r="D136" s="15" t="s">
        <v>288</v>
      </c>
      <c r="E136" s="16" t="n">
        <v>1</v>
      </c>
      <c r="F136" s="16" t="s">
        <v>274</v>
      </c>
      <c r="G136" s="2" t="s">
        <v>12</v>
      </c>
      <c r="H136" s="16" t="s">
        <v>13</v>
      </c>
    </row>
    <row r="137" s="17" customFormat="true" ht="15.75" hidden="false" customHeight="false" outlineLevel="0" collapsed="false">
      <c r="A137" s="17" t="s">
        <v>271</v>
      </c>
      <c r="B137" s="18" t="n">
        <v>7</v>
      </c>
      <c r="C137" s="21" t="s">
        <v>289</v>
      </c>
      <c r="D137" s="20" t="s">
        <v>290</v>
      </c>
      <c r="E137" s="19" t="n">
        <v>1</v>
      </c>
      <c r="F137" s="19" t="s">
        <v>274</v>
      </c>
      <c r="G137" s="18" t="s">
        <v>40</v>
      </c>
      <c r="H137" s="19" t="s">
        <v>13</v>
      </c>
    </row>
    <row r="138" s="17" customFormat="true" ht="15.75" hidden="false" customHeight="false" outlineLevel="0" collapsed="false">
      <c r="A138" s="17" t="s">
        <v>271</v>
      </c>
      <c r="B138" s="18" t="n">
        <v>7</v>
      </c>
      <c r="C138" s="21" t="s">
        <v>291</v>
      </c>
      <c r="D138" s="20" t="s">
        <v>292</v>
      </c>
      <c r="E138" s="19" t="n">
        <v>1</v>
      </c>
      <c r="F138" s="19" t="s">
        <v>274</v>
      </c>
      <c r="G138" s="18" t="s">
        <v>40</v>
      </c>
      <c r="H138" s="19" t="s">
        <v>13</v>
      </c>
    </row>
    <row r="139" customFormat="false" ht="15.75" hidden="false" customHeight="false" outlineLevel="0" collapsed="false">
      <c r="A139" s="1" t="s">
        <v>271</v>
      </c>
      <c r="B139" s="2" t="n">
        <v>7</v>
      </c>
      <c r="C139" s="30" t="s">
        <v>293</v>
      </c>
      <c r="D139" s="31" t="s">
        <v>294</v>
      </c>
      <c r="E139" s="16" t="n">
        <v>3</v>
      </c>
      <c r="F139" s="16" t="s">
        <v>274</v>
      </c>
      <c r="G139" s="2" t="s">
        <v>12</v>
      </c>
      <c r="H139" s="16" t="s">
        <v>13</v>
      </c>
    </row>
    <row r="140" customFormat="false" ht="15.75" hidden="false" customHeight="false" outlineLevel="0" collapsed="false">
      <c r="A140" s="1" t="s">
        <v>271</v>
      </c>
      <c r="B140" s="2" t="n">
        <v>7</v>
      </c>
      <c r="C140" s="30" t="s">
        <v>295</v>
      </c>
      <c r="D140" s="31" t="s">
        <v>296</v>
      </c>
      <c r="E140" s="16" t="n">
        <v>2</v>
      </c>
      <c r="F140" s="16" t="s">
        <v>274</v>
      </c>
      <c r="G140" s="2" t="s">
        <v>12</v>
      </c>
      <c r="H140" s="16" t="s">
        <v>13</v>
      </c>
    </row>
    <row r="141" customFormat="false" ht="15.75" hidden="false" customHeight="false" outlineLevel="0" collapsed="false">
      <c r="A141" s="1" t="s">
        <v>271</v>
      </c>
      <c r="B141" s="2" t="n">
        <v>7</v>
      </c>
      <c r="C141" s="30" t="s">
        <v>297</v>
      </c>
      <c r="D141" s="31" t="s">
        <v>298</v>
      </c>
      <c r="E141" s="16" t="n">
        <v>3</v>
      </c>
      <c r="F141" s="16" t="s">
        <v>274</v>
      </c>
      <c r="G141" s="2" t="s">
        <v>12</v>
      </c>
      <c r="H141" s="16" t="s">
        <v>13</v>
      </c>
    </row>
    <row r="142" customFormat="false" ht="15.75" hidden="false" customHeight="false" outlineLevel="0" collapsed="false">
      <c r="A142" s="1" t="s">
        <v>271</v>
      </c>
      <c r="B142" s="2" t="n">
        <v>7</v>
      </c>
      <c r="C142" s="30" t="s">
        <v>299</v>
      </c>
      <c r="D142" s="31" t="s">
        <v>300</v>
      </c>
      <c r="E142" s="16" t="n">
        <v>3</v>
      </c>
      <c r="F142" s="16" t="s">
        <v>274</v>
      </c>
      <c r="G142" s="2" t="s">
        <v>12</v>
      </c>
      <c r="H142" s="16" t="s">
        <v>13</v>
      </c>
    </row>
    <row r="143" s="17" customFormat="true" ht="15.75" hidden="false" customHeight="false" outlineLevel="0" collapsed="false">
      <c r="A143" s="17" t="s">
        <v>271</v>
      </c>
      <c r="B143" s="18" t="n">
        <v>7</v>
      </c>
      <c r="C143" s="17" t="s">
        <v>301</v>
      </c>
      <c r="D143" s="18" t="s">
        <v>251</v>
      </c>
      <c r="E143" s="18" t="n">
        <v>1</v>
      </c>
      <c r="F143" s="19" t="s">
        <v>274</v>
      </c>
      <c r="G143" s="18" t="s">
        <v>40</v>
      </c>
      <c r="H143" s="18" t="s">
        <v>13</v>
      </c>
    </row>
    <row r="144" s="17" customFormat="true" ht="15.75" hidden="false" customHeight="false" outlineLevel="0" collapsed="false">
      <c r="A144" s="17" t="s">
        <v>271</v>
      </c>
      <c r="B144" s="18" t="n">
        <v>7</v>
      </c>
      <c r="C144" s="17" t="s">
        <v>302</v>
      </c>
      <c r="D144" s="18" t="s">
        <v>253</v>
      </c>
      <c r="E144" s="18" t="n">
        <v>1</v>
      </c>
      <c r="F144" s="19" t="s">
        <v>274</v>
      </c>
      <c r="G144" s="18" t="s">
        <v>40</v>
      </c>
      <c r="H144" s="18" t="s">
        <v>13</v>
      </c>
    </row>
    <row r="145" customFormat="false" ht="15.75" hidden="false" customHeight="false" outlineLevel="0" collapsed="false">
      <c r="A145" s="1" t="s">
        <v>271</v>
      </c>
      <c r="B145" s="2" t="n">
        <v>7</v>
      </c>
      <c r="C145" s="14" t="s">
        <v>303</v>
      </c>
      <c r="D145" s="15" t="s">
        <v>304</v>
      </c>
      <c r="E145" s="15" t="n">
        <v>2</v>
      </c>
      <c r="F145" s="16" t="s">
        <v>274</v>
      </c>
      <c r="G145" s="2" t="s">
        <v>12</v>
      </c>
      <c r="H145" s="16" t="s">
        <v>13</v>
      </c>
    </row>
    <row r="146" customFormat="false" ht="15.75" hidden="false" customHeight="false" outlineLevel="0" collapsed="false">
      <c r="A146" s="1" t="s">
        <v>271</v>
      </c>
      <c r="B146" s="2" t="n">
        <v>7</v>
      </c>
      <c r="C146" s="14" t="s">
        <v>305</v>
      </c>
      <c r="D146" s="15" t="s">
        <v>306</v>
      </c>
      <c r="E146" s="15" t="n">
        <v>2</v>
      </c>
      <c r="F146" s="16" t="s">
        <v>274</v>
      </c>
      <c r="G146" s="2" t="s">
        <v>12</v>
      </c>
      <c r="H146" s="16" t="s">
        <v>13</v>
      </c>
    </row>
    <row r="147" customFormat="false" ht="15.75" hidden="false" customHeight="false" outlineLevel="0" collapsed="false">
      <c r="A147" s="1" t="s">
        <v>271</v>
      </c>
      <c r="B147" s="2" t="n">
        <v>7</v>
      </c>
      <c r="C147" s="14" t="s">
        <v>307</v>
      </c>
      <c r="D147" s="15" t="s">
        <v>308</v>
      </c>
      <c r="E147" s="15" t="n">
        <v>1</v>
      </c>
      <c r="F147" s="16" t="s">
        <v>274</v>
      </c>
      <c r="G147" s="2" t="s">
        <v>12</v>
      </c>
      <c r="H147" s="16" t="s">
        <v>13</v>
      </c>
    </row>
    <row r="148" customFormat="false" ht="15.75" hidden="false" customHeight="false" outlineLevel="0" collapsed="false">
      <c r="A148" s="1" t="s">
        <v>271</v>
      </c>
      <c r="B148" s="2" t="n">
        <v>7</v>
      </c>
      <c r="C148" s="14" t="s">
        <v>309</v>
      </c>
      <c r="D148" s="15" t="s">
        <v>310</v>
      </c>
      <c r="E148" s="15" t="n">
        <v>1</v>
      </c>
      <c r="F148" s="16" t="s">
        <v>274</v>
      </c>
      <c r="G148" s="2" t="s">
        <v>12</v>
      </c>
      <c r="H148" s="16" t="s">
        <v>13</v>
      </c>
    </row>
    <row r="149" customFormat="false" ht="15.75" hidden="false" customHeight="false" outlineLevel="0" collapsed="false">
      <c r="A149" s="1" t="s">
        <v>271</v>
      </c>
      <c r="B149" s="2" t="n">
        <v>7</v>
      </c>
      <c r="C149" s="14" t="s">
        <v>311</v>
      </c>
      <c r="D149" s="15" t="s">
        <v>312</v>
      </c>
      <c r="E149" s="15" t="n">
        <v>1</v>
      </c>
      <c r="F149" s="16" t="s">
        <v>274</v>
      </c>
      <c r="G149" s="2" t="s">
        <v>12</v>
      </c>
      <c r="H149" s="16" t="s">
        <v>13</v>
      </c>
    </row>
    <row r="150" s="17" customFormat="true" ht="15.75" hidden="false" customHeight="false" outlineLevel="0" collapsed="false">
      <c r="A150" s="17" t="s">
        <v>271</v>
      </c>
      <c r="B150" s="18" t="n">
        <v>7</v>
      </c>
      <c r="C150" s="21" t="s">
        <v>313</v>
      </c>
      <c r="D150" s="20" t="s">
        <v>144</v>
      </c>
      <c r="E150" s="20" t="n">
        <v>1</v>
      </c>
      <c r="F150" s="19" t="s">
        <v>274</v>
      </c>
      <c r="G150" s="18" t="s">
        <v>40</v>
      </c>
      <c r="H150" s="19" t="s">
        <v>13</v>
      </c>
    </row>
    <row r="151" s="17" customFormat="true" ht="15.75" hidden="false" customHeight="false" outlineLevel="0" collapsed="false">
      <c r="A151" s="17" t="s">
        <v>271</v>
      </c>
      <c r="B151" s="18" t="n">
        <v>7</v>
      </c>
      <c r="C151" s="21" t="s">
        <v>314</v>
      </c>
      <c r="D151" s="20" t="s">
        <v>146</v>
      </c>
      <c r="E151" s="19" t="n">
        <v>2</v>
      </c>
      <c r="F151" s="19" t="s">
        <v>274</v>
      </c>
      <c r="G151" s="18" t="s">
        <v>40</v>
      </c>
      <c r="H151" s="19" t="s">
        <v>315</v>
      </c>
    </row>
    <row r="152" customFormat="false" ht="15.75" hidden="false" customHeight="false" outlineLevel="0" collapsed="false">
      <c r="A152" s="1" t="s">
        <v>271</v>
      </c>
      <c r="B152" s="2" t="n">
        <v>7</v>
      </c>
      <c r="C152" s="1" t="s">
        <v>316</v>
      </c>
      <c r="D152" s="15" t="s">
        <v>317</v>
      </c>
      <c r="E152" s="16" t="n">
        <v>1</v>
      </c>
      <c r="F152" s="16" t="s">
        <v>274</v>
      </c>
      <c r="G152" s="2" t="s">
        <v>12</v>
      </c>
      <c r="H152" s="16" t="s">
        <v>13</v>
      </c>
    </row>
    <row r="153" customFormat="false" ht="15.75" hidden="false" customHeight="false" outlineLevel="0" collapsed="false">
      <c r="A153" s="1" t="s">
        <v>271</v>
      </c>
      <c r="B153" s="2" t="n">
        <v>7</v>
      </c>
      <c r="C153" s="14" t="s">
        <v>318</v>
      </c>
      <c r="D153" s="15" t="s">
        <v>319</v>
      </c>
      <c r="E153" s="16" t="n">
        <v>3</v>
      </c>
      <c r="F153" s="16" t="s">
        <v>274</v>
      </c>
      <c r="G153" s="2" t="s">
        <v>13</v>
      </c>
      <c r="H153" s="16" t="s">
        <v>315</v>
      </c>
    </row>
    <row r="154" customFormat="false" ht="15.75" hidden="false" customHeight="false" outlineLevel="0" collapsed="false">
      <c r="A154" s="1" t="s">
        <v>271</v>
      </c>
      <c r="B154" s="2" t="n">
        <v>7</v>
      </c>
      <c r="C154" s="14" t="s">
        <v>320</v>
      </c>
      <c r="D154" s="15" t="s">
        <v>321</v>
      </c>
      <c r="E154" s="15" t="n">
        <v>1</v>
      </c>
      <c r="F154" s="16" t="s">
        <v>274</v>
      </c>
      <c r="G154" s="2" t="s">
        <v>12</v>
      </c>
      <c r="H154" s="16" t="s">
        <v>13</v>
      </c>
    </row>
    <row r="155" customFormat="false" ht="15.75" hidden="false" customHeight="false" outlineLevel="0" collapsed="false">
      <c r="A155" s="1" t="s">
        <v>271</v>
      </c>
      <c r="B155" s="2" t="n">
        <v>7</v>
      </c>
      <c r="C155" s="14" t="s">
        <v>322</v>
      </c>
      <c r="D155" s="15" t="s">
        <v>323</v>
      </c>
      <c r="E155" s="15" t="n">
        <v>2</v>
      </c>
      <c r="F155" s="16" t="s">
        <v>274</v>
      </c>
      <c r="G155" s="2" t="s">
        <v>12</v>
      </c>
      <c r="H155" s="16" t="s">
        <v>13</v>
      </c>
    </row>
    <row r="156" customFormat="false" ht="15.75" hidden="false" customHeight="false" outlineLevel="0" collapsed="false">
      <c r="A156" s="1" t="s">
        <v>271</v>
      </c>
      <c r="B156" s="2" t="n">
        <v>7</v>
      </c>
      <c r="C156" s="14" t="s">
        <v>324</v>
      </c>
      <c r="D156" s="15" t="s">
        <v>325</v>
      </c>
      <c r="E156" s="15" t="n">
        <v>2</v>
      </c>
      <c r="F156" s="16" t="s">
        <v>274</v>
      </c>
      <c r="G156" s="2" t="s">
        <v>12</v>
      </c>
      <c r="H156" s="16" t="s">
        <v>13</v>
      </c>
    </row>
    <row r="157" customFormat="false" ht="15.75" hidden="false" customHeight="false" outlineLevel="0" collapsed="false">
      <c r="A157" s="1" t="s">
        <v>271</v>
      </c>
      <c r="B157" s="2" t="n">
        <v>7</v>
      </c>
      <c r="C157" s="14" t="s">
        <v>326</v>
      </c>
      <c r="D157" s="15" t="s">
        <v>327</v>
      </c>
      <c r="E157" s="15" t="n">
        <v>1</v>
      </c>
      <c r="F157" s="16" t="s">
        <v>274</v>
      </c>
      <c r="G157" s="2" t="s">
        <v>12</v>
      </c>
      <c r="H157" s="16" t="s">
        <v>13</v>
      </c>
    </row>
    <row r="158" customFormat="false" ht="15.75" hidden="false" customHeight="false" outlineLevel="0" collapsed="false">
      <c r="A158" s="1" t="s">
        <v>271</v>
      </c>
      <c r="B158" s="2" t="n">
        <v>7</v>
      </c>
      <c r="C158" s="14" t="s">
        <v>328</v>
      </c>
      <c r="D158" s="15" t="s">
        <v>329</v>
      </c>
      <c r="E158" s="15" t="n">
        <v>1</v>
      </c>
      <c r="F158" s="16" t="s">
        <v>274</v>
      </c>
      <c r="G158" s="2" t="s">
        <v>12</v>
      </c>
      <c r="H158" s="16" t="s">
        <v>13</v>
      </c>
    </row>
    <row r="159" s="9" customFormat="true" ht="15.75" hidden="false" customHeight="false" outlineLevel="0" collapsed="false">
      <c r="A159" s="9" t="s">
        <v>330</v>
      </c>
      <c r="B159" s="10" t="n">
        <v>8</v>
      </c>
      <c r="C159" s="11" t="s">
        <v>331</v>
      </c>
      <c r="D159" s="12" t="s">
        <v>332</v>
      </c>
      <c r="E159" s="12" t="n">
        <v>1</v>
      </c>
      <c r="F159" s="13" t="s">
        <v>11</v>
      </c>
      <c r="G159" s="10" t="s">
        <v>12</v>
      </c>
      <c r="H159" s="13" t="s">
        <v>13</v>
      </c>
    </row>
    <row r="160" customFormat="false" ht="15.75" hidden="false" customHeight="false" outlineLevel="0" collapsed="false">
      <c r="A160" s="1" t="s">
        <v>330</v>
      </c>
      <c r="B160" s="2" t="n">
        <v>8</v>
      </c>
      <c r="C160" s="1" t="s">
        <v>333</v>
      </c>
      <c r="D160" s="2" t="s">
        <v>334</v>
      </c>
      <c r="E160" s="2" t="n">
        <v>1</v>
      </c>
      <c r="F160" s="16" t="s">
        <v>11</v>
      </c>
      <c r="G160" s="2" t="s">
        <v>12</v>
      </c>
      <c r="H160" s="16" t="s">
        <v>13</v>
      </c>
    </row>
    <row r="161" customFormat="false" ht="15.75" hidden="false" customHeight="false" outlineLevel="0" collapsed="false">
      <c r="A161" s="1" t="s">
        <v>330</v>
      </c>
      <c r="B161" s="2" t="n">
        <v>8</v>
      </c>
      <c r="C161" s="14" t="s">
        <v>335</v>
      </c>
      <c r="D161" s="15" t="s">
        <v>336</v>
      </c>
      <c r="E161" s="15" t="n">
        <v>3</v>
      </c>
      <c r="F161" s="16" t="s">
        <v>11</v>
      </c>
      <c r="G161" s="2" t="s">
        <v>13</v>
      </c>
      <c r="H161" s="16" t="s">
        <v>13</v>
      </c>
    </row>
    <row r="162" s="17" customFormat="true" ht="15.75" hidden="false" customHeight="false" outlineLevel="0" collapsed="false">
      <c r="A162" s="17" t="s">
        <v>330</v>
      </c>
      <c r="B162" s="18" t="n">
        <v>8</v>
      </c>
      <c r="C162" s="21" t="s">
        <v>337</v>
      </c>
      <c r="D162" s="20" t="s">
        <v>338</v>
      </c>
      <c r="E162" s="20" t="n">
        <v>2</v>
      </c>
      <c r="F162" s="19" t="s">
        <v>11</v>
      </c>
      <c r="G162" s="18" t="s">
        <v>40</v>
      </c>
      <c r="H162" s="19" t="s">
        <v>13</v>
      </c>
    </row>
    <row r="163" s="17" customFormat="true" ht="15.75" hidden="false" customHeight="false" outlineLevel="0" collapsed="false">
      <c r="A163" s="17" t="s">
        <v>330</v>
      </c>
      <c r="B163" s="18" t="n">
        <v>8</v>
      </c>
      <c r="C163" s="21" t="s">
        <v>339</v>
      </c>
      <c r="D163" s="20" t="s">
        <v>340</v>
      </c>
      <c r="E163" s="20" t="n">
        <v>3</v>
      </c>
      <c r="F163" s="19" t="s">
        <v>11</v>
      </c>
      <c r="G163" s="18" t="s">
        <v>40</v>
      </c>
      <c r="H163" s="19" t="s">
        <v>13</v>
      </c>
    </row>
    <row r="164" s="17" customFormat="true" ht="15.75" hidden="false" customHeight="false" outlineLevel="0" collapsed="false">
      <c r="A164" s="17" t="s">
        <v>330</v>
      </c>
      <c r="B164" s="18" t="n">
        <v>8</v>
      </c>
      <c r="C164" s="21" t="s">
        <v>341</v>
      </c>
      <c r="D164" s="20" t="s">
        <v>342</v>
      </c>
      <c r="E164" s="20" t="n">
        <v>1</v>
      </c>
      <c r="F164" s="19" t="s">
        <v>11</v>
      </c>
      <c r="G164" s="18" t="s">
        <v>40</v>
      </c>
      <c r="H164" s="19" t="s">
        <v>13</v>
      </c>
    </row>
    <row r="165" s="24" customFormat="true" ht="15.75" hidden="false" customHeight="true" outlineLevel="0" collapsed="false">
      <c r="A165" s="22" t="s">
        <v>330</v>
      </c>
      <c r="B165" s="23" t="n">
        <v>8</v>
      </c>
      <c r="C165" s="22" t="s">
        <v>343</v>
      </c>
      <c r="D165" s="23" t="s">
        <v>344</v>
      </c>
      <c r="E165" s="23" t="n">
        <v>1</v>
      </c>
      <c r="F165" s="23" t="s">
        <v>11</v>
      </c>
      <c r="G165" s="23" t="s">
        <v>13</v>
      </c>
      <c r="H165" s="23" t="s">
        <v>13</v>
      </c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="9" customFormat="true" ht="15.75" hidden="false" customHeight="false" outlineLevel="0" collapsed="false">
      <c r="A166" s="9" t="s">
        <v>345</v>
      </c>
      <c r="B166" s="10" t="n">
        <v>9</v>
      </c>
      <c r="C166" s="26" t="s">
        <v>346</v>
      </c>
      <c r="D166" s="27" t="s">
        <v>347</v>
      </c>
      <c r="E166" s="27" t="n">
        <v>2</v>
      </c>
      <c r="F166" s="13" t="s">
        <v>274</v>
      </c>
      <c r="G166" s="10" t="s">
        <v>12</v>
      </c>
      <c r="H166" s="13" t="s">
        <v>13</v>
      </c>
    </row>
    <row r="167" customFormat="false" ht="15.75" hidden="false" customHeight="false" outlineLevel="0" collapsed="false">
      <c r="A167" s="1" t="s">
        <v>345</v>
      </c>
      <c r="B167" s="2" t="n">
        <v>9</v>
      </c>
      <c r="C167" s="14" t="s">
        <v>348</v>
      </c>
      <c r="D167" s="15" t="s">
        <v>349</v>
      </c>
      <c r="E167" s="15" t="n">
        <v>1</v>
      </c>
      <c r="F167" s="16" t="s">
        <v>274</v>
      </c>
      <c r="G167" s="2" t="s">
        <v>12</v>
      </c>
      <c r="H167" s="16" t="s">
        <v>13</v>
      </c>
    </row>
    <row r="168" customFormat="false" ht="15.75" hidden="false" customHeight="false" outlineLevel="0" collapsed="false">
      <c r="A168" s="1" t="s">
        <v>345</v>
      </c>
      <c r="B168" s="2" t="n">
        <v>9</v>
      </c>
      <c r="C168" s="14" t="s">
        <v>350</v>
      </c>
      <c r="D168" s="29" t="s">
        <v>351</v>
      </c>
      <c r="E168" s="15" t="n">
        <v>2</v>
      </c>
      <c r="F168" s="16" t="s">
        <v>274</v>
      </c>
      <c r="G168" s="2" t="s">
        <v>12</v>
      </c>
      <c r="H168" s="16" t="s">
        <v>13</v>
      </c>
    </row>
    <row r="169" customFormat="false" ht="15.75" hidden="false" customHeight="false" outlineLevel="0" collapsed="false">
      <c r="A169" s="1" t="s">
        <v>345</v>
      </c>
      <c r="B169" s="2" t="n">
        <v>9</v>
      </c>
      <c r="C169" s="14" t="s">
        <v>352</v>
      </c>
      <c r="D169" s="15" t="s">
        <v>353</v>
      </c>
      <c r="E169" s="15" t="n">
        <v>2</v>
      </c>
      <c r="F169" s="16" t="s">
        <v>274</v>
      </c>
      <c r="G169" s="2" t="s">
        <v>12</v>
      </c>
      <c r="H169" s="16" t="s">
        <v>13</v>
      </c>
    </row>
    <row r="170" customFormat="false" ht="15.75" hidden="false" customHeight="false" outlineLevel="0" collapsed="false">
      <c r="A170" s="1" t="s">
        <v>345</v>
      </c>
      <c r="B170" s="2" t="n">
        <v>9</v>
      </c>
      <c r="C170" s="14" t="s">
        <v>354</v>
      </c>
      <c r="D170" s="29" t="s">
        <v>355</v>
      </c>
      <c r="E170" s="15" t="n">
        <v>1</v>
      </c>
      <c r="F170" s="16" t="s">
        <v>274</v>
      </c>
      <c r="G170" s="2" t="s">
        <v>12</v>
      </c>
      <c r="H170" s="16" t="s">
        <v>13</v>
      </c>
    </row>
    <row r="171" customFormat="false" ht="15.75" hidden="false" customHeight="false" outlineLevel="0" collapsed="false">
      <c r="A171" s="1" t="s">
        <v>345</v>
      </c>
      <c r="B171" s="2" t="n">
        <v>9</v>
      </c>
      <c r="C171" s="14" t="s">
        <v>356</v>
      </c>
      <c r="D171" s="15" t="s">
        <v>357</v>
      </c>
      <c r="E171" s="15" t="n">
        <v>3</v>
      </c>
      <c r="F171" s="16" t="s">
        <v>274</v>
      </c>
      <c r="G171" s="2" t="s">
        <v>12</v>
      </c>
      <c r="H171" s="16" t="s">
        <v>13</v>
      </c>
    </row>
    <row r="172" customFormat="false" ht="15.75" hidden="false" customHeight="false" outlineLevel="0" collapsed="false">
      <c r="A172" s="1" t="s">
        <v>345</v>
      </c>
      <c r="B172" s="2" t="n">
        <v>9</v>
      </c>
      <c r="C172" s="14" t="s">
        <v>358</v>
      </c>
      <c r="D172" s="29" t="s">
        <v>359</v>
      </c>
      <c r="E172" s="15" t="n">
        <v>3</v>
      </c>
      <c r="F172" s="16" t="s">
        <v>274</v>
      </c>
      <c r="G172" s="2" t="s">
        <v>12</v>
      </c>
      <c r="H172" s="16" t="s">
        <v>25</v>
      </c>
    </row>
    <row r="173" customFormat="false" ht="15.75" hidden="false" customHeight="false" outlineLevel="0" collapsed="false">
      <c r="A173" s="1" t="s">
        <v>345</v>
      </c>
      <c r="B173" s="2" t="n">
        <v>9</v>
      </c>
      <c r="C173" s="14" t="s">
        <v>360</v>
      </c>
      <c r="D173" s="15" t="s">
        <v>361</v>
      </c>
      <c r="E173" s="15" t="n">
        <v>1</v>
      </c>
      <c r="F173" s="16" t="s">
        <v>11</v>
      </c>
      <c r="G173" s="2" t="s">
        <v>12</v>
      </c>
      <c r="H173" s="16" t="s">
        <v>25</v>
      </c>
    </row>
    <row r="174" customFormat="false" ht="15.75" hidden="false" customHeight="false" outlineLevel="0" collapsed="false">
      <c r="A174" s="1" t="s">
        <v>345</v>
      </c>
      <c r="B174" s="2" t="n">
        <v>9</v>
      </c>
      <c r="C174" s="14" t="s">
        <v>362</v>
      </c>
      <c r="D174" s="29" t="s">
        <v>363</v>
      </c>
      <c r="E174" s="15" t="n">
        <v>1</v>
      </c>
      <c r="F174" s="16" t="s">
        <v>11</v>
      </c>
      <c r="G174" s="2" t="s">
        <v>12</v>
      </c>
      <c r="H174" s="16" t="s">
        <v>25</v>
      </c>
    </row>
    <row r="175" customFormat="false" ht="15.75" hidden="false" customHeight="false" outlineLevel="0" collapsed="false">
      <c r="A175" s="1" t="s">
        <v>345</v>
      </c>
      <c r="B175" s="2" t="n">
        <v>9</v>
      </c>
      <c r="C175" s="14" t="s">
        <v>364</v>
      </c>
      <c r="D175" s="15" t="s">
        <v>365</v>
      </c>
      <c r="E175" s="15" t="n">
        <v>1</v>
      </c>
      <c r="F175" s="16" t="s">
        <v>11</v>
      </c>
      <c r="G175" s="2" t="s">
        <v>12</v>
      </c>
      <c r="H175" s="16" t="s">
        <v>13</v>
      </c>
    </row>
    <row r="176" s="9" customFormat="true" ht="15.75" hidden="false" customHeight="false" outlineLevel="0" collapsed="false">
      <c r="A176" s="9" t="s">
        <v>366</v>
      </c>
      <c r="B176" s="10" t="n">
        <v>10</v>
      </c>
      <c r="C176" s="11" t="s">
        <v>367</v>
      </c>
      <c r="D176" s="12" t="s">
        <v>368</v>
      </c>
      <c r="E176" s="12" t="n">
        <v>1</v>
      </c>
      <c r="F176" s="13" t="s">
        <v>274</v>
      </c>
      <c r="G176" s="10" t="s">
        <v>12</v>
      </c>
      <c r="H176" s="13" t="s">
        <v>13</v>
      </c>
    </row>
    <row r="177" customFormat="false" ht="15.75" hidden="false" customHeight="false" outlineLevel="0" collapsed="false">
      <c r="A177" s="1" t="s">
        <v>366</v>
      </c>
      <c r="B177" s="2" t="n">
        <v>10</v>
      </c>
      <c r="C177" s="14" t="s">
        <v>369</v>
      </c>
      <c r="D177" s="15" t="s">
        <v>370</v>
      </c>
      <c r="E177" s="15" t="n">
        <v>1</v>
      </c>
      <c r="F177" s="16" t="s">
        <v>274</v>
      </c>
      <c r="G177" s="2" t="s">
        <v>12</v>
      </c>
      <c r="H177" s="16" t="s">
        <v>13</v>
      </c>
    </row>
    <row r="178" customFormat="false" ht="15.75" hidden="false" customHeight="false" outlineLevel="0" collapsed="false">
      <c r="A178" s="1" t="s">
        <v>366</v>
      </c>
      <c r="B178" s="2" t="n">
        <v>10</v>
      </c>
      <c r="C178" s="14" t="s">
        <v>371</v>
      </c>
      <c r="D178" s="15" t="s">
        <v>372</v>
      </c>
      <c r="E178" s="15" t="n">
        <v>1</v>
      </c>
      <c r="F178" s="16" t="s">
        <v>274</v>
      </c>
      <c r="G178" s="2" t="s">
        <v>12</v>
      </c>
      <c r="H178" s="16" t="s">
        <v>13</v>
      </c>
    </row>
    <row r="179" customFormat="false" ht="15.75" hidden="false" customHeight="false" outlineLevel="0" collapsed="false">
      <c r="A179" s="1" t="s">
        <v>366</v>
      </c>
      <c r="B179" s="2" t="n">
        <v>10</v>
      </c>
      <c r="C179" s="14" t="s">
        <v>373</v>
      </c>
      <c r="D179" s="15" t="s">
        <v>374</v>
      </c>
      <c r="E179" s="15" t="n">
        <v>1</v>
      </c>
      <c r="F179" s="16" t="s">
        <v>274</v>
      </c>
      <c r="G179" s="2" t="s">
        <v>12</v>
      </c>
      <c r="H179" s="16" t="s">
        <v>13</v>
      </c>
    </row>
    <row r="180" customFormat="false" ht="15.75" hidden="false" customHeight="false" outlineLevel="0" collapsed="false">
      <c r="A180" s="1" t="s">
        <v>366</v>
      </c>
      <c r="B180" s="2" t="n">
        <v>10</v>
      </c>
      <c r="C180" s="14" t="s">
        <v>375</v>
      </c>
      <c r="D180" s="15" t="s">
        <v>376</v>
      </c>
      <c r="E180" s="15" t="n">
        <v>1</v>
      </c>
      <c r="F180" s="16" t="s">
        <v>274</v>
      </c>
      <c r="G180" s="2" t="s">
        <v>12</v>
      </c>
      <c r="H180" s="16" t="s">
        <v>13</v>
      </c>
    </row>
    <row r="181" s="17" customFormat="true" ht="15.75" hidden="false" customHeight="false" outlineLevel="0" collapsed="false">
      <c r="A181" s="17" t="s">
        <v>366</v>
      </c>
      <c r="B181" s="18" t="n">
        <v>10</v>
      </c>
      <c r="C181" s="21" t="s">
        <v>377</v>
      </c>
      <c r="D181" s="20" t="s">
        <v>378</v>
      </c>
      <c r="E181" s="20" t="n">
        <v>2</v>
      </c>
      <c r="F181" s="19" t="s">
        <v>11</v>
      </c>
      <c r="G181" s="18" t="s">
        <v>40</v>
      </c>
      <c r="H181" s="19" t="s">
        <v>13</v>
      </c>
    </row>
    <row r="182" s="17" customFormat="true" ht="15.75" hidden="false" customHeight="false" outlineLevel="0" collapsed="false">
      <c r="A182" s="17" t="s">
        <v>366</v>
      </c>
      <c r="B182" s="18" t="n">
        <v>10</v>
      </c>
      <c r="C182" s="21" t="s">
        <v>379</v>
      </c>
      <c r="D182" s="20" t="s">
        <v>380</v>
      </c>
      <c r="E182" s="20" t="n">
        <v>1</v>
      </c>
      <c r="F182" s="19" t="s">
        <v>274</v>
      </c>
      <c r="G182" s="18" t="s">
        <v>40</v>
      </c>
      <c r="H182" s="19" t="s">
        <v>13</v>
      </c>
    </row>
    <row r="183" s="17" customFormat="true" ht="15.75" hidden="false" customHeight="false" outlineLevel="0" collapsed="false">
      <c r="A183" s="17" t="s">
        <v>366</v>
      </c>
      <c r="B183" s="18" t="n">
        <v>10</v>
      </c>
      <c r="C183" s="21" t="s">
        <v>381</v>
      </c>
      <c r="D183" s="20" t="s">
        <v>382</v>
      </c>
      <c r="E183" s="20" t="n">
        <v>2</v>
      </c>
      <c r="F183" s="19" t="s">
        <v>11</v>
      </c>
      <c r="G183" s="18" t="s">
        <v>40</v>
      </c>
      <c r="H183" s="19" t="s">
        <v>25</v>
      </c>
    </row>
    <row r="184" customFormat="false" ht="15.75" hidden="false" customHeight="false" outlineLevel="0" collapsed="false">
      <c r="A184" s="1" t="s">
        <v>366</v>
      </c>
      <c r="B184" s="2" t="n">
        <v>10</v>
      </c>
      <c r="C184" s="14" t="s">
        <v>383</v>
      </c>
      <c r="D184" s="15" t="s">
        <v>384</v>
      </c>
      <c r="E184" s="15" t="n">
        <v>3</v>
      </c>
      <c r="F184" s="16" t="s">
        <v>11</v>
      </c>
      <c r="G184" s="2" t="s">
        <v>13</v>
      </c>
      <c r="H184" s="16" t="s">
        <v>13</v>
      </c>
    </row>
    <row r="185" customFormat="false" ht="15.75" hidden="false" customHeight="false" outlineLevel="0" collapsed="false">
      <c r="A185" s="1" t="s">
        <v>366</v>
      </c>
      <c r="B185" s="2" t="n">
        <v>10</v>
      </c>
      <c r="C185" s="14" t="s">
        <v>385</v>
      </c>
      <c r="D185" s="15" t="s">
        <v>386</v>
      </c>
      <c r="E185" s="15" t="n">
        <v>2</v>
      </c>
      <c r="F185" s="16" t="s">
        <v>11</v>
      </c>
      <c r="G185" s="2" t="s">
        <v>13</v>
      </c>
      <c r="H185" s="16" t="s">
        <v>13</v>
      </c>
    </row>
    <row r="186" customFormat="false" ht="15.75" hidden="false" customHeight="false" outlineLevel="0" collapsed="false">
      <c r="A186" s="1" t="s">
        <v>366</v>
      </c>
      <c r="B186" s="2" t="n">
        <v>10</v>
      </c>
      <c r="C186" s="14" t="s">
        <v>387</v>
      </c>
      <c r="D186" s="15" t="s">
        <v>388</v>
      </c>
      <c r="E186" s="15" t="n">
        <v>2</v>
      </c>
      <c r="F186" s="16" t="s">
        <v>11</v>
      </c>
      <c r="G186" s="2" t="s">
        <v>13</v>
      </c>
      <c r="H186" s="16" t="s">
        <v>13</v>
      </c>
    </row>
    <row r="187" customFormat="false" ht="15.75" hidden="false" customHeight="false" outlineLevel="0" collapsed="false">
      <c r="A187" s="1" t="s">
        <v>366</v>
      </c>
      <c r="B187" s="2" t="n">
        <v>10</v>
      </c>
      <c r="C187" s="14" t="s">
        <v>389</v>
      </c>
      <c r="D187" s="15" t="s">
        <v>390</v>
      </c>
      <c r="E187" s="15" t="n">
        <v>2</v>
      </c>
      <c r="F187" s="16" t="s">
        <v>274</v>
      </c>
      <c r="G187" s="2" t="s">
        <v>13</v>
      </c>
      <c r="H187" s="16" t="s">
        <v>13</v>
      </c>
    </row>
    <row r="188" customFormat="false" ht="15.75" hidden="false" customHeight="false" outlineLevel="0" collapsed="false">
      <c r="A188" s="1" t="s">
        <v>366</v>
      </c>
      <c r="B188" s="2" t="n">
        <v>10</v>
      </c>
      <c r="C188" s="1" t="s">
        <v>391</v>
      </c>
      <c r="D188" s="2" t="s">
        <v>392</v>
      </c>
      <c r="E188" s="2" t="n">
        <v>1</v>
      </c>
      <c r="F188" s="2" t="s">
        <v>274</v>
      </c>
      <c r="G188" s="2" t="s">
        <v>13</v>
      </c>
      <c r="H188" s="2" t="s">
        <v>13</v>
      </c>
    </row>
    <row r="189" customFormat="false" ht="15.75" hidden="false" customHeight="false" outlineLevel="0" collapsed="false">
      <c r="A189" s="1" t="s">
        <v>366</v>
      </c>
      <c r="B189" s="2" t="n">
        <v>10</v>
      </c>
      <c r="C189" s="1" t="s">
        <v>393</v>
      </c>
      <c r="D189" s="2" t="s">
        <v>394</v>
      </c>
      <c r="E189" s="2" t="n">
        <v>1</v>
      </c>
      <c r="F189" s="2" t="s">
        <v>274</v>
      </c>
      <c r="G189" s="2" t="s">
        <v>13</v>
      </c>
      <c r="H189" s="2" t="s">
        <v>13</v>
      </c>
    </row>
    <row r="190" s="9" customFormat="true" ht="15.75" hidden="false" customHeight="false" outlineLevel="0" collapsed="false">
      <c r="A190" s="9" t="s">
        <v>395</v>
      </c>
      <c r="B190" s="10" t="n">
        <v>11</v>
      </c>
      <c r="C190" s="9" t="s">
        <v>396</v>
      </c>
      <c r="D190" s="10" t="s">
        <v>397</v>
      </c>
      <c r="E190" s="10" t="n">
        <v>1</v>
      </c>
      <c r="F190" s="13" t="s">
        <v>274</v>
      </c>
      <c r="G190" s="10" t="s">
        <v>20</v>
      </c>
      <c r="H190" s="13" t="s">
        <v>25</v>
      </c>
    </row>
    <row r="191" customFormat="false" ht="15.75" hidden="false" customHeight="false" outlineLevel="0" collapsed="false">
      <c r="A191" s="1" t="s">
        <v>395</v>
      </c>
      <c r="B191" s="2" t="n">
        <v>11</v>
      </c>
      <c r="C191" s="1" t="s">
        <v>398</v>
      </c>
      <c r="D191" s="2" t="s">
        <v>399</v>
      </c>
      <c r="E191" s="2" t="n">
        <v>1</v>
      </c>
      <c r="F191" s="2" t="s">
        <v>274</v>
      </c>
      <c r="G191" s="2" t="s">
        <v>12</v>
      </c>
      <c r="H191" s="2" t="s">
        <v>25</v>
      </c>
    </row>
    <row r="192" s="9" customFormat="true" ht="15.75" hidden="false" customHeight="false" outlineLevel="0" collapsed="false">
      <c r="A192" s="9" t="s">
        <v>400</v>
      </c>
      <c r="B192" s="10" t="n">
        <v>12</v>
      </c>
      <c r="C192" s="9" t="s">
        <v>401</v>
      </c>
      <c r="D192" s="10" t="n">
        <v>12001</v>
      </c>
      <c r="E192" s="10" t="n">
        <v>1</v>
      </c>
      <c r="F192" s="13" t="s">
        <v>11</v>
      </c>
      <c r="G192" s="10" t="s">
        <v>13</v>
      </c>
      <c r="H192" s="13" t="s">
        <v>13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H1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1" sqref="C71 G10"/>
    </sheetView>
  </sheetViews>
  <sheetFormatPr defaultRowHeight="15" zeroHeight="false" outlineLevelRow="0" outlineLevelCol="0"/>
  <cols>
    <col collapsed="false" customWidth="true" hidden="false" outlineLevel="0" max="1" min="1" style="0" width="13"/>
    <col collapsed="false" customWidth="true" hidden="false" outlineLevel="0" max="2" min="2" style="0" width="32.14"/>
    <col collapsed="false" customWidth="true" hidden="false" outlineLevel="0" max="3" min="3" style="267" width="34.14"/>
    <col collapsed="false" customWidth="true" hidden="false" outlineLevel="0" max="4" min="4" style="300" width="17.71"/>
    <col collapsed="false" customWidth="true" hidden="false" outlineLevel="0" max="1025" min="5" style="0" width="8.53"/>
  </cols>
  <sheetData>
    <row r="1" s="304" customFormat="true" ht="15.75" hidden="false" customHeight="false" outlineLevel="0" collapsed="false">
      <c r="A1" s="301" t="s">
        <v>0</v>
      </c>
      <c r="B1" s="301" t="s">
        <v>2</v>
      </c>
      <c r="C1" s="302" t="s">
        <v>3</v>
      </c>
      <c r="D1" s="303" t="s">
        <v>691</v>
      </c>
    </row>
    <row r="2" customFormat="false" ht="15" hidden="false" customHeight="false" outlineLevel="0" collapsed="false">
      <c r="A2" s="0" t="s">
        <v>701</v>
      </c>
      <c r="B2" s="292" t="s">
        <v>640</v>
      </c>
      <c r="C2" s="267" t="s">
        <v>124</v>
      </c>
      <c r="D2" s="300" t="n">
        <f aca="false">AVERAGE('food prices'!T74:T76)</f>
        <v>0.0620641562064156</v>
      </c>
    </row>
    <row r="3" customFormat="false" ht="30" hidden="false" customHeight="false" outlineLevel="0" collapsed="false">
      <c r="A3" s="0" t="s">
        <v>707</v>
      </c>
      <c r="B3" s="292" t="s">
        <v>648</v>
      </c>
      <c r="C3" s="267" t="s">
        <v>168</v>
      </c>
      <c r="D3" s="300" t="n">
        <f aca="false">AVERAGE('food prices'!T5:T7)</f>
        <v>0.42</v>
      </c>
    </row>
    <row r="4" customFormat="false" ht="15" hidden="false" customHeight="false" outlineLevel="0" collapsed="false">
      <c r="A4" s="0" t="s">
        <v>707</v>
      </c>
      <c r="B4" s="292" t="s">
        <v>649</v>
      </c>
      <c r="C4" s="267" t="s">
        <v>161</v>
      </c>
      <c r="D4" s="300" t="n">
        <f aca="false">AVERAGE('food prices'!T8:T10)</f>
        <v>0.172333333333333</v>
      </c>
      <c r="H4" s="289"/>
    </row>
    <row r="5" customFormat="false" ht="15" hidden="false" customHeight="false" outlineLevel="0" collapsed="false">
      <c r="A5" s="190" t="s">
        <v>711</v>
      </c>
      <c r="B5" s="0" t="s">
        <v>34</v>
      </c>
      <c r="C5" s="267" t="s">
        <v>35</v>
      </c>
      <c r="D5" s="300" t="n">
        <f aca="false">AVERAGE('food prices'!T212:T214)</f>
        <v>0.15529933481153</v>
      </c>
      <c r="H5" s="268"/>
    </row>
    <row r="6" customFormat="false" ht="30" hidden="false" customHeight="false" outlineLevel="0" collapsed="false">
      <c r="A6" s="0" t="s">
        <v>714</v>
      </c>
      <c r="B6" s="292" t="s">
        <v>659</v>
      </c>
      <c r="C6" s="267" t="s">
        <v>230</v>
      </c>
      <c r="D6" s="300" t="n">
        <f aca="false">AVERAGE('food prices'!T14:T16)</f>
        <v>1.64333333333333</v>
      </c>
      <c r="H6" s="268"/>
    </row>
    <row r="7" customFormat="false" ht="15" hidden="false" customHeight="false" outlineLevel="0" collapsed="false">
      <c r="A7" s="190" t="s">
        <v>701</v>
      </c>
      <c r="B7" s="292" t="s">
        <v>645</v>
      </c>
      <c r="C7" s="267" t="s">
        <v>132</v>
      </c>
      <c r="D7" s="300" t="n">
        <f aca="false">AVERAGE('food prices'!T155:T157)</f>
        <v>0.075</v>
      </c>
      <c r="H7" s="268"/>
    </row>
    <row r="8" s="292" customFormat="true" ht="15" hidden="false" customHeight="false" outlineLevel="0" collapsed="false">
      <c r="A8" s="190" t="s">
        <v>719</v>
      </c>
      <c r="B8" s="0" t="s">
        <v>80</v>
      </c>
      <c r="C8" s="267" t="s">
        <v>81</v>
      </c>
      <c r="D8" s="300" t="n">
        <f aca="false">AVERAGE('food prices'!T233:T235)</f>
        <v>0.1325</v>
      </c>
      <c r="E8" s="0"/>
      <c r="G8" s="0"/>
      <c r="H8" s="268"/>
    </row>
    <row r="9" customFormat="false" ht="15" hidden="false" customHeight="false" outlineLevel="0" collapsed="false">
      <c r="A9" s="0" t="s">
        <v>714</v>
      </c>
      <c r="B9" s="292" t="s">
        <v>660</v>
      </c>
      <c r="C9" s="267" t="s">
        <v>232</v>
      </c>
      <c r="D9" s="300" t="n">
        <f aca="false">AVERAGE('food prices'!T23:T25)</f>
        <v>0.85</v>
      </c>
      <c r="H9" s="268"/>
    </row>
    <row r="10" customFormat="false" ht="15" hidden="false" customHeight="false" outlineLevel="0" collapsed="false">
      <c r="A10" s="0" t="s">
        <v>719</v>
      </c>
      <c r="B10" s="292" t="s">
        <v>626</v>
      </c>
      <c r="C10" s="267" t="s">
        <v>63</v>
      </c>
      <c r="D10" s="300" t="n">
        <f aca="false">AVERAGE('food prices'!T86:T88)</f>
        <v>0.159372549019608</v>
      </c>
      <c r="H10" s="268"/>
    </row>
    <row r="11" customFormat="false" ht="15" hidden="false" customHeight="false" outlineLevel="0" collapsed="false">
      <c r="A11" s="0" t="s">
        <v>711</v>
      </c>
      <c r="B11" s="292" t="s">
        <v>614</v>
      </c>
      <c r="C11" s="267" t="s">
        <v>15</v>
      </c>
      <c r="D11" s="300" t="n">
        <f aca="false">AVERAGE('food prices'!T29:T31)</f>
        <v>0.275666666666667</v>
      </c>
      <c r="H11" s="268"/>
    </row>
    <row r="12" customFormat="false" ht="15" hidden="false" customHeight="false" outlineLevel="0" collapsed="false">
      <c r="A12" s="0" t="s">
        <v>714</v>
      </c>
      <c r="B12" s="292" t="s">
        <v>661</v>
      </c>
      <c r="C12" s="267" t="s">
        <v>230</v>
      </c>
      <c r="D12" s="300" t="n">
        <f aca="false">AVERAGE('food prices'!T32:T34)</f>
        <v>0.505555555555556</v>
      </c>
      <c r="H12" s="268"/>
    </row>
    <row r="13" customFormat="false" ht="30" hidden="false" customHeight="false" outlineLevel="0" collapsed="false">
      <c r="A13" s="0" t="s">
        <v>719</v>
      </c>
      <c r="B13" s="292" t="s">
        <v>632</v>
      </c>
      <c r="C13" s="267" t="s">
        <v>85</v>
      </c>
      <c r="D13" s="300" t="n">
        <f aca="false">AVERAGE('food prices'!T110:T112)</f>
        <v>0.21287037037037</v>
      </c>
      <c r="H13" s="268"/>
    </row>
    <row r="14" customFormat="false" ht="45" hidden="false" customHeight="false" outlineLevel="0" collapsed="false">
      <c r="A14" s="0" t="s">
        <v>719</v>
      </c>
      <c r="B14" s="292" t="s">
        <v>628</v>
      </c>
      <c r="C14" s="267" t="s">
        <v>49</v>
      </c>
      <c r="D14" s="300" t="n">
        <f aca="false">AVERAGE('food prices'!T137:T139)</f>
        <v>0.22162962962963</v>
      </c>
      <c r="H14" s="268"/>
    </row>
    <row r="15" customFormat="false" ht="15" hidden="false" customHeight="false" outlineLevel="0" collapsed="false">
      <c r="A15" s="190" t="s">
        <v>719</v>
      </c>
      <c r="B15" s="292" t="s">
        <v>634</v>
      </c>
      <c r="C15" s="267" t="s">
        <v>53</v>
      </c>
      <c r="D15" s="300" t="n">
        <f aca="false">AVERAGE('food prices'!T170:T172)</f>
        <v>0.233333333333333</v>
      </c>
      <c r="H15" s="268"/>
    </row>
    <row r="16" customFormat="false" ht="60" hidden="false" customHeight="false" outlineLevel="0" collapsed="false">
      <c r="A16" s="0" t="s">
        <v>701</v>
      </c>
      <c r="B16" s="292" t="s">
        <v>637</v>
      </c>
      <c r="C16" s="267" t="s">
        <v>128</v>
      </c>
      <c r="D16" s="300" t="n">
        <f aca="false">AVERAGE('food prices'!T44:T46)</f>
        <v>0.166111111111111</v>
      </c>
      <c r="H16" s="268"/>
    </row>
    <row r="17" customFormat="false" ht="15" hidden="false" customHeight="false" outlineLevel="0" collapsed="false">
      <c r="A17" s="190" t="s">
        <v>701</v>
      </c>
      <c r="B17" s="0" t="s">
        <v>107</v>
      </c>
      <c r="C17" s="267" t="s">
        <v>108</v>
      </c>
      <c r="D17" s="300" t="n">
        <f aca="false">AVERAGE('food prices'!T236:T238)</f>
        <v>0.199444444444444</v>
      </c>
      <c r="H17" s="268"/>
    </row>
    <row r="18" customFormat="false" ht="15" hidden="false" customHeight="false" outlineLevel="0" collapsed="false">
      <c r="A18" s="190" t="s">
        <v>719</v>
      </c>
      <c r="B18" s="292" t="s">
        <v>630</v>
      </c>
      <c r="C18" s="267" t="s">
        <v>69</v>
      </c>
      <c r="D18" s="300" t="n">
        <f aca="false">AVERAGE('food prices'!T179:T181)</f>
        <v>0.235294117647059</v>
      </c>
      <c r="H18" s="268"/>
    </row>
    <row r="19" customFormat="false" ht="15" hidden="false" customHeight="false" outlineLevel="0" collapsed="false">
      <c r="A19" s="190" t="s">
        <v>711</v>
      </c>
      <c r="B19" s="0" t="s">
        <v>36</v>
      </c>
      <c r="C19" s="267" t="s">
        <v>37</v>
      </c>
      <c r="D19" s="300" t="n">
        <f aca="false">AVERAGE('food prices'!T215:T217)</f>
        <v>0.2885</v>
      </c>
      <c r="H19" s="268"/>
    </row>
    <row r="20" customFormat="false" ht="15" hidden="false" customHeight="false" outlineLevel="0" collapsed="false">
      <c r="A20" s="190" t="s">
        <v>714</v>
      </c>
      <c r="B20" s="288" t="s">
        <v>662</v>
      </c>
      <c r="C20" s="267" t="s">
        <v>225</v>
      </c>
      <c r="D20" s="300" t="n">
        <f aca="false">AVERAGE('food prices'!T56:T58)</f>
        <v>1.85094444444444</v>
      </c>
      <c r="H20" s="268"/>
    </row>
    <row r="21" customFormat="false" ht="15" hidden="false" customHeight="false" outlineLevel="0" collapsed="false">
      <c r="A21" s="190" t="s">
        <v>701</v>
      </c>
      <c r="B21" s="0" t="s">
        <v>109</v>
      </c>
      <c r="C21" s="267" t="s">
        <v>110</v>
      </c>
      <c r="D21" s="300" t="n">
        <f aca="false">AVERAGE('food prices'!T239:T241)</f>
        <v>0.199444444444444</v>
      </c>
      <c r="H21" s="289"/>
    </row>
    <row r="22" customFormat="false" ht="15" hidden="false" customHeight="false" outlineLevel="0" collapsed="false">
      <c r="A22" s="190" t="s">
        <v>719</v>
      </c>
      <c r="B22" s="0" t="s">
        <v>316</v>
      </c>
      <c r="C22" s="267" t="s">
        <v>317</v>
      </c>
      <c r="D22" s="300" t="n">
        <f aca="false">AVERAGE('food prices'!T230:T232)</f>
        <v>0.244666666666667</v>
      </c>
      <c r="H22" s="268"/>
    </row>
    <row r="23" customFormat="false" ht="45" hidden="false" customHeight="false" outlineLevel="0" collapsed="false">
      <c r="A23" s="0" t="s">
        <v>725</v>
      </c>
      <c r="B23" s="292" t="s">
        <v>672</v>
      </c>
      <c r="C23" s="267" t="s">
        <v>342</v>
      </c>
      <c r="D23" s="300" t="n">
        <f aca="false">AVERAGE('food prices'!T65:T67)</f>
        <v>1.28666666666667</v>
      </c>
      <c r="H23" s="268"/>
    </row>
    <row r="24" customFormat="false" ht="15" hidden="false" customHeight="false" outlineLevel="0" collapsed="false">
      <c r="A24" s="0" t="s">
        <v>714</v>
      </c>
      <c r="B24" s="292" t="s">
        <v>663</v>
      </c>
      <c r="C24" s="267" t="s">
        <v>227</v>
      </c>
      <c r="D24" s="300" t="n">
        <f aca="false">AVERAGE('food prices'!T68:T70)</f>
        <v>1.05333333333333</v>
      </c>
      <c r="H24" s="268"/>
    </row>
    <row r="25" customFormat="false" ht="15" hidden="false" customHeight="false" outlineLevel="0" collapsed="false">
      <c r="A25" s="0" t="s">
        <v>726</v>
      </c>
      <c r="B25" s="292" t="s">
        <v>669</v>
      </c>
      <c r="C25" s="267" t="s">
        <v>264</v>
      </c>
      <c r="D25" s="300" t="n">
        <f aca="false">AVERAGE('food prices'!T71:T73)</f>
        <v>0.985666666666667</v>
      </c>
      <c r="H25" s="268"/>
    </row>
    <row r="26" customFormat="false" ht="45" hidden="false" customHeight="false" outlineLevel="0" collapsed="false">
      <c r="A26" s="0" t="s">
        <v>701</v>
      </c>
      <c r="B26" s="292" t="s">
        <v>638</v>
      </c>
      <c r="C26" s="267" t="s">
        <v>128</v>
      </c>
      <c r="D26" s="300" t="n">
        <f aca="false">AVERAGE('food prices'!T47:T49)</f>
        <v>0.2125</v>
      </c>
      <c r="H26" s="289"/>
    </row>
    <row r="27" customFormat="false" ht="15" hidden="false" customHeight="false" outlineLevel="0" collapsed="false">
      <c r="A27" s="0" t="s">
        <v>711</v>
      </c>
      <c r="B27" s="292" t="s">
        <v>615</v>
      </c>
      <c r="C27" s="267" t="s">
        <v>10</v>
      </c>
      <c r="D27" s="300" t="n">
        <f aca="false">AVERAGE('food prices'!T53:T55)</f>
        <v>0.359090909090909</v>
      </c>
      <c r="H27" s="268"/>
    </row>
    <row r="28" customFormat="false" ht="15" hidden="false" customHeight="false" outlineLevel="0" collapsed="false">
      <c r="A28" s="0" t="s">
        <v>714</v>
      </c>
      <c r="B28" s="292" t="s">
        <v>664</v>
      </c>
      <c r="C28" s="267" t="s">
        <v>187</v>
      </c>
      <c r="D28" s="300" t="n">
        <f aca="false">AVERAGE('food prices'!T80:T82)</f>
        <v>0.607843137254902</v>
      </c>
      <c r="H28" s="268"/>
    </row>
    <row r="29" customFormat="false" ht="15" hidden="false" customHeight="false" outlineLevel="0" collapsed="false">
      <c r="A29" s="190" t="s">
        <v>719</v>
      </c>
      <c r="B29" s="0" t="s">
        <v>70</v>
      </c>
      <c r="C29" s="267" t="s">
        <v>71</v>
      </c>
      <c r="D29" s="300" t="n">
        <f aca="false">AVERAGE('food prices'!T224:T226)</f>
        <v>0.262333333333333</v>
      </c>
      <c r="H29" s="268"/>
    </row>
    <row r="30" customFormat="false" ht="30" hidden="false" customHeight="false" outlineLevel="0" collapsed="false">
      <c r="A30" s="0" t="s">
        <v>714</v>
      </c>
      <c r="B30" s="292" t="s">
        <v>665</v>
      </c>
      <c r="C30" s="267" t="s">
        <v>238</v>
      </c>
      <c r="D30" s="300" t="n">
        <f aca="false">AVERAGE('food prices'!T89:T91)</f>
        <v>0.477777777777778</v>
      </c>
      <c r="H30" s="268"/>
    </row>
    <row r="31" customFormat="false" ht="15" hidden="false" customHeight="false" outlineLevel="0" collapsed="false">
      <c r="A31" s="190" t="s">
        <v>719</v>
      </c>
      <c r="B31" s="0" t="s">
        <v>72</v>
      </c>
      <c r="C31" s="267" t="s">
        <v>73</v>
      </c>
      <c r="D31" s="300" t="n">
        <f aca="false">AVERAGE('food prices'!T227:T229)</f>
        <v>0.348038647342995</v>
      </c>
      <c r="H31" s="268"/>
    </row>
    <row r="32" customFormat="false" ht="15" hidden="false" customHeight="false" outlineLevel="0" collapsed="false">
      <c r="A32" s="190" t="s">
        <v>711</v>
      </c>
      <c r="B32" s="0" t="s">
        <v>28</v>
      </c>
      <c r="C32" s="267" t="s">
        <v>29</v>
      </c>
      <c r="D32" s="300" t="n">
        <f aca="false">AVERAGE('food prices'!T206:T208)</f>
        <v>0.39248</v>
      </c>
      <c r="H32" s="268"/>
    </row>
    <row r="33" customFormat="false" ht="15" hidden="false" customHeight="false" outlineLevel="0" collapsed="false">
      <c r="A33" s="190" t="s">
        <v>701</v>
      </c>
      <c r="B33" s="0" t="s">
        <v>133</v>
      </c>
      <c r="C33" s="267" t="s">
        <v>134</v>
      </c>
      <c r="D33" s="300" t="n">
        <f aca="false">AVERAGE('food prices'!T257:T259)</f>
        <v>0.250065359477124</v>
      </c>
      <c r="H33" s="268"/>
    </row>
    <row r="34" customFormat="false" ht="30" hidden="false" customHeight="false" outlineLevel="0" collapsed="false">
      <c r="A34" s="0" t="s">
        <v>725</v>
      </c>
      <c r="B34" s="292" t="s">
        <v>666</v>
      </c>
      <c r="C34" s="267" t="s">
        <v>334</v>
      </c>
      <c r="D34" s="300" t="n">
        <f aca="false">AVERAGE('food prices'!T101:T103)</f>
        <v>0.626666666666667</v>
      </c>
      <c r="H34" s="268"/>
    </row>
    <row r="35" customFormat="false" ht="15" hidden="false" customHeight="false" outlineLevel="0" collapsed="false">
      <c r="A35" s="190" t="s">
        <v>701</v>
      </c>
      <c r="B35" s="0" t="s">
        <v>129</v>
      </c>
      <c r="C35" s="267" t="s">
        <v>130</v>
      </c>
      <c r="D35" s="300" t="n">
        <f aca="false">AVERAGE('food prices'!T254:T256)</f>
        <v>0.4192</v>
      </c>
      <c r="H35" s="268"/>
    </row>
    <row r="36" customFormat="false" ht="15" hidden="false" customHeight="false" outlineLevel="0" collapsed="false">
      <c r="A36" s="190" t="s">
        <v>714</v>
      </c>
      <c r="B36" s="292" t="s">
        <v>658</v>
      </c>
      <c r="C36" s="267" t="s">
        <v>201</v>
      </c>
      <c r="D36" s="300" t="n">
        <f aca="false">AVERAGE('food prices'!T107:T109)</f>
        <v>1.75555555555556</v>
      </c>
      <c r="H36" s="289"/>
    </row>
    <row r="37" customFormat="false" ht="15" hidden="false" customHeight="false" outlineLevel="0" collapsed="false">
      <c r="A37" s="190" t="s">
        <v>719</v>
      </c>
      <c r="B37" s="0" t="s">
        <v>56</v>
      </c>
      <c r="C37" s="267" t="s">
        <v>57</v>
      </c>
      <c r="D37" s="300" t="n">
        <f aca="false">AVERAGE('food prices'!T221:T223)</f>
        <v>0.359</v>
      </c>
      <c r="H37" s="268"/>
    </row>
    <row r="38" customFormat="false" ht="15" hidden="false" customHeight="false" outlineLevel="0" collapsed="false">
      <c r="A38" s="0" t="s">
        <v>719</v>
      </c>
      <c r="B38" s="292" t="s">
        <v>100</v>
      </c>
      <c r="C38" s="267" t="s">
        <v>101</v>
      </c>
      <c r="D38" s="300" t="n">
        <f aca="false">AVERAGE('food prices'!T38:T40)</f>
        <v>0.366666666666667</v>
      </c>
      <c r="H38" s="268"/>
    </row>
    <row r="39" customFormat="false" ht="30" hidden="false" customHeight="false" outlineLevel="0" collapsed="false">
      <c r="A39" s="0" t="s">
        <v>719</v>
      </c>
      <c r="B39" s="292" t="s">
        <v>633</v>
      </c>
      <c r="C39" s="267" t="s">
        <v>87</v>
      </c>
      <c r="D39" s="300" t="n">
        <f aca="false">AVERAGE('food prices'!T143:T145)</f>
        <v>0.374293372319688</v>
      </c>
      <c r="H39" s="268"/>
    </row>
    <row r="40" customFormat="false" ht="30" hidden="false" customHeight="false" outlineLevel="0" collapsed="false">
      <c r="A40" s="0" t="s">
        <v>714</v>
      </c>
      <c r="B40" s="292" t="s">
        <v>657</v>
      </c>
      <c r="C40" s="267" t="s">
        <v>215</v>
      </c>
      <c r="D40" s="300" t="n">
        <f aca="false">AVERAGE('food prices'!T119:T121)</f>
        <v>0.516666666666667</v>
      </c>
      <c r="H40" s="268"/>
    </row>
    <row r="41" customFormat="false" ht="15" hidden="false" customHeight="false" outlineLevel="0" collapsed="false">
      <c r="A41" s="0" t="e">
        <f aca="false">#REF!</f>
        <v>#REF!</v>
      </c>
      <c r="B41" s="292" t="s">
        <v>673</v>
      </c>
      <c r="C41" s="267" t="s">
        <v>344</v>
      </c>
      <c r="D41" s="300" t="n">
        <f aca="false">AVERAGE('food prices'!T122:T124)</f>
        <v>1.25222222222222</v>
      </c>
      <c r="H41" s="268"/>
    </row>
    <row r="42" customFormat="false" ht="15" hidden="false" customHeight="false" outlineLevel="0" collapsed="false">
      <c r="A42" s="190" t="s">
        <v>711</v>
      </c>
      <c r="B42" s="292" t="s">
        <v>619</v>
      </c>
      <c r="C42" s="267" t="s">
        <v>29</v>
      </c>
      <c r="D42" s="300" t="n">
        <f aca="false">AVERAGE('food prices'!T173:T175)</f>
        <v>0.454545454545455</v>
      </c>
      <c r="H42" s="268"/>
    </row>
    <row r="43" customFormat="false" ht="15" hidden="false" customHeight="false" outlineLevel="0" collapsed="false">
      <c r="A43" s="190" t="s">
        <v>701</v>
      </c>
      <c r="B43" s="0" t="s">
        <v>125</v>
      </c>
      <c r="C43" s="267" t="s">
        <v>126</v>
      </c>
      <c r="D43" s="300" t="n">
        <f aca="false">AVERAGE('food prices'!T251:T253)</f>
        <v>0.4464</v>
      </c>
      <c r="H43" s="268"/>
    </row>
    <row r="44" customFormat="false" ht="15" hidden="false" customHeight="false" outlineLevel="0" collapsed="false">
      <c r="A44" s="0" t="s">
        <v>714</v>
      </c>
      <c r="B44" s="288" t="s">
        <v>656</v>
      </c>
      <c r="C44" s="267" t="s">
        <v>247</v>
      </c>
      <c r="D44" s="300" t="n">
        <f aca="false">AVERAGE('food prices'!T131:T133)</f>
        <v>1.465</v>
      </c>
      <c r="H44" s="268"/>
    </row>
    <row r="45" customFormat="false" ht="45" hidden="false" customHeight="false" outlineLevel="0" collapsed="false">
      <c r="A45" s="0" t="s">
        <v>714</v>
      </c>
      <c r="B45" s="292" t="s">
        <v>655</v>
      </c>
      <c r="C45" s="267" t="s">
        <v>199</v>
      </c>
      <c r="D45" s="300" t="n">
        <f aca="false">AVERAGE('food prices'!T134:T136)</f>
        <v>0.95</v>
      </c>
      <c r="H45" s="268"/>
    </row>
    <row r="46" customFormat="false" ht="30" hidden="false" customHeight="false" outlineLevel="0" collapsed="false">
      <c r="A46" s="0" t="s">
        <v>719</v>
      </c>
      <c r="B46" s="292" t="s">
        <v>631</v>
      </c>
      <c r="C46" s="267" t="s">
        <v>83</v>
      </c>
      <c r="D46" s="300" t="n">
        <f aca="false">AVERAGE('food prices'!T50:T52)</f>
        <v>0.420689655172414</v>
      </c>
      <c r="H46" s="268"/>
    </row>
    <row r="47" customFormat="false" ht="15" hidden="false" customHeight="false" outlineLevel="0" collapsed="false">
      <c r="A47" s="190" t="s">
        <v>719</v>
      </c>
      <c r="B47" s="0" t="s">
        <v>46</v>
      </c>
      <c r="C47" s="267" t="s">
        <v>47</v>
      </c>
      <c r="D47" s="300" t="n">
        <f aca="false">AVERAGE('food prices'!T218:T220)</f>
        <v>0.459487179487179</v>
      </c>
      <c r="H47" s="268"/>
    </row>
    <row r="48" customFormat="false" ht="15.75" hidden="false" customHeight="false" outlineLevel="0" collapsed="false">
      <c r="A48" s="1" t="s">
        <v>719</v>
      </c>
      <c r="B48" s="0" t="s">
        <v>96</v>
      </c>
      <c r="C48" s="267" t="s">
        <v>97</v>
      </c>
      <c r="D48" s="300" t="n">
        <f aca="false">AVERAGE('food prices'!T398:T400)</f>
        <v>0.474603174603175</v>
      </c>
      <c r="H48" s="268"/>
    </row>
    <row r="49" customFormat="false" ht="15" hidden="false" customHeight="false" outlineLevel="0" collapsed="false">
      <c r="A49" s="0" t="s">
        <v>810</v>
      </c>
      <c r="B49" s="292" t="s">
        <v>650</v>
      </c>
      <c r="C49" s="267" t="s">
        <v>157</v>
      </c>
      <c r="D49" s="300" t="n">
        <f aca="false">AVERAGE('food prices'!T146:T148)</f>
        <v>0.996666666666667</v>
      </c>
      <c r="H49" s="268"/>
    </row>
    <row r="50" customFormat="false" ht="15" hidden="false" customHeight="false" outlineLevel="0" collapsed="false">
      <c r="A50" s="0" t="s">
        <v>726</v>
      </c>
      <c r="B50" s="292" t="s">
        <v>670</v>
      </c>
      <c r="C50" s="267" t="s">
        <v>266</v>
      </c>
      <c r="D50" s="300" t="n">
        <f aca="false">AVERAGE('food prices'!T149:T151)</f>
        <v>0.246555555555556</v>
      </c>
      <c r="H50" s="268"/>
    </row>
    <row r="51" customFormat="false" ht="30" hidden="false" customHeight="false" outlineLevel="0" collapsed="false">
      <c r="A51" s="0" t="s">
        <v>701</v>
      </c>
      <c r="B51" s="288" t="s">
        <v>636</v>
      </c>
      <c r="C51" s="267" t="s">
        <v>112</v>
      </c>
      <c r="D51" s="300" t="n">
        <f aca="false">AVERAGE('food prices'!T17:T19)</f>
        <v>0.461904761904762</v>
      </c>
      <c r="H51" s="289"/>
    </row>
    <row r="52" customFormat="false" ht="15" hidden="false" customHeight="false" outlineLevel="0" collapsed="false">
      <c r="A52" s="0" t="s">
        <v>701</v>
      </c>
      <c r="B52" s="292" t="s">
        <v>639</v>
      </c>
      <c r="C52" s="267" t="s">
        <v>110</v>
      </c>
      <c r="D52" s="300" t="n">
        <f aca="false">AVERAGE('food prices'!T59:T61)</f>
        <v>0.466190476190476</v>
      </c>
      <c r="H52" s="268"/>
    </row>
    <row r="53" customFormat="false" ht="15.75" hidden="false" customHeight="false" outlineLevel="0" collapsed="false">
      <c r="A53" s="190" t="s">
        <v>714</v>
      </c>
      <c r="B53" s="1" t="s">
        <v>218</v>
      </c>
      <c r="C53" s="267" t="s">
        <v>219</v>
      </c>
      <c r="D53" s="300" t="n">
        <f aca="false">AVERAGE('food prices'!T158:T160)</f>
        <v>2.89411764705882</v>
      </c>
      <c r="H53" s="268"/>
    </row>
    <row r="54" customFormat="false" ht="30" hidden="false" customHeight="false" outlineLevel="0" collapsed="false">
      <c r="A54" s="190" t="s">
        <v>714</v>
      </c>
      <c r="B54" s="296" t="s">
        <v>654</v>
      </c>
      <c r="C54" s="267" t="s">
        <v>234</v>
      </c>
      <c r="D54" s="300" t="n">
        <f aca="false">AVERAGE('food prices'!T161:T163)</f>
        <v>0.37</v>
      </c>
      <c r="H54" s="268"/>
    </row>
    <row r="55" customFormat="false" ht="45" hidden="false" customHeight="false" outlineLevel="0" collapsed="false">
      <c r="A55" s="190" t="s">
        <v>714</v>
      </c>
      <c r="B55" s="292" t="s">
        <v>653</v>
      </c>
      <c r="C55" s="267" t="s">
        <v>209</v>
      </c>
      <c r="D55" s="300" t="n">
        <f aca="false">AVERAGE('food prices'!T164:T166)</f>
        <v>2.47222222222222</v>
      </c>
      <c r="H55" s="268"/>
    </row>
    <row r="56" customFormat="false" ht="15" hidden="false" customHeight="false" outlineLevel="0" collapsed="false">
      <c r="A56" s="190" t="s">
        <v>714</v>
      </c>
      <c r="B56" s="292" t="s">
        <v>652</v>
      </c>
      <c r="C56" s="267" t="s">
        <v>213</v>
      </c>
      <c r="D56" s="300" t="n">
        <f aca="false">AVERAGE('food prices'!T167:T169)</f>
        <v>1.66666666666667</v>
      </c>
      <c r="H56" s="268"/>
    </row>
    <row r="57" customFormat="false" ht="15" hidden="false" customHeight="false" outlineLevel="0" collapsed="false">
      <c r="A57" s="0" t="s">
        <v>719</v>
      </c>
      <c r="B57" s="0" t="s">
        <v>796</v>
      </c>
      <c r="C57" s="267" t="s">
        <v>105</v>
      </c>
      <c r="D57" s="300" t="n">
        <f aca="false">AVERAGE('food prices'!T482:T484)</f>
        <v>0.527179487179487</v>
      </c>
      <c r="H57" s="268"/>
    </row>
    <row r="58" customFormat="false" ht="15" hidden="false" customHeight="false" outlineLevel="0" collapsed="false">
      <c r="A58" s="0" t="s">
        <v>711</v>
      </c>
      <c r="B58" s="292" t="s">
        <v>618</v>
      </c>
      <c r="C58" s="267" t="s">
        <v>27</v>
      </c>
      <c r="D58" s="300" t="n">
        <f aca="false">AVERAGE('food prices'!T125:T127)</f>
        <v>0.46875</v>
      </c>
      <c r="H58" s="268"/>
    </row>
    <row r="59" customFormat="false" ht="30" hidden="false" customHeight="false" outlineLevel="0" collapsed="false">
      <c r="A59" s="190" t="s">
        <v>714</v>
      </c>
      <c r="B59" s="292" t="s">
        <v>667</v>
      </c>
      <c r="C59" s="267" t="s">
        <v>255</v>
      </c>
      <c r="D59" s="300" t="n">
        <f aca="false">AVERAGE('food prices'!T176:T178)</f>
        <v>0.461111111111111</v>
      </c>
      <c r="H59" s="268"/>
    </row>
    <row r="60" customFormat="false" ht="30" hidden="false" customHeight="false" outlineLevel="0" collapsed="false">
      <c r="A60" s="0" t="s">
        <v>719</v>
      </c>
      <c r="B60" s="292" t="s">
        <v>623</v>
      </c>
      <c r="C60" s="267" t="s">
        <v>55</v>
      </c>
      <c r="D60" s="300" t="n">
        <f aca="false">AVERAGE('food prices'!T41:T43)</f>
        <v>0.549823633156966</v>
      </c>
      <c r="H60" s="268"/>
    </row>
    <row r="61" customFormat="false" ht="15" hidden="false" customHeight="false" outlineLevel="0" collapsed="false">
      <c r="A61" s="190" t="s">
        <v>714</v>
      </c>
      <c r="B61" s="292" t="s">
        <v>668</v>
      </c>
      <c r="C61" s="267" t="s">
        <v>223</v>
      </c>
      <c r="D61" s="300" t="n">
        <f aca="false">AVERAGE('food prices'!T182:T184)</f>
        <v>0.993333333333333</v>
      </c>
      <c r="H61" s="268"/>
    </row>
    <row r="62" customFormat="false" ht="15" hidden="false" customHeight="false" outlineLevel="0" collapsed="false">
      <c r="A62" s="190" t="s">
        <v>701</v>
      </c>
      <c r="B62" s="0" t="s">
        <v>141</v>
      </c>
      <c r="C62" s="267" t="s">
        <v>142</v>
      </c>
      <c r="D62" s="300" t="n">
        <f aca="false">AVERAGE('food prices'!T260:T262)</f>
        <v>0.514285714285714</v>
      </c>
      <c r="H62" s="268"/>
    </row>
    <row r="63" customFormat="false" ht="15" hidden="false" customHeight="false" outlineLevel="0" collapsed="false">
      <c r="A63" s="0" t="s">
        <v>707</v>
      </c>
      <c r="B63" s="0" t="s">
        <v>750</v>
      </c>
      <c r="C63" s="267" t="s">
        <v>184</v>
      </c>
      <c r="D63" s="300" t="n">
        <f aca="false">AVERAGE('food prices'!T188:T190)</f>
        <v>3.18888888888889</v>
      </c>
      <c r="H63" s="268"/>
    </row>
    <row r="64" customFormat="false" ht="15" hidden="false" customHeight="false" outlineLevel="0" collapsed="false">
      <c r="A64" s="0" t="s">
        <v>707</v>
      </c>
      <c r="B64" s="0" t="s">
        <v>752</v>
      </c>
      <c r="C64" s="267" t="s">
        <v>182</v>
      </c>
      <c r="D64" s="300" t="n">
        <f aca="false">AVERAGE('food prices'!T191:T193)</f>
        <v>3.69333333333333</v>
      </c>
      <c r="H64" s="268"/>
    </row>
    <row r="65" customFormat="false" ht="15" hidden="false" customHeight="false" outlineLevel="0" collapsed="false">
      <c r="A65" s="0" t="s">
        <v>707</v>
      </c>
      <c r="B65" s="0" t="s">
        <v>753</v>
      </c>
      <c r="C65" s="267" t="s">
        <v>174</v>
      </c>
      <c r="D65" s="300" t="n">
        <f aca="false">AVERAGE('food prices'!T194:T196)</f>
        <v>0.413333333333333</v>
      </c>
      <c r="H65" s="268"/>
    </row>
    <row r="66" customFormat="false" ht="15" hidden="false" customHeight="false" outlineLevel="0" collapsed="false">
      <c r="A66" s="0" t="s">
        <v>707</v>
      </c>
      <c r="B66" s="0" t="s">
        <v>754</v>
      </c>
      <c r="C66" s="267" t="s">
        <v>176</v>
      </c>
      <c r="D66" s="300" t="n">
        <f aca="false">AVERAGE('food prices'!T197:T199)</f>
        <v>1.35733333333333</v>
      </c>
      <c r="H66" s="268"/>
    </row>
    <row r="67" customFormat="false" ht="15" hidden="false" customHeight="false" outlineLevel="0" collapsed="false">
      <c r="A67" s="0" t="s">
        <v>707</v>
      </c>
      <c r="B67" s="0" t="s">
        <v>755</v>
      </c>
      <c r="C67" s="267" t="s">
        <v>178</v>
      </c>
      <c r="D67" s="300" t="n">
        <f aca="false">AVERAGE('food prices'!T200:T202)</f>
        <v>1.344</v>
      </c>
      <c r="H67" s="268"/>
    </row>
    <row r="68" customFormat="false" ht="15" hidden="false" customHeight="false" outlineLevel="0" collapsed="false">
      <c r="A68" s="0" t="s">
        <v>711</v>
      </c>
      <c r="B68" s="292" t="s">
        <v>616</v>
      </c>
      <c r="C68" s="267" t="s">
        <v>39</v>
      </c>
      <c r="D68" s="300" t="n">
        <f aca="false">AVERAGE('food prices'!T77:T79)</f>
        <v>0.516666666666667</v>
      </c>
      <c r="H68" s="268"/>
    </row>
    <row r="69" customFormat="false" ht="15" hidden="false" customHeight="false" outlineLevel="0" collapsed="false">
      <c r="A69" s="190" t="s">
        <v>711</v>
      </c>
      <c r="B69" s="0" t="s">
        <v>30</v>
      </c>
      <c r="C69" s="267" t="s">
        <v>31</v>
      </c>
      <c r="D69" s="300" t="n">
        <f aca="false">AVERAGE('food prices'!T209:T211)</f>
        <v>0.522815789473684</v>
      </c>
      <c r="H69" s="268"/>
    </row>
    <row r="70" customFormat="false" ht="30" hidden="false" customHeight="false" outlineLevel="0" collapsed="false">
      <c r="A70" s="0" t="s">
        <v>711</v>
      </c>
      <c r="B70" s="292" t="s">
        <v>612</v>
      </c>
      <c r="C70" s="267" t="s">
        <v>19</v>
      </c>
      <c r="D70" s="300" t="n">
        <f aca="false">AVERAGE('food prices'!T11:T13)</f>
        <v>0.524313725490196</v>
      </c>
      <c r="H70" s="268"/>
    </row>
    <row r="71" customFormat="false" ht="15" hidden="false" customHeight="false" outlineLevel="0" collapsed="false">
      <c r="A71" s="0" t="s">
        <v>711</v>
      </c>
      <c r="B71" s="292" t="s">
        <v>617</v>
      </c>
      <c r="C71" s="267" t="s">
        <v>22</v>
      </c>
      <c r="D71" s="300" t="n">
        <f aca="false">AVERAGE('food prices'!T95:T97)</f>
        <v>0.600925925925926</v>
      </c>
      <c r="H71" s="268"/>
    </row>
    <row r="72" customFormat="false" ht="15" hidden="false" customHeight="false" outlineLevel="0" collapsed="false">
      <c r="A72" s="190" t="s">
        <v>711</v>
      </c>
      <c r="B72" s="0" t="s">
        <v>16</v>
      </c>
      <c r="C72" s="267" t="s">
        <v>17</v>
      </c>
      <c r="D72" s="300" t="n">
        <f aca="false">AVERAGE('food prices'!T203:T205)</f>
        <v>0.79888</v>
      </c>
      <c r="H72" s="268"/>
    </row>
    <row r="73" customFormat="false" ht="30" hidden="false" customHeight="false" outlineLevel="0" collapsed="false">
      <c r="A73" s="0" t="s">
        <v>719</v>
      </c>
      <c r="B73" s="292" t="s">
        <v>811</v>
      </c>
      <c r="C73" s="267" t="s">
        <v>103</v>
      </c>
      <c r="D73" s="300" t="n">
        <f aca="false">AVERAGE('food prices'!T116:T118)</f>
        <v>0.555</v>
      </c>
      <c r="H73" s="268"/>
    </row>
    <row r="74" customFormat="false" ht="15" hidden="false" customHeight="false" outlineLevel="0" collapsed="false">
      <c r="A74" s="0" t="s">
        <v>719</v>
      </c>
      <c r="B74" s="292" t="s">
        <v>622</v>
      </c>
      <c r="C74" s="267" t="s">
        <v>61</v>
      </c>
      <c r="D74" s="305" t="n">
        <f aca="false">AVERAGE('food prices'!T20:T22)</f>
        <v>0.556701030927835</v>
      </c>
      <c r="H74" s="268"/>
    </row>
    <row r="75" customFormat="false" ht="15" hidden="false" customHeight="false" outlineLevel="0" collapsed="false">
      <c r="A75" s="0" t="s">
        <v>719</v>
      </c>
      <c r="B75" s="292" t="s">
        <v>621</v>
      </c>
      <c r="C75" s="267" t="s">
        <v>75</v>
      </c>
      <c r="D75" s="300" t="n">
        <f aca="false">AVERAGE('food prices'!T26:T28)</f>
        <v>0.582333333333333</v>
      </c>
      <c r="H75" s="268"/>
    </row>
    <row r="76" customFormat="false" ht="15" hidden="false" customHeight="false" outlineLevel="0" collapsed="false">
      <c r="A76" s="0" t="s">
        <v>719</v>
      </c>
      <c r="B76" s="292" t="s">
        <v>625</v>
      </c>
      <c r="C76" s="267" t="s">
        <v>59</v>
      </c>
      <c r="D76" s="300" t="n">
        <f aca="false">AVERAGE('food prices'!T92:T94)</f>
        <v>0.630811111111111</v>
      </c>
      <c r="H76" s="268"/>
    </row>
    <row r="77" customFormat="false" ht="45" hidden="false" customHeight="false" outlineLevel="0" collapsed="false">
      <c r="A77" s="0" t="s">
        <v>719</v>
      </c>
      <c r="B77" s="292" t="s">
        <v>620</v>
      </c>
      <c r="C77" s="267" t="s">
        <v>81</v>
      </c>
      <c r="D77" s="300" t="n">
        <f aca="false">AVERAGE('food prices'!T35:T37)</f>
        <v>0.816666666666667</v>
      </c>
      <c r="H77" s="268"/>
    </row>
    <row r="78" customFormat="false" ht="15" hidden="false" customHeight="false" outlineLevel="0" collapsed="false">
      <c r="A78" s="0" t="s">
        <v>719</v>
      </c>
      <c r="B78" s="292" t="s">
        <v>624</v>
      </c>
      <c r="C78" s="267" t="s">
        <v>45</v>
      </c>
      <c r="D78" s="300" t="n">
        <f aca="false">AVERAGE('food prices'!T62:T64)</f>
        <v>1.06666666666667</v>
      </c>
      <c r="H78" s="268"/>
    </row>
    <row r="79" customFormat="false" ht="15" hidden="false" customHeight="false" outlineLevel="0" collapsed="false">
      <c r="A79" s="190" t="s">
        <v>701</v>
      </c>
      <c r="B79" s="0" t="s">
        <v>117</v>
      </c>
      <c r="C79" s="267" t="s">
        <v>118</v>
      </c>
      <c r="D79" s="300" t="n">
        <f aca="false">AVERAGE('food prices'!T245:T247)</f>
        <v>0.532</v>
      </c>
      <c r="H79" s="268"/>
    </row>
    <row r="80" customFormat="false" ht="15" hidden="false" customHeight="false" outlineLevel="0" collapsed="false">
      <c r="A80" s="190" t="s">
        <v>701</v>
      </c>
      <c r="B80" s="288" t="s">
        <v>635</v>
      </c>
      <c r="C80" s="267" t="s">
        <v>134</v>
      </c>
      <c r="D80" s="300" t="n">
        <f aca="false">AVERAGE('food prices'!T2:T4)</f>
        <v>0.591777777777778</v>
      </c>
      <c r="H80" s="268"/>
    </row>
    <row r="81" customFormat="false" ht="15" hidden="false" customHeight="false" outlineLevel="0" collapsed="false">
      <c r="A81" s="190" t="s">
        <v>701</v>
      </c>
      <c r="B81" s="0" t="s">
        <v>760</v>
      </c>
      <c r="C81" s="267" t="s">
        <v>114</v>
      </c>
      <c r="D81" s="300" t="n">
        <f aca="false">AVERAGE('food prices'!T242:T244)</f>
        <v>0.793984496124031</v>
      </c>
      <c r="H81" s="268"/>
    </row>
    <row r="82" customFormat="false" ht="15.75" hidden="false" customHeight="false" outlineLevel="0" collapsed="false">
      <c r="A82" s="1" t="s">
        <v>701</v>
      </c>
      <c r="B82" s="0" t="s">
        <v>794</v>
      </c>
      <c r="C82" s="267" t="s">
        <v>154</v>
      </c>
      <c r="D82" s="300" t="n">
        <f aca="false">AVERAGE('food prices'!T476:T478)</f>
        <v>0.9088</v>
      </c>
      <c r="H82" s="268"/>
    </row>
    <row r="83" customFormat="false" ht="30" hidden="false" customHeight="false" outlineLevel="0" collapsed="false">
      <c r="A83" s="190" t="s">
        <v>701</v>
      </c>
      <c r="B83" s="296" t="s">
        <v>644</v>
      </c>
      <c r="C83" s="267" t="s">
        <v>120</v>
      </c>
      <c r="D83" s="300" t="n">
        <f aca="false">AVERAGE('food prices'!T152:T154)</f>
        <v>0.92</v>
      </c>
      <c r="H83" s="268"/>
    </row>
    <row r="84" customFormat="false" ht="15" hidden="false" customHeight="false" outlineLevel="0" collapsed="false">
      <c r="A84" s="0" t="s">
        <v>701</v>
      </c>
      <c r="B84" s="0" t="s">
        <v>800</v>
      </c>
      <c r="C84" s="267" t="s">
        <v>150</v>
      </c>
      <c r="D84" s="300" t="n">
        <f aca="false">AVERAGE('food prices'!T491:T493)</f>
        <v>0.954011780659378</v>
      </c>
      <c r="H84" s="268"/>
    </row>
    <row r="85" customFormat="false" ht="15" hidden="false" customHeight="false" outlineLevel="0" collapsed="false">
      <c r="A85" s="190" t="s">
        <v>701</v>
      </c>
      <c r="B85" s="0" t="s">
        <v>318</v>
      </c>
      <c r="C85" s="267" t="s">
        <v>319</v>
      </c>
      <c r="D85" s="300" t="n">
        <f aca="false">AVERAGE('food prices'!T249:T250)</f>
        <v>1.01147826086957</v>
      </c>
      <c r="H85" s="268"/>
    </row>
    <row r="86" customFormat="false" ht="15" hidden="false" customHeight="false" outlineLevel="0" collapsed="false">
      <c r="A86" s="190" t="s">
        <v>701</v>
      </c>
      <c r="B86" s="292" t="s">
        <v>646</v>
      </c>
      <c r="C86" s="267" t="s">
        <v>148</v>
      </c>
      <c r="D86" s="300" t="n">
        <f aca="false">AVERAGE('food prices'!T185:T187)</f>
        <v>1.10888888888889</v>
      </c>
      <c r="H86" s="268"/>
    </row>
    <row r="87" customFormat="false" ht="30" hidden="false" customHeight="false" outlineLevel="0" collapsed="false">
      <c r="A87" s="0" t="s">
        <v>701</v>
      </c>
      <c r="B87" s="292" t="s">
        <v>641</v>
      </c>
      <c r="C87" s="267" t="s">
        <v>144</v>
      </c>
      <c r="D87" s="300" t="n">
        <f aca="false">AVERAGE('food prices'!T98:T100)</f>
        <v>1.132</v>
      </c>
      <c r="H87" s="268"/>
    </row>
    <row r="88" customFormat="false" ht="15" hidden="false" customHeight="false" outlineLevel="0" collapsed="false">
      <c r="A88" s="0" t="s">
        <v>707</v>
      </c>
      <c r="B88" s="0" t="s">
        <v>156</v>
      </c>
      <c r="C88" s="267" t="s">
        <v>157</v>
      </c>
      <c r="D88" s="300" t="n">
        <f aca="false">AVERAGE('food prices'!T263:T265)</f>
        <v>0.966</v>
      </c>
      <c r="H88" s="268"/>
    </row>
    <row r="89" customFormat="false" ht="15" hidden="false" customHeight="false" outlineLevel="0" collapsed="false">
      <c r="A89" s="0" t="s">
        <v>707</v>
      </c>
      <c r="B89" s="0" t="s">
        <v>163</v>
      </c>
      <c r="C89" s="267" t="s">
        <v>164</v>
      </c>
      <c r="D89" s="300" t="n">
        <f aca="false">AVERAGE('food prices'!T266:T268)</f>
        <v>0.170666666666667</v>
      </c>
      <c r="H89" s="268"/>
    </row>
    <row r="90" customFormat="false" ht="15" hidden="false" customHeight="false" outlineLevel="0" collapsed="false">
      <c r="A90" s="0" t="s">
        <v>707</v>
      </c>
      <c r="B90" s="0" t="s">
        <v>165</v>
      </c>
      <c r="C90" s="267" t="s">
        <v>166</v>
      </c>
      <c r="D90" s="300" t="n">
        <f aca="false">AVERAGE('food prices'!T269:T271)</f>
        <v>0.385777777777778</v>
      </c>
      <c r="H90" s="268"/>
    </row>
    <row r="91" customFormat="false" ht="15" hidden="false" customHeight="false" outlineLevel="0" collapsed="false">
      <c r="A91" s="190" t="s">
        <v>810</v>
      </c>
      <c r="B91" s="0" t="s">
        <v>169</v>
      </c>
      <c r="C91" s="267" t="s">
        <v>170</v>
      </c>
      <c r="D91" s="300" t="n">
        <f aca="false">AVERAGE('food prices'!T272:T274)</f>
        <v>1.052</v>
      </c>
      <c r="H91" s="268"/>
    </row>
    <row r="92" customFormat="false" ht="15" hidden="false" customHeight="false" outlineLevel="0" collapsed="false">
      <c r="A92" s="190" t="s">
        <v>810</v>
      </c>
      <c r="B92" s="0" t="s">
        <v>171</v>
      </c>
      <c r="C92" s="267" t="s">
        <v>172</v>
      </c>
      <c r="D92" s="300" t="n">
        <f aca="false">AVERAGE('food prices'!T275:T277)</f>
        <v>0.462666666666667</v>
      </c>
      <c r="H92" s="268"/>
    </row>
    <row r="93" customFormat="false" ht="15.75" hidden="false" customHeight="false" outlineLevel="0" collapsed="false">
      <c r="A93" s="306" t="s">
        <v>185</v>
      </c>
      <c r="B93" s="0" t="s">
        <v>188</v>
      </c>
      <c r="C93" s="267" t="s">
        <v>189</v>
      </c>
      <c r="D93" s="300" t="n">
        <f aca="false">AVERAGE('food prices'!T278:T280)</f>
        <v>0.701093333333333</v>
      </c>
      <c r="H93" s="268"/>
    </row>
    <row r="94" customFormat="false" ht="15.75" hidden="false" customHeight="false" outlineLevel="0" collapsed="false">
      <c r="A94" s="306" t="s">
        <v>185</v>
      </c>
      <c r="B94" s="0" t="s">
        <v>190</v>
      </c>
      <c r="C94" s="267" t="s">
        <v>191</v>
      </c>
      <c r="D94" s="300" t="n">
        <f aca="false">AVERAGE('food prices'!T281:T283)</f>
        <v>1.34852666666667</v>
      </c>
      <c r="H94" s="268"/>
    </row>
    <row r="95" customFormat="false" ht="15.75" hidden="false" customHeight="false" outlineLevel="0" collapsed="false">
      <c r="A95" s="306" t="s">
        <v>185</v>
      </c>
      <c r="B95" s="0" t="s">
        <v>192</v>
      </c>
      <c r="C95" s="267" t="s">
        <v>193</v>
      </c>
      <c r="D95" s="300" t="n">
        <f aca="false">AVERAGE('food prices'!T284:T286)</f>
        <v>1.37219333333333</v>
      </c>
      <c r="H95" s="268"/>
    </row>
    <row r="96" customFormat="false" ht="15.75" hidden="false" customHeight="false" outlineLevel="0" collapsed="false">
      <c r="A96" s="306" t="s">
        <v>185</v>
      </c>
      <c r="B96" s="0" t="s">
        <v>194</v>
      </c>
      <c r="C96" s="267" t="s">
        <v>195</v>
      </c>
      <c r="D96" s="300" t="n">
        <f aca="false">AVERAGE('food prices'!T287:T289)</f>
        <v>1.1611</v>
      </c>
      <c r="H96" s="268"/>
    </row>
    <row r="97" customFormat="false" ht="15.75" hidden="false" customHeight="false" outlineLevel="0" collapsed="false">
      <c r="A97" s="306" t="s">
        <v>185</v>
      </c>
      <c r="B97" s="0" t="s">
        <v>196</v>
      </c>
      <c r="C97" s="267" t="s">
        <v>197</v>
      </c>
      <c r="D97" s="300" t="n">
        <f aca="false">AVERAGE('food prices'!T290:T292)</f>
        <v>1.6711</v>
      </c>
      <c r="H97" s="268"/>
    </row>
    <row r="98" customFormat="false" ht="15.75" hidden="false" customHeight="false" outlineLevel="0" collapsed="false">
      <c r="A98" s="306" t="s">
        <v>185</v>
      </c>
      <c r="B98" s="0" t="s">
        <v>202</v>
      </c>
      <c r="C98" s="267" t="s">
        <v>203</v>
      </c>
      <c r="D98" s="300" t="n">
        <f aca="false">AVERAGE('food prices'!T293:T295)</f>
        <v>0.2718</v>
      </c>
      <c r="H98" s="268"/>
    </row>
    <row r="99" customFormat="false" ht="15.75" hidden="false" customHeight="false" outlineLevel="0" collapsed="false">
      <c r="A99" s="306" t="s">
        <v>185</v>
      </c>
      <c r="B99" s="0" t="s">
        <v>204</v>
      </c>
      <c r="C99" s="267" t="s">
        <v>205</v>
      </c>
      <c r="D99" s="300" t="n">
        <f aca="false">AVERAGE('food prices'!T296:T298)</f>
        <v>0.555006108374384</v>
      </c>
      <c r="H99" s="268"/>
    </row>
    <row r="100" customFormat="false" ht="15.75" hidden="false" customHeight="false" outlineLevel="0" collapsed="false">
      <c r="A100" s="306" t="s">
        <v>185</v>
      </c>
      <c r="B100" s="0" t="s">
        <v>206</v>
      </c>
      <c r="C100" s="267" t="s">
        <v>207</v>
      </c>
      <c r="D100" s="300" t="n">
        <f aca="false">AVERAGE('food prices'!T299:T301)</f>
        <v>0.28784</v>
      </c>
      <c r="H100" s="268"/>
    </row>
    <row r="101" customFormat="false" ht="15.75" hidden="false" customHeight="false" outlineLevel="0" collapsed="false">
      <c r="A101" s="306" t="s">
        <v>185</v>
      </c>
      <c r="B101" s="0" t="s">
        <v>208</v>
      </c>
      <c r="C101" s="267" t="s">
        <v>209</v>
      </c>
      <c r="D101" s="300" t="n">
        <f aca="false">AVERAGE('food prices'!T302:T304)</f>
        <v>0.9496</v>
      </c>
      <c r="H101" s="268"/>
    </row>
    <row r="102" customFormat="false" ht="15.75" hidden="false" customHeight="false" outlineLevel="0" collapsed="false">
      <c r="A102" s="306" t="s">
        <v>185</v>
      </c>
      <c r="B102" s="0" t="s">
        <v>212</v>
      </c>
      <c r="C102" s="267" t="s">
        <v>213</v>
      </c>
      <c r="D102" s="300" t="n">
        <f aca="false">AVERAGE('food prices'!T305:T307)</f>
        <v>0.57178</v>
      </c>
      <c r="H102" s="268"/>
    </row>
    <row r="103" customFormat="false" ht="15.75" hidden="false" customHeight="false" outlineLevel="0" collapsed="false">
      <c r="A103" s="306" t="s">
        <v>185</v>
      </c>
      <c r="B103" s="0" t="s">
        <v>220</v>
      </c>
      <c r="C103" s="267" t="s">
        <v>221</v>
      </c>
      <c r="D103" s="300" t="n">
        <f aca="false">AVERAGE('food prices'!T308:T310)</f>
        <v>1.85752941176471</v>
      </c>
      <c r="H103" s="268"/>
    </row>
    <row r="104" customFormat="false" ht="15.75" hidden="false" customHeight="false" outlineLevel="0" collapsed="false">
      <c r="A104" s="306" t="s">
        <v>185</v>
      </c>
      <c r="B104" s="0" t="s">
        <v>226</v>
      </c>
      <c r="C104" s="267" t="s">
        <v>227</v>
      </c>
      <c r="D104" s="300" t="n">
        <f aca="false">AVERAGE('food prices'!T311:T313)</f>
        <v>0.679111111111111</v>
      </c>
      <c r="H104" s="268"/>
    </row>
    <row r="105" customFormat="false" ht="15.75" hidden="false" customHeight="false" outlineLevel="0" collapsed="false">
      <c r="A105" s="306" t="s">
        <v>185</v>
      </c>
      <c r="B105" s="0" t="s">
        <v>233</v>
      </c>
      <c r="C105" s="267" t="s">
        <v>234</v>
      </c>
      <c r="D105" s="300" t="n">
        <f aca="false">AVERAGE('food prices'!T314:T316)</f>
        <v>0.177506775067751</v>
      </c>
      <c r="H105" s="268"/>
    </row>
    <row r="106" customFormat="false" ht="15.75" hidden="false" customHeight="false" outlineLevel="0" collapsed="false">
      <c r="A106" s="306" t="s">
        <v>185</v>
      </c>
      <c r="B106" s="0" t="s">
        <v>239</v>
      </c>
      <c r="C106" s="267" t="s">
        <v>240</v>
      </c>
      <c r="D106" s="300" t="n">
        <f aca="false">AVERAGE('food prices'!T317:T319)</f>
        <v>0.988701754385965</v>
      </c>
      <c r="H106" s="268"/>
    </row>
    <row r="107" customFormat="false" ht="15.75" hidden="false" customHeight="false" outlineLevel="0" collapsed="false">
      <c r="A107" s="306" t="s">
        <v>185</v>
      </c>
      <c r="B107" s="0" t="s">
        <v>241</v>
      </c>
      <c r="C107" s="267" t="s">
        <v>242</v>
      </c>
      <c r="D107" s="300" t="n">
        <f aca="false">AVERAGE('food prices'!T320:T322)</f>
        <v>0.726954006638217</v>
      </c>
      <c r="H107" s="268"/>
    </row>
    <row r="108" customFormat="false" ht="15.75" hidden="false" customHeight="false" outlineLevel="0" collapsed="false">
      <c r="A108" s="1" t="s">
        <v>258</v>
      </c>
      <c r="B108" s="0" t="s">
        <v>259</v>
      </c>
      <c r="C108" s="267" t="s">
        <v>260</v>
      </c>
      <c r="D108" s="300" t="n">
        <f aca="false">AVERAGE('food prices'!T323:T325)</f>
        <v>1.15866666666667</v>
      </c>
      <c r="H108" s="268"/>
    </row>
    <row r="109" customFormat="false" ht="15.75" hidden="false" customHeight="false" outlineLevel="0" collapsed="false">
      <c r="A109" s="1" t="s">
        <v>258</v>
      </c>
      <c r="B109" s="0" t="s">
        <v>261</v>
      </c>
      <c r="C109" s="267" t="s">
        <v>262</v>
      </c>
      <c r="D109" s="300" t="n">
        <f aca="false">AVERAGE('food prices'!T326:T328)</f>
        <v>0.552</v>
      </c>
      <c r="H109" s="268"/>
    </row>
    <row r="110" customFormat="false" ht="15.75" hidden="false" customHeight="false" outlineLevel="0" collapsed="false">
      <c r="A110" s="1" t="s">
        <v>271</v>
      </c>
      <c r="B110" s="0" t="s">
        <v>272</v>
      </c>
      <c r="C110" s="267" t="s">
        <v>273</v>
      </c>
      <c r="D110" s="300" t="n">
        <f aca="false">AVERAGE('food prices'!T329:T331)</f>
        <v>1.13530413240565</v>
      </c>
      <c r="H110" s="268"/>
    </row>
    <row r="111" customFormat="false" ht="15.75" hidden="false" customHeight="false" outlineLevel="0" collapsed="false">
      <c r="A111" s="1" t="s">
        <v>271</v>
      </c>
      <c r="B111" s="0" t="s">
        <v>275</v>
      </c>
      <c r="C111" s="267" t="s">
        <v>276</v>
      </c>
      <c r="D111" s="300" t="n">
        <f aca="false">AVERAGE('food prices'!T332:T334)</f>
        <v>0.665333333333333</v>
      </c>
      <c r="H111" s="268"/>
    </row>
    <row r="112" customFormat="false" ht="15.75" hidden="false" customHeight="false" outlineLevel="0" collapsed="false">
      <c r="A112" s="1" t="s">
        <v>271</v>
      </c>
      <c r="B112" s="0" t="s">
        <v>277</v>
      </c>
      <c r="C112" s="267" t="s">
        <v>278</v>
      </c>
      <c r="D112" s="300" t="n">
        <f aca="false">AVERAGE('food prices'!T335:T337)</f>
        <v>1.48469696969697</v>
      </c>
      <c r="H112" s="268"/>
    </row>
    <row r="113" customFormat="false" ht="15.75" hidden="false" customHeight="false" outlineLevel="0" collapsed="false">
      <c r="A113" s="1" t="s">
        <v>271</v>
      </c>
      <c r="B113" s="0" t="s">
        <v>279</v>
      </c>
      <c r="C113" s="267" t="s">
        <v>280</v>
      </c>
      <c r="D113" s="300" t="n">
        <f aca="false">AVERAGE('food prices'!T338:T340)</f>
        <v>1.47238095238095</v>
      </c>
      <c r="H113" s="268"/>
    </row>
    <row r="114" customFormat="false" ht="15.75" hidden="false" customHeight="false" outlineLevel="0" collapsed="false">
      <c r="A114" s="1" t="s">
        <v>271</v>
      </c>
      <c r="B114" s="0" t="s">
        <v>283</v>
      </c>
      <c r="C114" s="267" t="s">
        <v>284</v>
      </c>
      <c r="D114" s="300" t="n">
        <f aca="false">AVERAGE('food prices'!T341:T343)</f>
        <v>1.08148148148148</v>
      </c>
      <c r="H114" s="268"/>
    </row>
    <row r="115" customFormat="false" ht="15.75" hidden="false" customHeight="false" outlineLevel="0" collapsed="false">
      <c r="A115" s="1" t="s">
        <v>271</v>
      </c>
      <c r="B115" s="0" t="s">
        <v>285</v>
      </c>
      <c r="C115" s="267" t="s">
        <v>286</v>
      </c>
      <c r="D115" s="300" t="n">
        <f aca="false">AVERAGE('food prices'!T344:T346)</f>
        <v>3.20823529411765</v>
      </c>
      <c r="H115" s="268"/>
    </row>
    <row r="116" customFormat="false" ht="15.75" hidden="false" customHeight="false" outlineLevel="0" collapsed="false">
      <c r="A116" s="1" t="s">
        <v>271</v>
      </c>
      <c r="B116" s="0" t="s">
        <v>287</v>
      </c>
      <c r="C116" s="267" t="s">
        <v>288</v>
      </c>
      <c r="D116" s="300" t="n">
        <f aca="false">AVERAGE('food prices'!T347:T349)</f>
        <v>1.27991081382386</v>
      </c>
      <c r="H116" s="268"/>
    </row>
    <row r="117" customFormat="false" ht="15.75" hidden="false" customHeight="false" outlineLevel="0" collapsed="false">
      <c r="A117" s="1" t="s">
        <v>271</v>
      </c>
      <c r="B117" s="0" t="s">
        <v>293</v>
      </c>
      <c r="C117" s="267" t="s">
        <v>294</v>
      </c>
      <c r="D117" s="300" t="n">
        <f aca="false">AVERAGE('food prices'!T350:T352)</f>
        <v>1.31825833333333</v>
      </c>
      <c r="H117" s="268"/>
    </row>
    <row r="118" customFormat="false" ht="15.75" hidden="false" customHeight="false" outlineLevel="0" collapsed="false">
      <c r="A118" s="1" t="s">
        <v>271</v>
      </c>
      <c r="B118" s="0" t="s">
        <v>295</v>
      </c>
      <c r="C118" s="267" t="s">
        <v>296</v>
      </c>
      <c r="D118" s="300" t="n">
        <f aca="false">AVERAGE('food prices'!T353:T355)</f>
        <v>1.82966666666667</v>
      </c>
      <c r="H118" s="268"/>
    </row>
    <row r="119" customFormat="false" ht="15.75" hidden="false" customHeight="false" outlineLevel="0" collapsed="false">
      <c r="A119" s="1" t="s">
        <v>271</v>
      </c>
      <c r="B119" s="0" t="s">
        <v>297</v>
      </c>
      <c r="C119" s="267" t="s">
        <v>298</v>
      </c>
      <c r="D119" s="300" t="n">
        <f aca="false">AVERAGE('food prices'!T356:T358)</f>
        <v>0.61724</v>
      </c>
      <c r="H119" s="268"/>
    </row>
    <row r="120" customFormat="false" ht="15.75" hidden="false" customHeight="false" outlineLevel="0" collapsed="false">
      <c r="A120" s="1" t="s">
        <v>271</v>
      </c>
      <c r="B120" s="0" t="s">
        <v>299</v>
      </c>
      <c r="C120" s="267" t="s">
        <v>300</v>
      </c>
      <c r="D120" s="300" t="n">
        <f aca="false">AVERAGE('food prices'!T359:T361)</f>
        <v>0.754583333333333</v>
      </c>
      <c r="H120" s="268"/>
    </row>
    <row r="121" customFormat="false" ht="15.75" hidden="false" customHeight="false" outlineLevel="0" collapsed="false">
      <c r="A121" s="1" t="s">
        <v>271</v>
      </c>
      <c r="B121" s="0" t="s">
        <v>303</v>
      </c>
      <c r="C121" s="267" t="s">
        <v>304</v>
      </c>
      <c r="D121" s="300" t="n">
        <f aca="false">AVERAGE('food prices'!T362:T364)</f>
        <v>1.80925925925926</v>
      </c>
      <c r="H121" s="268"/>
    </row>
    <row r="122" customFormat="false" ht="15.75" hidden="false" customHeight="false" outlineLevel="0" collapsed="false">
      <c r="A122" s="1" t="s">
        <v>271</v>
      </c>
      <c r="B122" s="0" t="s">
        <v>305</v>
      </c>
      <c r="C122" s="267" t="s">
        <v>306</v>
      </c>
      <c r="D122" s="300" t="n">
        <f aca="false">AVERAGE('food prices'!T365:T367)</f>
        <v>1.23703703703704</v>
      </c>
      <c r="H122" s="268"/>
    </row>
    <row r="123" customFormat="false" ht="15.75" hidden="false" customHeight="false" outlineLevel="0" collapsed="false">
      <c r="A123" s="1" t="s">
        <v>271</v>
      </c>
      <c r="B123" s="0" t="s">
        <v>307</v>
      </c>
      <c r="C123" s="267" t="s">
        <v>308</v>
      </c>
      <c r="D123" s="300" t="n">
        <f aca="false">AVERAGE('food prices'!T368:T370)</f>
        <v>0.218</v>
      </c>
      <c r="H123" s="268"/>
    </row>
    <row r="124" customFormat="false" ht="15.75" hidden="false" customHeight="false" outlineLevel="0" collapsed="false">
      <c r="A124" s="1" t="s">
        <v>271</v>
      </c>
      <c r="B124" s="0" t="s">
        <v>309</v>
      </c>
      <c r="C124" s="267" t="s">
        <v>310</v>
      </c>
      <c r="D124" s="300" t="n">
        <f aca="false">AVERAGE('food prices'!T371:T373)</f>
        <v>1.12657657657658</v>
      </c>
      <c r="H124" s="268"/>
    </row>
    <row r="125" customFormat="false" ht="15.75" hidden="false" customHeight="false" outlineLevel="0" collapsed="false">
      <c r="A125" s="1" t="s">
        <v>271</v>
      </c>
      <c r="B125" s="0" t="s">
        <v>311</v>
      </c>
      <c r="C125" s="267" t="s">
        <v>312</v>
      </c>
      <c r="D125" s="300" t="n">
        <f aca="false">AVERAGE('food prices'!T374:T376)</f>
        <v>0.986666666666667</v>
      </c>
      <c r="H125" s="268"/>
    </row>
    <row r="126" customFormat="false" ht="15.75" hidden="false" customHeight="false" outlineLevel="0" collapsed="false">
      <c r="A126" s="1" t="s">
        <v>330</v>
      </c>
      <c r="B126" s="0" t="s">
        <v>320</v>
      </c>
      <c r="C126" s="267" t="s">
        <v>321</v>
      </c>
      <c r="D126" s="300" t="n">
        <f aca="false">AVERAGE('food prices'!T377:T379)</f>
        <v>0.552</v>
      </c>
      <c r="H126" s="268"/>
    </row>
    <row r="127" customFormat="false" ht="15.75" hidden="false" customHeight="false" outlineLevel="0" collapsed="false">
      <c r="A127" s="1" t="s">
        <v>330</v>
      </c>
      <c r="B127" s="0" t="s">
        <v>331</v>
      </c>
      <c r="C127" s="267" t="s">
        <v>332</v>
      </c>
      <c r="D127" s="300" t="n">
        <f aca="false">AVERAGE('food prices'!T380:T382)</f>
        <v>0.567111111111111</v>
      </c>
      <c r="H127" s="268"/>
    </row>
    <row r="128" customFormat="false" ht="15.75" hidden="false" customHeight="false" outlineLevel="0" collapsed="false">
      <c r="A128" s="1" t="s">
        <v>330</v>
      </c>
      <c r="B128" s="0" t="s">
        <v>322</v>
      </c>
      <c r="C128" s="267" t="s">
        <v>323</v>
      </c>
      <c r="D128" s="300" t="n">
        <f aca="false">AVERAGE('food prices'!T383:T385)</f>
        <v>0.514285714285714</v>
      </c>
      <c r="H128" s="268"/>
    </row>
    <row r="129" customFormat="false" ht="15.75" hidden="false" customHeight="false" outlineLevel="0" collapsed="false">
      <c r="A129" s="1" t="s">
        <v>330</v>
      </c>
      <c r="B129" s="0" t="s">
        <v>324</v>
      </c>
      <c r="C129" s="267" t="s">
        <v>325</v>
      </c>
      <c r="D129" s="300" t="n">
        <f aca="false">AVERAGE('food prices'!T386:T388)</f>
        <v>0.649433617866538</v>
      </c>
      <c r="H129" s="268"/>
    </row>
    <row r="130" customFormat="false" ht="15.75" hidden="false" customHeight="false" outlineLevel="0" collapsed="false">
      <c r="A130" s="1" t="s">
        <v>330</v>
      </c>
      <c r="B130" s="0" t="s">
        <v>326</v>
      </c>
      <c r="C130" s="267" t="s">
        <v>327</v>
      </c>
      <c r="D130" s="300" t="n">
        <f aca="false">AVERAGE('food prices'!T389:T391)</f>
        <v>0.291</v>
      </c>
      <c r="H130" s="268"/>
    </row>
    <row r="131" customFormat="false" ht="15.75" hidden="false" customHeight="false" outlineLevel="0" collapsed="false">
      <c r="A131" s="1" t="s">
        <v>330</v>
      </c>
      <c r="B131" s="0" t="s">
        <v>328</v>
      </c>
      <c r="C131" s="267" t="s">
        <v>329</v>
      </c>
      <c r="D131" s="300" t="n">
        <f aca="false">AVERAGE('food prices'!T392:T394)</f>
        <v>0.1732</v>
      </c>
      <c r="H131" s="268"/>
    </row>
    <row r="132" customFormat="false" ht="15.75" hidden="false" customHeight="false" outlineLevel="0" collapsed="false">
      <c r="A132" s="1" t="s">
        <v>330</v>
      </c>
      <c r="B132" s="0" t="s">
        <v>335</v>
      </c>
      <c r="C132" s="267" t="s">
        <v>336</v>
      </c>
      <c r="D132" s="300" t="n">
        <f aca="false">AVERAGE('food prices'!T395:T397)</f>
        <v>0.361309523809524</v>
      </c>
      <c r="H132" s="268"/>
    </row>
    <row r="133" customFormat="false" ht="15" hidden="false" customHeight="false" outlineLevel="0" collapsed="false">
      <c r="A133" s="0" t="s">
        <v>719</v>
      </c>
      <c r="B133" s="292" t="s">
        <v>627</v>
      </c>
      <c r="C133" s="267" t="s">
        <v>67</v>
      </c>
      <c r="D133" s="300" t="n">
        <f aca="false">AVERAGE('food prices'!T113:T115)</f>
        <v>1.09933333333333</v>
      </c>
      <c r="H133" s="268"/>
    </row>
    <row r="134" customFormat="false" ht="15.75" hidden="false" customHeight="false" outlineLevel="0" collapsed="false">
      <c r="A134" s="1" t="s">
        <v>345</v>
      </c>
      <c r="B134" s="0" t="s">
        <v>346</v>
      </c>
      <c r="C134" s="267" t="s">
        <v>347</v>
      </c>
      <c r="D134" s="300" t="n">
        <f aca="false">AVERAGE('food prices'!T401:T403)</f>
        <v>1.36925925925926</v>
      </c>
      <c r="H134" s="268"/>
    </row>
    <row r="135" customFormat="false" ht="15.75" hidden="false" customHeight="false" outlineLevel="0" collapsed="false">
      <c r="A135" s="1" t="s">
        <v>345</v>
      </c>
      <c r="B135" s="0" t="s">
        <v>348</v>
      </c>
      <c r="C135" s="267" t="s">
        <v>349</v>
      </c>
      <c r="D135" s="300" t="n">
        <f aca="false">AVERAGE('food prices'!T404:T406)</f>
        <v>0.153037037037037</v>
      </c>
      <c r="H135" s="268"/>
    </row>
    <row r="136" customFormat="false" ht="15.75" hidden="false" customHeight="false" outlineLevel="0" collapsed="false">
      <c r="A136" s="1" t="s">
        <v>345</v>
      </c>
      <c r="B136" s="0" t="s">
        <v>350</v>
      </c>
      <c r="C136" s="267" t="s">
        <v>351</v>
      </c>
      <c r="D136" s="300" t="n">
        <f aca="false">AVERAGE('food prices'!T407:T409)</f>
        <v>0.0728888888888889</v>
      </c>
      <c r="H136" s="268"/>
    </row>
    <row r="137" customFormat="false" ht="15.75" hidden="false" customHeight="false" outlineLevel="0" collapsed="false">
      <c r="A137" s="1" t="s">
        <v>345</v>
      </c>
      <c r="B137" s="0" t="s">
        <v>352</v>
      </c>
      <c r="C137" s="267" t="s">
        <v>353</v>
      </c>
      <c r="D137" s="300" t="n">
        <f aca="false">AVERAGE('food prices'!T410:T412)</f>
        <v>0.149777777777778</v>
      </c>
      <c r="H137" s="268"/>
    </row>
    <row r="138" customFormat="false" ht="15.75" hidden="false" customHeight="false" outlineLevel="0" collapsed="false">
      <c r="A138" s="1" t="s">
        <v>345</v>
      </c>
      <c r="B138" s="0" t="s">
        <v>354</v>
      </c>
      <c r="C138" s="267" t="s">
        <v>355</v>
      </c>
      <c r="D138" s="300" t="n">
        <f aca="false">AVERAGE('food prices'!T413:T415)</f>
        <v>0.272666666666667</v>
      </c>
      <c r="H138" s="268"/>
    </row>
    <row r="139" customFormat="false" ht="15.75" hidden="false" customHeight="false" outlineLevel="0" collapsed="false">
      <c r="A139" s="1" t="s">
        <v>345</v>
      </c>
      <c r="B139" s="0" t="s">
        <v>356</v>
      </c>
      <c r="C139" s="267" t="s">
        <v>357</v>
      </c>
      <c r="D139" s="300" t="n">
        <f aca="false">AVERAGE('food prices'!T416:T418)</f>
        <v>0.519444444444444</v>
      </c>
      <c r="H139" s="268"/>
    </row>
    <row r="140" customFormat="false" ht="15.75" hidden="false" customHeight="false" outlineLevel="0" collapsed="false">
      <c r="A140" s="1" t="s">
        <v>345</v>
      </c>
      <c r="B140" s="0" t="s">
        <v>358</v>
      </c>
      <c r="C140" s="267" t="s">
        <v>359</v>
      </c>
      <c r="D140" s="300" t="n">
        <f aca="false">AVERAGE('food prices'!T419:T421)</f>
        <v>0.516892018779343</v>
      </c>
      <c r="H140" s="268"/>
    </row>
    <row r="141" customFormat="false" ht="15.75" hidden="false" customHeight="false" outlineLevel="0" collapsed="false">
      <c r="A141" s="1" t="s">
        <v>345</v>
      </c>
      <c r="B141" s="0" t="s">
        <v>360</v>
      </c>
      <c r="C141" s="267" t="s">
        <v>361</v>
      </c>
      <c r="D141" s="300" t="n">
        <f aca="false">AVERAGE('food prices'!T422:T424)</f>
        <v>1.17888888888889</v>
      </c>
      <c r="H141" s="268"/>
    </row>
    <row r="142" customFormat="false" ht="15.75" hidden="false" customHeight="false" outlineLevel="0" collapsed="false">
      <c r="A142" s="1" t="s">
        <v>345</v>
      </c>
      <c r="B142" s="0" t="s">
        <v>362</v>
      </c>
      <c r="C142" s="267" t="s">
        <v>363</v>
      </c>
      <c r="D142" s="300" t="n">
        <f aca="false">AVERAGE('food prices'!T425:T427)</f>
        <v>2.14074074074074</v>
      </c>
      <c r="H142" s="268"/>
    </row>
    <row r="143" customFormat="false" ht="15.75" hidden="false" customHeight="false" outlineLevel="0" collapsed="false">
      <c r="A143" s="1" t="s">
        <v>586</v>
      </c>
      <c r="B143" s="0" t="s">
        <v>367</v>
      </c>
      <c r="C143" s="267" t="s">
        <v>368</v>
      </c>
      <c r="D143" s="300" t="n">
        <f aca="false">AVERAGE('food prices'!T428:T430)</f>
        <v>1</v>
      </c>
      <c r="H143" s="268"/>
    </row>
    <row r="144" customFormat="false" ht="15.75" hidden="false" customHeight="false" outlineLevel="0" collapsed="false">
      <c r="A144" s="1" t="s">
        <v>586</v>
      </c>
      <c r="B144" s="0" t="s">
        <v>369</v>
      </c>
      <c r="C144" s="267" t="s">
        <v>370</v>
      </c>
      <c r="D144" s="300" t="s">
        <v>712</v>
      </c>
      <c r="H144" s="268"/>
    </row>
    <row r="145" customFormat="false" ht="15.75" hidden="false" customHeight="false" outlineLevel="0" collapsed="false">
      <c r="A145" s="1" t="s">
        <v>586</v>
      </c>
      <c r="B145" s="0" t="s">
        <v>371</v>
      </c>
      <c r="C145" s="267" t="s">
        <v>372</v>
      </c>
      <c r="D145" s="300" t="s">
        <v>712</v>
      </c>
      <c r="H145" s="268"/>
    </row>
    <row r="146" customFormat="false" ht="15.75" hidden="false" customHeight="false" outlineLevel="0" collapsed="false">
      <c r="A146" s="1" t="s">
        <v>586</v>
      </c>
      <c r="B146" s="0" t="s">
        <v>373</v>
      </c>
      <c r="C146" s="267" t="s">
        <v>374</v>
      </c>
      <c r="D146" s="300" t="s">
        <v>712</v>
      </c>
      <c r="H146" s="268"/>
    </row>
    <row r="147" customFormat="false" ht="15.75" hidden="false" customHeight="false" outlineLevel="0" collapsed="false">
      <c r="A147" s="1" t="s">
        <v>586</v>
      </c>
      <c r="B147" s="0" t="s">
        <v>375</v>
      </c>
      <c r="C147" s="267" t="s">
        <v>376</v>
      </c>
      <c r="D147" s="300" t="s">
        <v>712</v>
      </c>
      <c r="H147" s="268"/>
    </row>
    <row r="148" customFormat="false" ht="15.75" hidden="false" customHeight="false" outlineLevel="0" collapsed="false">
      <c r="A148" s="1" t="s">
        <v>586</v>
      </c>
      <c r="B148" s="0" t="s">
        <v>792</v>
      </c>
      <c r="C148" s="267" t="s">
        <v>378</v>
      </c>
      <c r="D148" s="300" t="s">
        <v>712</v>
      </c>
      <c r="H148" s="268"/>
    </row>
    <row r="149" customFormat="false" ht="15.75" hidden="false" customHeight="false" outlineLevel="0" collapsed="false">
      <c r="A149" s="1" t="s">
        <v>586</v>
      </c>
      <c r="B149" s="0" t="s">
        <v>381</v>
      </c>
      <c r="C149" s="267" t="s">
        <v>382</v>
      </c>
      <c r="D149" s="300" t="s">
        <v>712</v>
      </c>
      <c r="H149" s="268"/>
    </row>
    <row r="150" customFormat="false" ht="15.75" hidden="false" customHeight="false" outlineLevel="0" collapsed="false">
      <c r="A150" s="1" t="s">
        <v>586</v>
      </c>
      <c r="B150" s="0" t="s">
        <v>383</v>
      </c>
      <c r="C150" s="267" t="s">
        <v>384</v>
      </c>
      <c r="D150" s="300" t="s">
        <v>712</v>
      </c>
      <c r="H150" s="268"/>
    </row>
    <row r="151" customFormat="false" ht="15.75" hidden="false" customHeight="false" outlineLevel="0" collapsed="false">
      <c r="A151" s="1" t="s">
        <v>586</v>
      </c>
      <c r="B151" s="0" t="s">
        <v>385</v>
      </c>
      <c r="C151" s="267" t="s">
        <v>386</v>
      </c>
      <c r="D151" s="300" t="s">
        <v>712</v>
      </c>
      <c r="H151" s="268"/>
    </row>
    <row r="152" customFormat="false" ht="15.75" hidden="false" customHeight="false" outlineLevel="0" collapsed="false">
      <c r="A152" s="1" t="s">
        <v>586</v>
      </c>
      <c r="B152" s="0" t="s">
        <v>387</v>
      </c>
      <c r="C152" s="267" t="s">
        <v>388</v>
      </c>
      <c r="D152" s="300" t="s">
        <v>712</v>
      </c>
      <c r="H152" s="268"/>
    </row>
    <row r="153" customFormat="false" ht="15.75" hidden="false" customHeight="false" outlineLevel="0" collapsed="false">
      <c r="A153" s="1" t="s">
        <v>586</v>
      </c>
      <c r="B153" s="0" t="s">
        <v>389</v>
      </c>
      <c r="C153" s="267" t="s">
        <v>390</v>
      </c>
      <c r="D153" s="300" t="s">
        <v>712</v>
      </c>
      <c r="H153" s="268"/>
    </row>
    <row r="154" customFormat="false" ht="15.75" hidden="false" customHeight="false" outlineLevel="0" collapsed="false">
      <c r="A154" s="1" t="s">
        <v>586</v>
      </c>
      <c r="B154" s="0" t="s">
        <v>391</v>
      </c>
      <c r="C154" s="267" t="s">
        <v>392</v>
      </c>
      <c r="D154" s="300" t="s">
        <v>712</v>
      </c>
      <c r="H154" s="268"/>
    </row>
    <row r="155" customFormat="false" ht="15.75" hidden="false" customHeight="false" outlineLevel="0" collapsed="false">
      <c r="A155" s="1" t="s">
        <v>586</v>
      </c>
      <c r="B155" s="0" t="s">
        <v>393</v>
      </c>
      <c r="C155" s="267" t="s">
        <v>394</v>
      </c>
      <c r="D155" s="300" t="s">
        <v>712</v>
      </c>
      <c r="H155" s="268"/>
    </row>
    <row r="156" customFormat="false" ht="15.75" hidden="false" customHeight="false" outlineLevel="0" collapsed="false">
      <c r="A156" s="1" t="s">
        <v>395</v>
      </c>
      <c r="B156" s="0" t="s">
        <v>396</v>
      </c>
      <c r="C156" s="267" t="s">
        <v>397</v>
      </c>
      <c r="D156" s="300" t="s">
        <v>712</v>
      </c>
      <c r="H156" s="268"/>
    </row>
    <row r="157" customFormat="false" ht="15.75" hidden="false" customHeight="false" outlineLevel="0" collapsed="false">
      <c r="A157" s="1" t="s">
        <v>395</v>
      </c>
      <c r="B157" s="0" t="s">
        <v>398</v>
      </c>
      <c r="C157" s="267" t="s">
        <v>399</v>
      </c>
      <c r="D157" s="300" t="s">
        <v>712</v>
      </c>
      <c r="H157" s="268"/>
    </row>
    <row r="158" customFormat="false" ht="15.75" hidden="false" customHeight="false" outlineLevel="0" collapsed="false">
      <c r="A158" s="1" t="s">
        <v>185</v>
      </c>
      <c r="B158" s="0" t="s">
        <v>250</v>
      </c>
      <c r="C158" s="267" t="s">
        <v>251</v>
      </c>
      <c r="D158" s="300" t="n">
        <f aca="false">AVERAGE('food prices'!T473:T475)</f>
        <v>0.991190476190476</v>
      </c>
      <c r="H158" s="268"/>
    </row>
    <row r="159" customFormat="false" ht="15" hidden="false" customHeight="false" outlineLevel="0" collapsed="false">
      <c r="A159" s="0" t="s">
        <v>701</v>
      </c>
      <c r="B159" s="296" t="s">
        <v>643</v>
      </c>
      <c r="C159" s="267" t="s">
        <v>152</v>
      </c>
      <c r="D159" s="300" t="n">
        <f aca="false">AVERAGE('food prices'!T128:T130)</f>
        <v>1.15288888888889</v>
      </c>
      <c r="H159" s="268"/>
    </row>
    <row r="160" customFormat="false" ht="15" hidden="false" customHeight="false" outlineLevel="0" collapsed="false">
      <c r="A160" s="0" t="s">
        <v>719</v>
      </c>
      <c r="B160" s="292" t="s">
        <v>629</v>
      </c>
      <c r="C160" s="267" t="s">
        <v>51</v>
      </c>
      <c r="D160" s="300" t="n">
        <f aca="false">AVERAGE('food prices'!T140:T142)</f>
        <v>1.20265151515152</v>
      </c>
      <c r="H160" s="268"/>
    </row>
    <row r="161" customFormat="false" ht="15.75" hidden="false" customHeight="false" outlineLevel="0" collapsed="false">
      <c r="A161" s="1" t="s">
        <v>719</v>
      </c>
      <c r="B161" s="0" t="s">
        <v>795</v>
      </c>
      <c r="C161" s="267" t="s">
        <v>99</v>
      </c>
      <c r="D161" s="300" t="n">
        <f aca="false">AVERAGE('food prices'!T479:T481)</f>
        <v>1.29388888888889</v>
      </c>
      <c r="H161" s="268"/>
    </row>
    <row r="162" customFormat="false" ht="15" hidden="false" customHeight="false" outlineLevel="0" collapsed="false">
      <c r="A162" s="0" t="s">
        <v>185</v>
      </c>
      <c r="B162" s="0" t="s">
        <v>256</v>
      </c>
      <c r="C162" s="267" t="s">
        <v>257</v>
      </c>
      <c r="D162" s="300" t="n">
        <f aca="false">AVERAGE('food prices'!T485:T487)</f>
        <v>0.184</v>
      </c>
      <c r="H162" s="268"/>
    </row>
    <row r="163" customFormat="false" ht="15" hidden="false" customHeight="false" outlineLevel="0" collapsed="false">
      <c r="A163" s="0" t="s">
        <v>185</v>
      </c>
      <c r="B163" s="0" t="s">
        <v>798</v>
      </c>
      <c r="C163" s="267" t="s">
        <v>217</v>
      </c>
      <c r="D163" s="300" t="n">
        <f aca="false">AVERAGE('food prices'!T488:T490)</f>
        <v>1.92745098039216</v>
      </c>
      <c r="H163" s="268"/>
    </row>
    <row r="164" customFormat="false" ht="30" hidden="false" customHeight="false" outlineLevel="0" collapsed="false">
      <c r="A164" s="0" t="s">
        <v>701</v>
      </c>
      <c r="B164" s="296" t="s">
        <v>642</v>
      </c>
      <c r="C164" s="267" t="s">
        <v>116</v>
      </c>
      <c r="D164" s="300" t="n">
        <f aca="false">AVERAGE('food prices'!T104:T106)</f>
        <v>1.30533333333333</v>
      </c>
      <c r="H164" s="268"/>
    </row>
    <row r="165" customFormat="false" ht="15" hidden="false" customHeight="false" outlineLevel="0" collapsed="false">
      <c r="A165" s="0" t="s">
        <v>707</v>
      </c>
      <c r="B165" s="0" t="s">
        <v>802</v>
      </c>
      <c r="C165" s="267" t="s">
        <v>180</v>
      </c>
      <c r="D165" s="300" t="n">
        <f aca="false">AVERAGE('food prices'!T494:T496)</f>
        <v>0.332666666666667</v>
      </c>
      <c r="H165" s="268"/>
    </row>
    <row r="166" customFormat="false" ht="15" hidden="false" customHeight="false" outlineLevel="0" collapsed="false">
      <c r="A166" s="0" t="s">
        <v>185</v>
      </c>
      <c r="B166" s="0" t="s">
        <v>803</v>
      </c>
      <c r="C166" s="267" t="s">
        <v>253</v>
      </c>
      <c r="D166" s="300" t="n">
        <f aca="false">AVERAGE('food prices'!T497:T499)</f>
        <v>0.760740740740741</v>
      </c>
      <c r="H166" s="268"/>
    </row>
    <row r="167" customFormat="false" ht="15" hidden="false" customHeight="false" outlineLevel="0" collapsed="false">
      <c r="A167" s="0" t="s">
        <v>400</v>
      </c>
      <c r="B167" s="0" t="s">
        <v>808</v>
      </c>
      <c r="C167" s="267" t="n">
        <v>12001</v>
      </c>
      <c r="D167" s="300" t="n">
        <f aca="false">'food prices'!T500</f>
        <v>0.1999</v>
      </c>
      <c r="H167" s="268"/>
    </row>
    <row r="168" customFormat="false" ht="15" hidden="false" customHeight="false" outlineLevel="0" collapsed="false">
      <c r="A168" s="0" t="s">
        <v>807</v>
      </c>
      <c r="B168" s="0" t="s">
        <v>808</v>
      </c>
      <c r="C168" s="267" t="n">
        <f aca="false">'food prices'!M500</f>
        <v>12001</v>
      </c>
      <c r="D168" s="300" t="n">
        <f aca="false">'food prices'!T500</f>
        <v>0.1999</v>
      </c>
    </row>
  </sheetData>
  <autoFilter ref="A1:D168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Z192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D71" activeCellId="1" sqref="C71 D71"/>
    </sheetView>
  </sheetViews>
  <sheetFormatPr defaultRowHeight="15.75" zeroHeight="false" outlineLevelRow="0" outlineLevelCol="0"/>
  <cols>
    <col collapsed="false" customWidth="true" hidden="false" outlineLevel="0" max="1" min="1" style="32" width="66"/>
    <col collapsed="false" customWidth="true" hidden="false" outlineLevel="0" max="2" min="2" style="33" width="19.85"/>
    <col collapsed="false" customWidth="true" hidden="false" outlineLevel="0" max="3" min="3" style="34" width="39.43"/>
    <col collapsed="false" customWidth="true" hidden="false" outlineLevel="0" max="4" min="4" style="33" width="33.14"/>
    <col collapsed="false" customWidth="true" hidden="false" outlineLevel="0" max="5" min="5" style="33" width="14.43"/>
    <col collapsed="false" customWidth="true" hidden="false" outlineLevel="0" max="6" min="6" style="32" width="20.43"/>
    <col collapsed="false" customWidth="true" hidden="false" outlineLevel="0" max="7" min="7" style="32" width="26"/>
    <col collapsed="false" customWidth="true" hidden="false" outlineLevel="0" max="8" min="8" style="32" width="19.14"/>
    <col collapsed="false" customWidth="true" hidden="false" outlineLevel="0" max="1025" min="9" style="32" width="10.85"/>
  </cols>
  <sheetData>
    <row r="1" customFormat="false" ht="15.75" hidden="false" customHeight="false" outlineLevel="0" collapsed="false">
      <c r="A1" s="35" t="s">
        <v>0</v>
      </c>
      <c r="B1" s="36" t="s">
        <v>1</v>
      </c>
      <c r="C1" s="37" t="s">
        <v>2</v>
      </c>
      <c r="D1" s="36" t="s">
        <v>3</v>
      </c>
      <c r="E1" s="36" t="s">
        <v>402</v>
      </c>
      <c r="F1" s="36" t="s">
        <v>403</v>
      </c>
    </row>
    <row r="2" s="38" customFormat="true" ht="15.75" hidden="false" customHeight="false" outlineLevel="0" collapsed="false">
      <c r="A2" s="38" t="s">
        <v>8</v>
      </c>
      <c r="B2" s="39" t="n">
        <v>1</v>
      </c>
      <c r="C2" s="40" t="s">
        <v>9</v>
      </c>
      <c r="D2" s="41" t="s">
        <v>10</v>
      </c>
      <c r="E2" s="39" t="n">
        <v>88</v>
      </c>
      <c r="F2" s="38" t="n">
        <f aca="false">E2/100</f>
        <v>0.88</v>
      </c>
    </row>
    <row r="3" customFormat="false" ht="15.75" hidden="false" customHeight="false" outlineLevel="0" collapsed="false">
      <c r="A3" s="32" t="s">
        <v>8</v>
      </c>
      <c r="B3" s="33" t="n">
        <v>1</v>
      </c>
      <c r="C3" s="42" t="s">
        <v>14</v>
      </c>
      <c r="D3" s="43" t="s">
        <v>15</v>
      </c>
      <c r="E3" s="33" t="n">
        <v>61</v>
      </c>
      <c r="F3" s="32" t="n">
        <f aca="false">E3/100</f>
        <v>0.61</v>
      </c>
    </row>
    <row r="4" customFormat="false" ht="15.75" hidden="false" customHeight="false" outlineLevel="0" collapsed="false">
      <c r="A4" s="32" t="s">
        <v>8</v>
      </c>
      <c r="B4" s="33" t="n">
        <v>1</v>
      </c>
      <c r="C4" s="42" t="s">
        <v>16</v>
      </c>
      <c r="D4" s="43" t="s">
        <v>17</v>
      </c>
      <c r="E4" s="33" t="n">
        <v>96</v>
      </c>
      <c r="F4" s="32" t="n">
        <f aca="false">E4/100</f>
        <v>0.96</v>
      </c>
    </row>
    <row r="5" customFormat="false" ht="15.75" hidden="false" customHeight="false" outlineLevel="0" collapsed="false">
      <c r="A5" s="32" t="s">
        <v>8</v>
      </c>
      <c r="B5" s="33" t="n">
        <v>1</v>
      </c>
      <c r="C5" s="42" t="s">
        <v>18</v>
      </c>
      <c r="D5" s="43" t="s">
        <v>19</v>
      </c>
      <c r="E5" s="33" t="n">
        <v>75</v>
      </c>
      <c r="F5" s="32" t="n">
        <f aca="false">E5/100</f>
        <v>0.75</v>
      </c>
    </row>
    <row r="6" customFormat="false" ht="15.75" hidden="false" customHeight="false" outlineLevel="0" collapsed="false">
      <c r="A6" s="32" t="s">
        <v>8</v>
      </c>
      <c r="B6" s="33" t="n">
        <v>1</v>
      </c>
      <c r="C6" s="42" t="s">
        <v>21</v>
      </c>
      <c r="D6" s="43" t="s">
        <v>22</v>
      </c>
      <c r="E6" s="33" t="n">
        <v>72</v>
      </c>
      <c r="F6" s="32" t="n">
        <f aca="false">E6/100</f>
        <v>0.72</v>
      </c>
    </row>
    <row r="7" customFormat="false" ht="15.75" hidden="false" customHeight="false" outlineLevel="0" collapsed="false">
      <c r="A7" s="32" t="s">
        <v>8</v>
      </c>
      <c r="B7" s="33" t="n">
        <v>1</v>
      </c>
      <c r="C7" s="42" t="s">
        <v>23</v>
      </c>
      <c r="D7" s="43" t="s">
        <v>24</v>
      </c>
      <c r="E7" s="33" t="n">
        <v>92</v>
      </c>
      <c r="F7" s="32" t="n">
        <f aca="false">E7/100</f>
        <v>0.92</v>
      </c>
    </row>
    <row r="8" customFormat="false" ht="15.75" hidden="false" customHeight="false" outlineLevel="0" collapsed="false">
      <c r="A8" s="32" t="s">
        <v>8</v>
      </c>
      <c r="B8" s="33" t="n">
        <v>1</v>
      </c>
      <c r="C8" s="42" t="s">
        <v>26</v>
      </c>
      <c r="D8" s="43" t="s">
        <v>27</v>
      </c>
      <c r="E8" s="33" t="n">
        <v>64</v>
      </c>
      <c r="F8" s="32" t="n">
        <f aca="false">E8/100</f>
        <v>0.64</v>
      </c>
    </row>
    <row r="9" customFormat="false" ht="15.75" hidden="false" customHeight="false" outlineLevel="0" collapsed="false">
      <c r="A9" s="32" t="s">
        <v>8</v>
      </c>
      <c r="B9" s="33" t="n">
        <v>1</v>
      </c>
      <c r="C9" s="42" t="s">
        <v>28</v>
      </c>
      <c r="D9" s="43" t="s">
        <v>29</v>
      </c>
      <c r="E9" s="33" t="n">
        <v>88</v>
      </c>
      <c r="F9" s="32" t="n">
        <f aca="false">E9/100</f>
        <v>0.88</v>
      </c>
    </row>
    <row r="10" customFormat="false" ht="15.75" hidden="false" customHeight="false" outlineLevel="0" collapsed="false">
      <c r="A10" s="32" t="s">
        <v>8</v>
      </c>
      <c r="B10" s="33" t="n">
        <v>1</v>
      </c>
      <c r="C10" s="42" t="s">
        <v>404</v>
      </c>
      <c r="D10" s="43" t="s">
        <v>31</v>
      </c>
      <c r="E10" s="33" t="n">
        <v>100</v>
      </c>
      <c r="F10" s="32" t="n">
        <f aca="false">E10/100</f>
        <v>1</v>
      </c>
    </row>
    <row r="11" customFormat="false" ht="15.75" hidden="false" customHeight="false" outlineLevel="0" collapsed="false">
      <c r="A11" s="32" t="s">
        <v>8</v>
      </c>
      <c r="B11" s="33" t="n">
        <v>1</v>
      </c>
      <c r="C11" s="42" t="s">
        <v>32</v>
      </c>
      <c r="D11" s="43" t="s">
        <v>33</v>
      </c>
      <c r="E11" s="33" t="n">
        <v>60</v>
      </c>
      <c r="F11" s="32" t="n">
        <f aca="false">E11/100</f>
        <v>0.6</v>
      </c>
    </row>
    <row r="12" customFormat="false" ht="15.75" hidden="false" customHeight="false" outlineLevel="0" collapsed="false">
      <c r="A12" s="32" t="s">
        <v>8</v>
      </c>
      <c r="B12" s="33" t="n">
        <v>1</v>
      </c>
      <c r="C12" s="44" t="s">
        <v>34</v>
      </c>
      <c r="D12" s="15" t="s">
        <v>35</v>
      </c>
      <c r="E12" s="33" t="n">
        <v>60</v>
      </c>
      <c r="F12" s="32" t="n">
        <f aca="false">E12/100</f>
        <v>0.6</v>
      </c>
    </row>
    <row r="13" customFormat="false" ht="15.75" hidden="false" customHeight="false" outlineLevel="0" collapsed="false">
      <c r="A13" s="32" t="s">
        <v>8</v>
      </c>
      <c r="B13" s="33" t="n">
        <v>1</v>
      </c>
      <c r="C13" s="44" t="s">
        <v>36</v>
      </c>
      <c r="D13" s="15" t="s">
        <v>37</v>
      </c>
      <c r="E13" s="33" t="n">
        <v>60</v>
      </c>
      <c r="F13" s="32" t="n">
        <f aca="false">E13/100</f>
        <v>0.6</v>
      </c>
    </row>
    <row r="14" customFormat="false" ht="15.75" hidden="false" customHeight="false" outlineLevel="0" collapsed="false">
      <c r="A14" s="32" t="s">
        <v>8</v>
      </c>
      <c r="B14" s="33" t="n">
        <v>1</v>
      </c>
      <c r="C14" s="44" t="s">
        <v>38</v>
      </c>
      <c r="D14" s="15" t="s">
        <v>39</v>
      </c>
      <c r="E14" s="33" t="n">
        <v>60</v>
      </c>
      <c r="F14" s="32" t="n">
        <f aca="false">E14/100</f>
        <v>0.6</v>
      </c>
    </row>
    <row r="15" customFormat="false" ht="15.75" hidden="false" customHeight="false" outlineLevel="0" collapsed="false">
      <c r="A15" s="32" t="s">
        <v>8</v>
      </c>
      <c r="B15" s="33" t="n">
        <v>1</v>
      </c>
      <c r="C15" s="44" t="s">
        <v>41</v>
      </c>
      <c r="D15" s="15" t="s">
        <v>42</v>
      </c>
      <c r="E15" s="33" t="n">
        <v>60</v>
      </c>
      <c r="F15" s="32" t="n">
        <f aca="false">E15/100</f>
        <v>0.6</v>
      </c>
    </row>
    <row r="16" s="38" customFormat="true" ht="15.75" hidden="false" customHeight="false" outlineLevel="0" collapsed="false">
      <c r="A16" s="38" t="s">
        <v>43</v>
      </c>
      <c r="B16" s="39" t="n">
        <v>2</v>
      </c>
      <c r="C16" s="40" t="s">
        <v>44</v>
      </c>
      <c r="D16" s="41" t="s">
        <v>45</v>
      </c>
      <c r="E16" s="39" t="n">
        <v>70</v>
      </c>
      <c r="F16" s="38" t="n">
        <f aca="false">E16/100</f>
        <v>0.7</v>
      </c>
    </row>
    <row r="17" customFormat="false" ht="15.75" hidden="false" customHeight="false" outlineLevel="0" collapsed="false">
      <c r="A17" s="32" t="s">
        <v>43</v>
      </c>
      <c r="B17" s="33" t="n">
        <v>2</v>
      </c>
      <c r="C17" s="45" t="s">
        <v>46</v>
      </c>
      <c r="D17" s="46" t="s">
        <v>47</v>
      </c>
      <c r="E17" s="33" t="n">
        <v>70</v>
      </c>
      <c r="F17" s="32" t="n">
        <f aca="false">E17/100</f>
        <v>0.7</v>
      </c>
    </row>
    <row r="18" customFormat="false" ht="15.75" hidden="false" customHeight="false" outlineLevel="0" collapsed="false">
      <c r="A18" s="32" t="s">
        <v>43</v>
      </c>
      <c r="B18" s="33" t="n">
        <v>2</v>
      </c>
      <c r="C18" s="45" t="s">
        <v>48</v>
      </c>
      <c r="D18" s="46" t="s">
        <v>49</v>
      </c>
      <c r="E18" s="33" t="n">
        <v>75</v>
      </c>
      <c r="F18" s="32" t="n">
        <f aca="false">E18/100</f>
        <v>0.75</v>
      </c>
    </row>
    <row r="19" customFormat="false" ht="15.75" hidden="false" customHeight="false" outlineLevel="0" collapsed="false">
      <c r="A19" s="32" t="s">
        <v>43</v>
      </c>
      <c r="B19" s="33" t="n">
        <v>2</v>
      </c>
      <c r="C19" s="45" t="s">
        <v>50</v>
      </c>
      <c r="D19" s="46" t="s">
        <v>51</v>
      </c>
      <c r="E19" s="33" t="n">
        <v>88</v>
      </c>
      <c r="F19" s="32" t="n">
        <f aca="false">E19/100</f>
        <v>0.88</v>
      </c>
    </row>
    <row r="20" customFormat="false" ht="15.75" hidden="false" customHeight="false" outlineLevel="0" collapsed="false">
      <c r="A20" s="32" t="s">
        <v>43</v>
      </c>
      <c r="B20" s="33" t="n">
        <v>2</v>
      </c>
      <c r="C20" s="45" t="s">
        <v>52</v>
      </c>
      <c r="D20" s="46" t="s">
        <v>53</v>
      </c>
      <c r="E20" s="33" t="n">
        <v>87</v>
      </c>
      <c r="F20" s="32" t="n">
        <f aca="false">E20/100</f>
        <v>0.87</v>
      </c>
    </row>
    <row r="21" customFormat="false" ht="15.75" hidden="false" customHeight="false" outlineLevel="0" collapsed="false">
      <c r="A21" s="32" t="s">
        <v>43</v>
      </c>
      <c r="B21" s="33" t="n">
        <v>2</v>
      </c>
      <c r="C21" s="45" t="s">
        <v>54</v>
      </c>
      <c r="D21" s="46" t="s">
        <v>55</v>
      </c>
      <c r="E21" s="33" t="n">
        <v>54</v>
      </c>
      <c r="F21" s="32" t="n">
        <f aca="false">E21/100</f>
        <v>0.54</v>
      </c>
    </row>
    <row r="22" customFormat="false" ht="15.75" hidden="false" customHeight="false" outlineLevel="0" collapsed="false">
      <c r="A22" s="32" t="s">
        <v>43</v>
      </c>
      <c r="B22" s="33" t="n">
        <v>2</v>
      </c>
      <c r="C22" s="45" t="s">
        <v>56</v>
      </c>
      <c r="D22" s="46" t="s">
        <v>57</v>
      </c>
      <c r="E22" s="33" t="n">
        <v>100</v>
      </c>
      <c r="F22" s="32" t="n">
        <f aca="false">E22/100</f>
        <v>1</v>
      </c>
    </row>
    <row r="23" customFormat="false" ht="15.75" hidden="false" customHeight="false" outlineLevel="0" collapsed="false">
      <c r="A23" s="32" t="s">
        <v>43</v>
      </c>
      <c r="B23" s="33" t="n">
        <v>2</v>
      </c>
      <c r="C23" s="45" t="s">
        <v>58</v>
      </c>
      <c r="D23" s="46" t="s">
        <v>59</v>
      </c>
      <c r="E23" s="33" t="n">
        <v>90</v>
      </c>
      <c r="F23" s="32" t="n">
        <f aca="false">E23/100</f>
        <v>0.9</v>
      </c>
    </row>
    <row r="24" customFormat="false" ht="15.75" hidden="false" customHeight="false" outlineLevel="0" collapsed="false">
      <c r="A24" s="32" t="s">
        <v>43</v>
      </c>
      <c r="B24" s="33" t="n">
        <v>2</v>
      </c>
      <c r="C24" s="45" t="s">
        <v>60</v>
      </c>
      <c r="D24" s="46" t="s">
        <v>61</v>
      </c>
      <c r="E24" s="33" t="n">
        <v>97</v>
      </c>
      <c r="F24" s="32" t="n">
        <f aca="false">E24/100</f>
        <v>0.97</v>
      </c>
    </row>
    <row r="25" customFormat="false" ht="15.75" hidden="false" customHeight="false" outlineLevel="0" collapsed="false">
      <c r="A25" s="32" t="s">
        <v>43</v>
      </c>
      <c r="B25" s="33" t="n">
        <v>2</v>
      </c>
      <c r="C25" s="45" t="s">
        <v>62</v>
      </c>
      <c r="D25" s="46" t="s">
        <v>63</v>
      </c>
      <c r="E25" s="33" t="n">
        <v>80</v>
      </c>
      <c r="F25" s="32" t="n">
        <f aca="false">E25/100</f>
        <v>0.8</v>
      </c>
    </row>
    <row r="26" customFormat="false" ht="15.75" hidden="false" customHeight="false" outlineLevel="0" collapsed="false">
      <c r="A26" s="32" t="s">
        <v>43</v>
      </c>
      <c r="B26" s="33" t="n">
        <v>2</v>
      </c>
      <c r="C26" s="45" t="s">
        <v>64</v>
      </c>
      <c r="D26" s="46" t="s">
        <v>65</v>
      </c>
      <c r="E26" s="33" t="n">
        <v>100</v>
      </c>
      <c r="F26" s="32" t="n">
        <f aca="false">E26/100</f>
        <v>1</v>
      </c>
    </row>
    <row r="27" customFormat="false" ht="15.75" hidden="false" customHeight="false" outlineLevel="0" collapsed="false">
      <c r="A27" s="32" t="s">
        <v>43</v>
      </c>
      <c r="B27" s="33" t="n">
        <v>2</v>
      </c>
      <c r="C27" s="45" t="s">
        <v>66</v>
      </c>
      <c r="D27" s="46" t="s">
        <v>67</v>
      </c>
      <c r="E27" s="33" t="n">
        <v>100</v>
      </c>
      <c r="F27" s="32" t="n">
        <f aca="false">E27/100</f>
        <v>1</v>
      </c>
    </row>
    <row r="28" customFormat="false" ht="15.75" hidden="false" customHeight="false" outlineLevel="0" collapsed="false">
      <c r="A28" s="32" t="s">
        <v>43</v>
      </c>
      <c r="B28" s="33" t="n">
        <v>2</v>
      </c>
      <c r="C28" s="45" t="s">
        <v>68</v>
      </c>
      <c r="D28" s="46" t="s">
        <v>69</v>
      </c>
      <c r="E28" s="33" t="n">
        <v>85</v>
      </c>
      <c r="F28" s="32" t="n">
        <f aca="false">E28/100</f>
        <v>0.85</v>
      </c>
    </row>
    <row r="29" customFormat="false" ht="15.75" hidden="false" customHeight="false" outlineLevel="0" collapsed="false">
      <c r="A29" s="32" t="s">
        <v>43</v>
      </c>
      <c r="B29" s="33" t="n">
        <v>2</v>
      </c>
      <c r="C29" s="45" t="s">
        <v>405</v>
      </c>
      <c r="D29" s="46" t="s">
        <v>71</v>
      </c>
      <c r="E29" s="33" t="n">
        <v>100</v>
      </c>
      <c r="F29" s="32" t="n">
        <f aca="false">E29/100</f>
        <v>1</v>
      </c>
    </row>
    <row r="30" customFormat="false" ht="15.75" hidden="false" customHeight="false" outlineLevel="0" collapsed="false">
      <c r="A30" s="32" t="s">
        <v>43</v>
      </c>
      <c r="B30" s="33" t="n">
        <v>2</v>
      </c>
      <c r="C30" s="45" t="s">
        <v>72</v>
      </c>
      <c r="D30" s="46" t="s">
        <v>73</v>
      </c>
      <c r="E30" s="33" t="n">
        <v>83</v>
      </c>
      <c r="F30" s="32" t="n">
        <f aca="false">E30/100</f>
        <v>0.83</v>
      </c>
    </row>
    <row r="31" customFormat="false" ht="15.75" hidden="false" customHeight="false" outlineLevel="0" collapsed="false">
      <c r="A31" s="32" t="s">
        <v>43</v>
      </c>
      <c r="B31" s="33" t="n">
        <v>2</v>
      </c>
      <c r="C31" s="45" t="s">
        <v>74</v>
      </c>
      <c r="D31" s="46" t="s">
        <v>75</v>
      </c>
      <c r="E31" s="33" t="n">
        <v>100</v>
      </c>
      <c r="F31" s="32" t="n">
        <f aca="false">E31/100</f>
        <v>1</v>
      </c>
    </row>
    <row r="32" customFormat="false" ht="15.75" hidden="false" customHeight="false" outlineLevel="0" collapsed="false">
      <c r="A32" s="32" t="s">
        <v>43</v>
      </c>
      <c r="B32" s="33" t="n">
        <v>2</v>
      </c>
      <c r="C32" s="45" t="s">
        <v>406</v>
      </c>
      <c r="D32" s="46" t="s">
        <v>77</v>
      </c>
      <c r="E32" s="33" t="n">
        <v>60</v>
      </c>
      <c r="F32" s="32" t="n">
        <f aca="false">E32/100</f>
        <v>0.6</v>
      </c>
    </row>
    <row r="33" customFormat="false" ht="15.75" hidden="false" customHeight="false" outlineLevel="0" collapsed="false">
      <c r="A33" s="32" t="s">
        <v>43</v>
      </c>
      <c r="B33" s="33" t="n">
        <v>2</v>
      </c>
      <c r="C33" s="45" t="s">
        <v>82</v>
      </c>
      <c r="D33" s="46" t="s">
        <v>83</v>
      </c>
      <c r="E33" s="33" t="n">
        <v>87</v>
      </c>
      <c r="F33" s="32" t="n">
        <f aca="false">E33/100</f>
        <v>0.87</v>
      </c>
    </row>
    <row r="34" customFormat="false" ht="15.75" hidden="false" customHeight="false" outlineLevel="0" collapsed="false">
      <c r="A34" s="32" t="s">
        <v>43</v>
      </c>
      <c r="B34" s="33" t="n">
        <v>2</v>
      </c>
      <c r="C34" s="45" t="s">
        <v>84</v>
      </c>
      <c r="D34" s="46" t="s">
        <v>85</v>
      </c>
      <c r="E34" s="33" t="n">
        <v>90</v>
      </c>
      <c r="F34" s="32" t="n">
        <f aca="false">E34/100</f>
        <v>0.9</v>
      </c>
    </row>
    <row r="35" customFormat="false" ht="15.75" hidden="false" customHeight="false" outlineLevel="0" collapsed="false">
      <c r="A35" s="32" t="s">
        <v>43</v>
      </c>
      <c r="B35" s="33" t="n">
        <v>2</v>
      </c>
      <c r="C35" s="45" t="s">
        <v>86</v>
      </c>
      <c r="D35" s="46" t="s">
        <v>87</v>
      </c>
      <c r="E35" s="33" t="n">
        <v>72</v>
      </c>
      <c r="F35" s="32" t="n">
        <f aca="false">E35/100</f>
        <v>0.72</v>
      </c>
    </row>
    <row r="36" s="47" customFormat="true" ht="15.75" hidden="false" customHeight="false" outlineLevel="0" collapsed="false">
      <c r="A36" s="47" t="s">
        <v>43</v>
      </c>
      <c r="B36" s="48" t="n">
        <v>2</v>
      </c>
      <c r="C36" s="49" t="s">
        <v>88</v>
      </c>
      <c r="D36" s="48" t="s">
        <v>89</v>
      </c>
      <c r="E36" s="50" t="n">
        <v>100</v>
      </c>
      <c r="F36" s="32" t="n">
        <f aca="false">E36/100</f>
        <v>1</v>
      </c>
    </row>
    <row r="37" s="47" customFormat="true" ht="15.75" hidden="false" customHeight="false" outlineLevel="0" collapsed="false">
      <c r="A37" s="47" t="s">
        <v>43</v>
      </c>
      <c r="B37" s="48" t="n">
        <v>2</v>
      </c>
      <c r="C37" s="49" t="s">
        <v>407</v>
      </c>
      <c r="D37" s="48" t="s">
        <v>91</v>
      </c>
      <c r="E37" s="50" t="n">
        <v>95</v>
      </c>
      <c r="F37" s="32" t="n">
        <f aca="false">E37/100</f>
        <v>0.95</v>
      </c>
    </row>
    <row r="38" s="47" customFormat="true" ht="15.75" hidden="false" customHeight="false" outlineLevel="0" collapsed="false">
      <c r="A38" s="47" t="s">
        <v>43</v>
      </c>
      <c r="B38" s="48" t="n">
        <v>2</v>
      </c>
      <c r="C38" s="49" t="s">
        <v>92</v>
      </c>
      <c r="D38" s="48" t="s">
        <v>93</v>
      </c>
      <c r="E38" s="50" t="n">
        <v>85</v>
      </c>
      <c r="F38" s="32" t="n">
        <f aca="false">E38/100</f>
        <v>0.85</v>
      </c>
    </row>
    <row r="39" s="47" customFormat="true" ht="15.75" hidden="false" customHeight="false" outlineLevel="0" collapsed="false">
      <c r="A39" s="47" t="s">
        <v>43</v>
      </c>
      <c r="B39" s="48" t="n">
        <v>2</v>
      </c>
      <c r="C39" s="49" t="s">
        <v>78</v>
      </c>
      <c r="D39" s="48" t="s">
        <v>79</v>
      </c>
      <c r="E39" s="50" t="n">
        <v>85</v>
      </c>
      <c r="F39" s="32" t="n">
        <f aca="false">E39/100</f>
        <v>0.85</v>
      </c>
    </row>
    <row r="40" customFormat="false" ht="15.75" hidden="false" customHeight="false" outlineLevel="0" collapsed="false">
      <c r="A40" s="32" t="s">
        <v>43</v>
      </c>
      <c r="B40" s="33" t="n">
        <v>2</v>
      </c>
      <c r="C40" s="51" t="s">
        <v>80</v>
      </c>
      <c r="D40" s="15" t="s">
        <v>81</v>
      </c>
      <c r="E40" s="33" t="n">
        <v>60</v>
      </c>
      <c r="F40" s="32" t="n">
        <f aca="false">E40/100</f>
        <v>0.6</v>
      </c>
    </row>
    <row r="41" s="47" customFormat="true" ht="15.75" hidden="false" customHeight="false" outlineLevel="0" collapsed="false">
      <c r="A41" s="47" t="s">
        <v>43</v>
      </c>
      <c r="B41" s="48" t="n">
        <v>2</v>
      </c>
      <c r="C41" s="49" t="s">
        <v>94</v>
      </c>
      <c r="D41" s="48" t="s">
        <v>95</v>
      </c>
      <c r="E41" s="50" t="n">
        <v>60</v>
      </c>
      <c r="F41" s="32" t="n">
        <f aca="false">E41/100</f>
        <v>0.6</v>
      </c>
    </row>
    <row r="42" customFormat="false" ht="15.75" hidden="false" customHeight="false" outlineLevel="0" collapsed="false">
      <c r="A42" s="32" t="s">
        <v>43</v>
      </c>
      <c r="B42" s="33" t="n">
        <v>2</v>
      </c>
      <c r="C42" s="42" t="s">
        <v>96</v>
      </c>
      <c r="D42" s="46" t="s">
        <v>97</v>
      </c>
      <c r="E42" s="33" t="n">
        <v>100</v>
      </c>
      <c r="F42" s="32" t="n">
        <f aca="false">E42/100</f>
        <v>1</v>
      </c>
    </row>
    <row r="43" s="24" customFormat="true" ht="15.75" hidden="false" customHeight="true" outlineLevel="0" collapsed="false">
      <c r="A43" s="22" t="s">
        <v>43</v>
      </c>
      <c r="B43" s="23" t="n">
        <v>2</v>
      </c>
      <c r="C43" s="22" t="s">
        <v>98</v>
      </c>
      <c r="D43" s="23" t="s">
        <v>99</v>
      </c>
      <c r="E43" s="23" t="n">
        <v>85</v>
      </c>
      <c r="F43" s="52" t="n">
        <f aca="false">E43/100</f>
        <v>0.85</v>
      </c>
      <c r="G43" s="23"/>
      <c r="H43" s="23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="24" customFormat="true" ht="15.75" hidden="false" customHeight="true" outlineLevel="0" collapsed="false">
      <c r="A44" s="22" t="s">
        <v>43</v>
      </c>
      <c r="B44" s="23" t="n">
        <v>2</v>
      </c>
      <c r="C44" s="22" t="s">
        <v>100</v>
      </c>
      <c r="D44" s="23" t="s">
        <v>101</v>
      </c>
      <c r="E44" s="23" t="n">
        <v>100</v>
      </c>
      <c r="F44" s="52" t="n">
        <f aca="false">E44/100</f>
        <v>1</v>
      </c>
      <c r="G44" s="23"/>
      <c r="H44" s="23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="24" customFormat="true" ht="18" hidden="false" customHeight="true" outlineLevel="0" collapsed="false">
      <c r="A45" s="22" t="s">
        <v>43</v>
      </c>
      <c r="B45" s="23" t="n">
        <v>2</v>
      </c>
      <c r="C45" s="22" t="s">
        <v>102</v>
      </c>
      <c r="D45" s="23" t="s">
        <v>103</v>
      </c>
      <c r="E45" s="23" t="n">
        <v>100</v>
      </c>
      <c r="F45" s="52" t="n">
        <f aca="false">E45/100</f>
        <v>1</v>
      </c>
      <c r="G45" s="23"/>
      <c r="H45" s="23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="24" customFormat="true" ht="15.75" hidden="false" customHeight="true" outlineLevel="0" collapsed="false">
      <c r="A46" s="22" t="s">
        <v>43</v>
      </c>
      <c r="B46" s="23" t="n">
        <v>2</v>
      </c>
      <c r="C46" s="22" t="s">
        <v>104</v>
      </c>
      <c r="D46" s="23" t="s">
        <v>105</v>
      </c>
      <c r="E46" s="23" t="n">
        <v>100</v>
      </c>
      <c r="F46" s="52" t="n">
        <f aca="false">E46/100</f>
        <v>1</v>
      </c>
      <c r="G46" s="23"/>
      <c r="H46" s="23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="38" customFormat="true" ht="15.75" hidden="false" customHeight="false" outlineLevel="0" collapsed="false">
      <c r="A47" s="38" t="s">
        <v>106</v>
      </c>
      <c r="B47" s="39" t="n">
        <v>3</v>
      </c>
      <c r="C47" s="40" t="s">
        <v>107</v>
      </c>
      <c r="D47" s="13" t="s">
        <v>108</v>
      </c>
      <c r="E47" s="39" t="n">
        <v>100</v>
      </c>
      <c r="F47" s="38" t="n">
        <f aca="false">E47/100</f>
        <v>1</v>
      </c>
    </row>
    <row r="48" customFormat="false" ht="15.75" hidden="false" customHeight="false" outlineLevel="0" collapsed="false">
      <c r="A48" s="32" t="s">
        <v>106</v>
      </c>
      <c r="B48" s="33" t="n">
        <v>3</v>
      </c>
      <c r="C48" s="42" t="s">
        <v>109</v>
      </c>
      <c r="D48" s="46" t="s">
        <v>110</v>
      </c>
      <c r="E48" s="33" t="n">
        <v>100</v>
      </c>
      <c r="F48" s="32" t="n">
        <f aca="false">E48/100</f>
        <v>1</v>
      </c>
    </row>
    <row r="49" customFormat="false" ht="15.75" hidden="false" customHeight="false" outlineLevel="0" collapsed="false">
      <c r="A49" s="32" t="s">
        <v>106</v>
      </c>
      <c r="B49" s="33" t="n">
        <v>3</v>
      </c>
      <c r="C49" s="42" t="s">
        <v>408</v>
      </c>
      <c r="D49" s="46" t="s">
        <v>112</v>
      </c>
      <c r="E49" s="33" t="n">
        <v>100</v>
      </c>
      <c r="F49" s="32" t="n">
        <f aca="false">E49/100</f>
        <v>1</v>
      </c>
    </row>
    <row r="50" customFormat="false" ht="15.75" hidden="false" customHeight="false" outlineLevel="0" collapsed="false">
      <c r="A50" s="32" t="s">
        <v>106</v>
      </c>
      <c r="B50" s="33" t="n">
        <v>3</v>
      </c>
      <c r="C50" s="42" t="s">
        <v>113</v>
      </c>
      <c r="D50" s="46" t="s">
        <v>114</v>
      </c>
      <c r="E50" s="33" t="n">
        <v>100</v>
      </c>
      <c r="F50" s="32" t="n">
        <f aca="false">E50/100</f>
        <v>1</v>
      </c>
    </row>
    <row r="51" customFormat="false" ht="15.75" hidden="false" customHeight="false" outlineLevel="0" collapsed="false">
      <c r="A51" s="32" t="s">
        <v>106</v>
      </c>
      <c r="B51" s="33" t="n">
        <v>3</v>
      </c>
      <c r="C51" s="45" t="s">
        <v>115</v>
      </c>
      <c r="D51" s="46" t="s">
        <v>116</v>
      </c>
      <c r="E51" s="33" t="n">
        <v>100</v>
      </c>
      <c r="F51" s="32" t="n">
        <f aca="false">E51/100</f>
        <v>1</v>
      </c>
    </row>
    <row r="52" customFormat="false" ht="15.75" hidden="false" customHeight="false" outlineLevel="0" collapsed="false">
      <c r="A52" s="32" t="s">
        <v>106</v>
      </c>
      <c r="B52" s="33" t="n">
        <v>3</v>
      </c>
      <c r="C52" s="42" t="s">
        <v>117</v>
      </c>
      <c r="D52" s="46" t="s">
        <v>118</v>
      </c>
      <c r="E52" s="33" t="n">
        <v>100</v>
      </c>
      <c r="F52" s="32" t="n">
        <f aca="false">E52/100</f>
        <v>1</v>
      </c>
    </row>
    <row r="53" customFormat="false" ht="15.75" hidden="false" customHeight="false" outlineLevel="0" collapsed="false">
      <c r="A53" s="32" t="s">
        <v>106</v>
      </c>
      <c r="B53" s="33" t="n">
        <v>3</v>
      </c>
      <c r="C53" s="42" t="s">
        <v>119</v>
      </c>
      <c r="D53" s="46" t="s">
        <v>120</v>
      </c>
      <c r="E53" s="33" t="n">
        <v>100</v>
      </c>
      <c r="F53" s="32" t="n">
        <f aca="false">E53/100</f>
        <v>1</v>
      </c>
    </row>
    <row r="54" customFormat="false" ht="15.75" hidden="false" customHeight="false" outlineLevel="0" collapsed="false">
      <c r="A54" s="32" t="s">
        <v>106</v>
      </c>
      <c r="B54" s="33" t="n">
        <v>3</v>
      </c>
      <c r="C54" s="42" t="s">
        <v>121</v>
      </c>
      <c r="D54" s="46" t="s">
        <v>122</v>
      </c>
      <c r="E54" s="33" t="n">
        <v>100</v>
      </c>
      <c r="F54" s="32" t="n">
        <f aca="false">E54/100</f>
        <v>1</v>
      </c>
    </row>
    <row r="55" customFormat="false" ht="15.75" hidden="false" customHeight="false" outlineLevel="0" collapsed="false">
      <c r="A55" s="32" t="s">
        <v>106</v>
      </c>
      <c r="B55" s="33" t="n">
        <v>3</v>
      </c>
      <c r="C55" s="42" t="s">
        <v>123</v>
      </c>
      <c r="D55" s="46" t="s">
        <v>124</v>
      </c>
      <c r="E55" s="33" t="n">
        <v>478</v>
      </c>
      <c r="F55" s="32" t="n">
        <f aca="false">E55/100</f>
        <v>4.78</v>
      </c>
    </row>
    <row r="56" customFormat="false" ht="15.75" hidden="false" customHeight="false" outlineLevel="0" collapsed="false">
      <c r="A56" s="32" t="s">
        <v>106</v>
      </c>
      <c r="B56" s="33" t="n">
        <v>3</v>
      </c>
      <c r="C56" s="45" t="s">
        <v>125</v>
      </c>
      <c r="D56" s="46" t="s">
        <v>126</v>
      </c>
      <c r="E56" s="33" t="n">
        <v>240</v>
      </c>
      <c r="F56" s="32" t="n">
        <f aca="false">E56/100</f>
        <v>2.4</v>
      </c>
    </row>
    <row r="57" customFormat="false" ht="15.75" hidden="false" customHeight="false" outlineLevel="0" collapsed="false">
      <c r="A57" s="32" t="s">
        <v>106</v>
      </c>
      <c r="B57" s="33" t="n">
        <v>3</v>
      </c>
      <c r="C57" s="45" t="s">
        <v>127</v>
      </c>
      <c r="D57" s="46" t="s">
        <v>128</v>
      </c>
      <c r="E57" s="33" t="n">
        <v>240</v>
      </c>
      <c r="F57" s="32" t="n">
        <f aca="false">E57/100</f>
        <v>2.4</v>
      </c>
    </row>
    <row r="58" customFormat="false" ht="15.75" hidden="false" customHeight="false" outlineLevel="0" collapsed="false">
      <c r="A58" s="32" t="s">
        <v>106</v>
      </c>
      <c r="B58" s="33" t="n">
        <v>3</v>
      </c>
      <c r="C58" s="42" t="s">
        <v>129</v>
      </c>
      <c r="D58" s="46" t="s">
        <v>130</v>
      </c>
      <c r="E58" s="33" t="n">
        <v>240</v>
      </c>
      <c r="F58" s="32" t="n">
        <f aca="false">E58/100</f>
        <v>2.4</v>
      </c>
    </row>
    <row r="59" customFormat="false" ht="15.75" hidden="false" customHeight="false" outlineLevel="0" collapsed="false">
      <c r="A59" s="32" t="s">
        <v>106</v>
      </c>
      <c r="B59" s="33" t="n">
        <v>3</v>
      </c>
      <c r="C59" s="45" t="s">
        <v>131</v>
      </c>
      <c r="D59" s="46" t="s">
        <v>132</v>
      </c>
      <c r="E59" s="33" t="n">
        <v>240</v>
      </c>
      <c r="F59" s="32" t="n">
        <f aca="false">E59/100</f>
        <v>2.4</v>
      </c>
    </row>
    <row r="60" customFormat="false" ht="15.75" hidden="false" customHeight="false" outlineLevel="0" collapsed="false">
      <c r="A60" s="32" t="s">
        <v>106</v>
      </c>
      <c r="B60" s="33" t="n">
        <v>3</v>
      </c>
      <c r="C60" s="42" t="s">
        <v>133</v>
      </c>
      <c r="D60" s="46" t="s">
        <v>134</v>
      </c>
      <c r="E60" s="33" t="n">
        <v>100</v>
      </c>
      <c r="F60" s="32" t="n">
        <f aca="false">E60/100</f>
        <v>1</v>
      </c>
    </row>
    <row r="61" s="47" customFormat="true" ht="15.75" hidden="false" customHeight="false" outlineLevel="0" collapsed="false">
      <c r="A61" s="47" t="s">
        <v>106</v>
      </c>
      <c r="B61" s="48" t="n">
        <v>3</v>
      </c>
      <c r="C61" s="53" t="s">
        <v>409</v>
      </c>
      <c r="D61" s="48" t="s">
        <v>136</v>
      </c>
      <c r="E61" s="50" t="n">
        <v>100</v>
      </c>
      <c r="F61" s="32" t="n">
        <f aca="false">E61/100</f>
        <v>1</v>
      </c>
    </row>
    <row r="62" s="47" customFormat="true" ht="15.75" hidden="false" customHeight="false" outlineLevel="0" collapsed="false">
      <c r="A62" s="47" t="s">
        <v>106</v>
      </c>
      <c r="B62" s="48" t="n">
        <v>3</v>
      </c>
      <c r="C62" s="53" t="s">
        <v>137</v>
      </c>
      <c r="D62" s="48" t="s">
        <v>138</v>
      </c>
      <c r="E62" s="50" t="n">
        <v>540</v>
      </c>
      <c r="F62" s="32" t="n">
        <f aca="false">E62/100</f>
        <v>5.4</v>
      </c>
    </row>
    <row r="63" s="47" customFormat="true" ht="15.75" hidden="false" customHeight="false" outlineLevel="0" collapsed="false">
      <c r="A63" s="47" t="s">
        <v>106</v>
      </c>
      <c r="B63" s="48" t="n">
        <v>3</v>
      </c>
      <c r="C63" s="54" t="s">
        <v>139</v>
      </c>
      <c r="D63" s="20" t="s">
        <v>140</v>
      </c>
      <c r="E63" s="48" t="n">
        <v>100</v>
      </c>
      <c r="F63" s="32" t="n">
        <f aca="false">E63/100</f>
        <v>1</v>
      </c>
    </row>
    <row r="64" s="47" customFormat="true" ht="15.75" hidden="false" customHeight="false" outlineLevel="0" collapsed="false">
      <c r="A64" s="47" t="s">
        <v>106</v>
      </c>
      <c r="B64" s="48" t="n">
        <v>3</v>
      </c>
      <c r="C64" s="54" t="s">
        <v>141</v>
      </c>
      <c r="D64" s="20" t="s">
        <v>142</v>
      </c>
      <c r="E64" s="48" t="n">
        <v>100</v>
      </c>
      <c r="F64" s="32" t="n">
        <f aca="false">E64/100</f>
        <v>1</v>
      </c>
    </row>
    <row r="65" s="24" customFormat="true" ht="15.75" hidden="false" customHeight="true" outlineLevel="0" collapsed="false">
      <c r="A65" s="22" t="s">
        <v>106</v>
      </c>
      <c r="B65" s="23" t="n">
        <v>3</v>
      </c>
      <c r="C65" s="22" t="s">
        <v>143</v>
      </c>
      <c r="D65" s="23" t="s">
        <v>144</v>
      </c>
      <c r="E65" s="23" t="n">
        <v>100</v>
      </c>
      <c r="F65" s="52" t="n">
        <f aca="false">E65/100</f>
        <v>1</v>
      </c>
      <c r="G65" s="23"/>
      <c r="H65" s="23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="24" customFormat="true" ht="15.75" hidden="false" customHeight="true" outlineLevel="0" collapsed="false">
      <c r="A66" s="22" t="s">
        <v>106</v>
      </c>
      <c r="B66" s="23" t="n">
        <v>3</v>
      </c>
      <c r="C66" s="22" t="s">
        <v>145</v>
      </c>
      <c r="D66" s="23" t="s">
        <v>146</v>
      </c>
      <c r="E66" s="23" t="n">
        <v>100</v>
      </c>
      <c r="F66" s="52" t="n">
        <f aca="false">E66/100</f>
        <v>1</v>
      </c>
      <c r="G66" s="23"/>
      <c r="H66" s="23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="24" customFormat="true" ht="15.75" hidden="false" customHeight="true" outlineLevel="0" collapsed="false">
      <c r="A67" s="22" t="s">
        <v>106</v>
      </c>
      <c r="B67" s="23" t="n">
        <v>3</v>
      </c>
      <c r="C67" s="22" t="s">
        <v>147</v>
      </c>
      <c r="D67" s="23" t="s">
        <v>148</v>
      </c>
      <c r="E67" s="23" t="n">
        <v>100</v>
      </c>
      <c r="F67" s="52" t="n">
        <f aca="false">E67/100</f>
        <v>1</v>
      </c>
      <c r="G67" s="23"/>
      <c r="H67" s="23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="24" customFormat="true" ht="15.75" hidden="false" customHeight="true" outlineLevel="0" collapsed="false">
      <c r="A68" s="22" t="s">
        <v>106</v>
      </c>
      <c r="B68" s="23" t="n">
        <v>3</v>
      </c>
      <c r="C68" s="22" t="s">
        <v>149</v>
      </c>
      <c r="D68" s="23" t="s">
        <v>150</v>
      </c>
      <c r="E68" s="23" t="n">
        <v>100</v>
      </c>
      <c r="F68" s="52" t="n">
        <f aca="false">E68/100</f>
        <v>1</v>
      </c>
      <c r="G68" s="23"/>
      <c r="H68" s="23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="24" customFormat="true" ht="15.75" hidden="false" customHeight="true" outlineLevel="0" collapsed="false">
      <c r="A69" s="22" t="s">
        <v>106</v>
      </c>
      <c r="B69" s="23" t="n">
        <v>3</v>
      </c>
      <c r="C69" s="22" t="s">
        <v>151</v>
      </c>
      <c r="D69" s="23" t="s">
        <v>152</v>
      </c>
      <c r="E69" s="23" t="n">
        <v>100</v>
      </c>
      <c r="F69" s="52" t="n">
        <f aca="false">E69/100</f>
        <v>1</v>
      </c>
      <c r="G69" s="23"/>
      <c r="H69" s="23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="24" customFormat="true" ht="15.75" hidden="false" customHeight="true" outlineLevel="0" collapsed="false">
      <c r="A70" s="22" t="s">
        <v>106</v>
      </c>
      <c r="B70" s="23" t="n">
        <v>3</v>
      </c>
      <c r="C70" s="22" t="s">
        <v>153</v>
      </c>
      <c r="D70" s="23" t="s">
        <v>154</v>
      </c>
      <c r="E70" s="23" t="n">
        <v>240</v>
      </c>
      <c r="F70" s="52" t="n">
        <f aca="false">E70/100</f>
        <v>2.4</v>
      </c>
      <c r="G70" s="23"/>
      <c r="H70" s="23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="38" customFormat="true" ht="15.75" hidden="false" customHeight="false" outlineLevel="0" collapsed="false">
      <c r="A71" s="38" t="s">
        <v>155</v>
      </c>
      <c r="B71" s="39" t="n">
        <v>4</v>
      </c>
      <c r="C71" s="55" t="s">
        <v>156</v>
      </c>
      <c r="D71" s="13" t="s">
        <v>157</v>
      </c>
      <c r="E71" s="39" t="n">
        <v>100</v>
      </c>
      <c r="F71" s="38" t="n">
        <f aca="false">E71/100</f>
        <v>1</v>
      </c>
    </row>
    <row r="72" customFormat="false" ht="15.75" hidden="false" customHeight="false" outlineLevel="0" collapsed="false">
      <c r="A72" s="28" t="s">
        <v>155</v>
      </c>
      <c r="B72" s="33" t="n">
        <v>4</v>
      </c>
      <c r="C72" s="42" t="s">
        <v>158</v>
      </c>
      <c r="D72" s="46" t="s">
        <v>159</v>
      </c>
      <c r="E72" s="33" t="n">
        <v>100</v>
      </c>
      <c r="F72" s="32" t="n">
        <f aca="false">E72/100</f>
        <v>1</v>
      </c>
    </row>
    <row r="73" customFormat="false" ht="15.75" hidden="false" customHeight="false" outlineLevel="0" collapsed="false">
      <c r="A73" s="28" t="s">
        <v>155</v>
      </c>
      <c r="B73" s="33" t="n">
        <v>4</v>
      </c>
      <c r="C73" s="42" t="s">
        <v>160</v>
      </c>
      <c r="D73" s="46" t="s">
        <v>161</v>
      </c>
      <c r="E73" s="33" t="n">
        <v>100</v>
      </c>
      <c r="F73" s="32" t="n">
        <f aca="false">E73/100</f>
        <v>1</v>
      </c>
    </row>
    <row r="74" customFormat="false" ht="15.75" hidden="false" customHeight="false" outlineLevel="0" collapsed="false">
      <c r="A74" s="28" t="s">
        <v>155</v>
      </c>
      <c r="B74" s="33" t="n">
        <v>4</v>
      </c>
      <c r="C74" s="42" t="s">
        <v>163</v>
      </c>
      <c r="D74" s="46" t="s">
        <v>164</v>
      </c>
      <c r="E74" s="33" t="n">
        <v>100</v>
      </c>
      <c r="F74" s="32" t="n">
        <f aca="false">E74/100</f>
        <v>1</v>
      </c>
    </row>
    <row r="75" customFormat="false" ht="15.75" hidden="false" customHeight="false" outlineLevel="0" collapsed="false">
      <c r="A75" s="28" t="s">
        <v>155</v>
      </c>
      <c r="B75" s="33" t="n">
        <v>4</v>
      </c>
      <c r="C75" s="42" t="s">
        <v>165</v>
      </c>
      <c r="D75" s="46" t="s">
        <v>166</v>
      </c>
      <c r="E75" s="33" t="n">
        <v>100</v>
      </c>
      <c r="F75" s="32" t="n">
        <f aca="false">E75/100</f>
        <v>1</v>
      </c>
    </row>
    <row r="76" customFormat="false" ht="15.75" hidden="false" customHeight="false" outlineLevel="0" collapsed="false">
      <c r="A76" s="28" t="s">
        <v>155</v>
      </c>
      <c r="B76" s="33" t="n">
        <v>4</v>
      </c>
      <c r="C76" s="42" t="s">
        <v>167</v>
      </c>
      <c r="D76" s="46" t="s">
        <v>168</v>
      </c>
      <c r="E76" s="33" t="n">
        <v>100</v>
      </c>
      <c r="F76" s="32" t="n">
        <f aca="false">E76/100</f>
        <v>1</v>
      </c>
    </row>
    <row r="77" customFormat="false" ht="15.75" hidden="false" customHeight="false" outlineLevel="0" collapsed="false">
      <c r="A77" s="28" t="s">
        <v>155</v>
      </c>
      <c r="B77" s="33" t="n">
        <v>4</v>
      </c>
      <c r="C77" s="45" t="s">
        <v>169</v>
      </c>
      <c r="D77" s="46" t="s">
        <v>170</v>
      </c>
      <c r="E77" s="33" t="n">
        <v>100</v>
      </c>
      <c r="F77" s="32" t="n">
        <f aca="false">E77/100</f>
        <v>1</v>
      </c>
    </row>
    <row r="78" customFormat="false" ht="15.75" hidden="false" customHeight="false" outlineLevel="0" collapsed="false">
      <c r="A78" s="28" t="s">
        <v>155</v>
      </c>
      <c r="B78" s="33" t="n">
        <v>4</v>
      </c>
      <c r="C78" s="42" t="s">
        <v>410</v>
      </c>
      <c r="D78" s="33" t="s">
        <v>172</v>
      </c>
      <c r="E78" s="46" t="n">
        <v>100</v>
      </c>
      <c r="F78" s="32" t="n">
        <f aca="false">E78/100</f>
        <v>1</v>
      </c>
    </row>
    <row r="79" s="24" customFormat="true" ht="15.75" hidden="false" customHeight="true" outlineLevel="0" collapsed="false">
      <c r="A79" s="22" t="s">
        <v>155</v>
      </c>
      <c r="B79" s="23" t="n">
        <v>4</v>
      </c>
      <c r="C79" s="22" t="s">
        <v>173</v>
      </c>
      <c r="D79" s="23" t="s">
        <v>174</v>
      </c>
      <c r="E79" s="23" t="n">
        <v>100</v>
      </c>
      <c r="F79" s="52" t="n">
        <f aca="false">E79/100</f>
        <v>1</v>
      </c>
      <c r="G79" s="23"/>
      <c r="H79" s="23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="24" customFormat="true" ht="15.75" hidden="false" customHeight="true" outlineLevel="0" collapsed="false">
      <c r="A80" s="22" t="s">
        <v>155</v>
      </c>
      <c r="B80" s="23" t="n">
        <v>4</v>
      </c>
      <c r="C80" s="22" t="s">
        <v>175</v>
      </c>
      <c r="D80" s="23" t="s">
        <v>176</v>
      </c>
      <c r="E80" s="23" t="n">
        <v>100</v>
      </c>
      <c r="F80" s="52" t="n">
        <v>1</v>
      </c>
      <c r="G80" s="23"/>
      <c r="H80" s="23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="24" customFormat="true" ht="15.75" hidden="false" customHeight="true" outlineLevel="0" collapsed="false">
      <c r="A81" s="22" t="s">
        <v>155</v>
      </c>
      <c r="B81" s="23" t="n">
        <v>4</v>
      </c>
      <c r="C81" s="22" t="s">
        <v>177</v>
      </c>
      <c r="D81" s="23" t="s">
        <v>178</v>
      </c>
      <c r="E81" s="23" t="n">
        <v>100</v>
      </c>
      <c r="F81" s="52" t="n">
        <v>1</v>
      </c>
      <c r="G81" s="23"/>
      <c r="H81" s="23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="24" customFormat="true" ht="15.75" hidden="false" customHeight="true" outlineLevel="0" collapsed="false">
      <c r="A82" s="22" t="s">
        <v>155</v>
      </c>
      <c r="B82" s="23" t="n">
        <v>4</v>
      </c>
      <c r="C82" s="22" t="s">
        <v>179</v>
      </c>
      <c r="D82" s="23" t="s">
        <v>180</v>
      </c>
      <c r="E82" s="23" t="n">
        <v>100</v>
      </c>
      <c r="F82" s="52" t="n">
        <v>1</v>
      </c>
      <c r="G82" s="23"/>
      <c r="H82" s="23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="24" customFormat="true" ht="15.75" hidden="false" customHeight="true" outlineLevel="0" collapsed="false">
      <c r="A83" s="22" t="s">
        <v>155</v>
      </c>
      <c r="B83" s="23" t="n">
        <v>4</v>
      </c>
      <c r="C83" s="22" t="s">
        <v>181</v>
      </c>
      <c r="D83" s="23" t="s">
        <v>182</v>
      </c>
      <c r="E83" s="23" t="n">
        <v>100</v>
      </c>
      <c r="F83" s="52" t="n">
        <v>1</v>
      </c>
      <c r="G83" s="23"/>
      <c r="H83" s="23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="24" customFormat="true" ht="15.75" hidden="false" customHeight="true" outlineLevel="0" collapsed="false">
      <c r="A84" s="22" t="s">
        <v>155</v>
      </c>
      <c r="B84" s="23" t="n">
        <v>4</v>
      </c>
      <c r="C84" s="22" t="s">
        <v>183</v>
      </c>
      <c r="D84" s="23" t="s">
        <v>184</v>
      </c>
      <c r="E84" s="23" t="n">
        <v>100</v>
      </c>
      <c r="F84" s="52" t="n">
        <v>1</v>
      </c>
      <c r="G84" s="23"/>
      <c r="H84" s="23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="38" customFormat="true" ht="15.75" hidden="false" customHeight="false" outlineLevel="0" collapsed="false">
      <c r="A85" s="38" t="s">
        <v>185</v>
      </c>
      <c r="B85" s="39" t="n">
        <v>5</v>
      </c>
      <c r="C85" s="56" t="s">
        <v>186</v>
      </c>
      <c r="D85" s="39" t="s">
        <v>187</v>
      </c>
      <c r="E85" s="39" t="n">
        <v>85</v>
      </c>
      <c r="F85" s="38" t="n">
        <f aca="false">E85/100</f>
        <v>0.85</v>
      </c>
      <c r="G85" s="9"/>
    </row>
    <row r="86" customFormat="false" ht="15.75" hidden="false" customHeight="false" outlineLevel="0" collapsed="false">
      <c r="A86" s="32" t="s">
        <v>185</v>
      </c>
      <c r="B86" s="33" t="n">
        <v>5</v>
      </c>
      <c r="C86" s="34" t="s">
        <v>188</v>
      </c>
      <c r="D86" s="33" t="s">
        <v>189</v>
      </c>
      <c r="E86" s="33" t="n">
        <v>61</v>
      </c>
      <c r="F86" s="32" t="n">
        <f aca="false">E86/100</f>
        <v>0.61</v>
      </c>
      <c r="G86" s="1"/>
    </row>
    <row r="87" customFormat="false" ht="15.75" hidden="false" customHeight="false" outlineLevel="0" collapsed="false">
      <c r="A87" s="32" t="s">
        <v>185</v>
      </c>
      <c r="B87" s="33" t="n">
        <v>5</v>
      </c>
      <c r="C87" s="34" t="s">
        <v>190</v>
      </c>
      <c r="D87" s="33" t="s">
        <v>191</v>
      </c>
      <c r="E87" s="33" t="n">
        <v>71</v>
      </c>
      <c r="F87" s="32" t="n">
        <f aca="false">E87/100</f>
        <v>0.71</v>
      </c>
      <c r="G87" s="1"/>
    </row>
    <row r="88" customFormat="false" ht="15.75" hidden="false" customHeight="false" outlineLevel="0" collapsed="false">
      <c r="A88" s="32" t="s">
        <v>185</v>
      </c>
      <c r="B88" s="33" t="n">
        <v>5</v>
      </c>
      <c r="C88" s="34" t="s">
        <v>192</v>
      </c>
      <c r="D88" s="33" t="s">
        <v>193</v>
      </c>
      <c r="E88" s="33" t="n">
        <v>71</v>
      </c>
      <c r="F88" s="32" t="n">
        <f aca="false">E88/100</f>
        <v>0.71</v>
      </c>
      <c r="G88" s="1"/>
    </row>
    <row r="89" customFormat="false" ht="15.75" hidden="false" customHeight="false" outlineLevel="0" collapsed="false">
      <c r="A89" s="32" t="s">
        <v>185</v>
      </c>
      <c r="B89" s="33" t="n">
        <v>5</v>
      </c>
      <c r="C89" s="45" t="s">
        <v>194</v>
      </c>
      <c r="D89" s="33" t="s">
        <v>195</v>
      </c>
      <c r="E89" s="33" t="n">
        <v>85</v>
      </c>
      <c r="F89" s="32" t="n">
        <f aca="false">E89/100</f>
        <v>0.85</v>
      </c>
      <c r="G89" s="1"/>
    </row>
    <row r="90" customFormat="false" ht="15.75" hidden="false" customHeight="false" outlineLevel="0" collapsed="false">
      <c r="A90" s="32" t="s">
        <v>185</v>
      </c>
      <c r="B90" s="33" t="n">
        <v>5</v>
      </c>
      <c r="C90" s="34" t="s">
        <v>200</v>
      </c>
      <c r="D90" s="33" t="s">
        <v>201</v>
      </c>
      <c r="E90" s="33" t="n">
        <v>75</v>
      </c>
      <c r="F90" s="32" t="n">
        <f aca="false">E90/100</f>
        <v>0.75</v>
      </c>
      <c r="G90" s="1"/>
    </row>
    <row r="91" customFormat="false" ht="15.75" hidden="false" customHeight="false" outlineLevel="0" collapsed="false">
      <c r="A91" s="32" t="s">
        <v>185</v>
      </c>
      <c r="B91" s="33" t="n">
        <v>5</v>
      </c>
      <c r="C91" s="34" t="s">
        <v>411</v>
      </c>
      <c r="D91" s="33" t="s">
        <v>203</v>
      </c>
      <c r="E91" s="33" t="n">
        <v>60</v>
      </c>
      <c r="F91" s="32" t="n">
        <f aca="false">E91/100</f>
        <v>0.6</v>
      </c>
      <c r="G91" s="1"/>
    </row>
    <row r="92" customFormat="false" ht="15.75" hidden="false" customHeight="false" outlineLevel="0" collapsed="false">
      <c r="A92" s="32" t="s">
        <v>185</v>
      </c>
      <c r="B92" s="33" t="n">
        <v>5</v>
      </c>
      <c r="C92" s="34" t="s">
        <v>204</v>
      </c>
      <c r="D92" s="33" t="s">
        <v>205</v>
      </c>
      <c r="E92" s="33" t="n">
        <v>66</v>
      </c>
      <c r="F92" s="32" t="n">
        <f aca="false">E92/100</f>
        <v>0.66</v>
      </c>
      <c r="G92" s="1"/>
    </row>
    <row r="93" customFormat="false" ht="15.75" hidden="false" customHeight="false" outlineLevel="0" collapsed="false">
      <c r="A93" s="32" t="s">
        <v>185</v>
      </c>
      <c r="B93" s="33" t="n">
        <v>5</v>
      </c>
      <c r="C93" s="34" t="s">
        <v>206</v>
      </c>
      <c r="D93" s="33" t="s">
        <v>207</v>
      </c>
      <c r="E93" s="33" t="n">
        <v>48</v>
      </c>
      <c r="F93" s="32" t="n">
        <f aca="false">E93/100</f>
        <v>0.48</v>
      </c>
      <c r="G93" s="1"/>
    </row>
    <row r="94" customFormat="false" ht="15.75" hidden="false" customHeight="false" outlineLevel="0" collapsed="false">
      <c r="A94" s="32" t="s">
        <v>185</v>
      </c>
      <c r="B94" s="33" t="n">
        <v>5</v>
      </c>
      <c r="C94" s="34" t="s">
        <v>208</v>
      </c>
      <c r="D94" s="33" t="s">
        <v>209</v>
      </c>
      <c r="E94" s="33" t="n">
        <v>60</v>
      </c>
      <c r="F94" s="32" t="n">
        <f aca="false">E94/100</f>
        <v>0.6</v>
      </c>
      <c r="G94" s="1"/>
    </row>
    <row r="95" customFormat="false" ht="15.75" hidden="false" customHeight="false" outlineLevel="0" collapsed="false">
      <c r="A95" s="32" t="s">
        <v>185</v>
      </c>
      <c r="B95" s="33" t="n">
        <v>5</v>
      </c>
      <c r="C95" s="34" t="s">
        <v>212</v>
      </c>
      <c r="D95" s="33" t="s">
        <v>213</v>
      </c>
      <c r="E95" s="33" t="n">
        <v>66</v>
      </c>
      <c r="F95" s="32" t="n">
        <f aca="false">E95/100</f>
        <v>0.66</v>
      </c>
      <c r="G95" s="1"/>
    </row>
    <row r="96" customFormat="false" ht="15.75" hidden="false" customHeight="false" outlineLevel="0" collapsed="false">
      <c r="A96" s="32" t="s">
        <v>185</v>
      </c>
      <c r="B96" s="33" t="n">
        <v>5</v>
      </c>
      <c r="C96" s="34" t="s">
        <v>218</v>
      </c>
      <c r="D96" s="33" t="s">
        <v>219</v>
      </c>
      <c r="E96" s="33" t="n">
        <v>85</v>
      </c>
      <c r="F96" s="32" t="n">
        <f aca="false">E96/100</f>
        <v>0.85</v>
      </c>
      <c r="G96" s="1"/>
    </row>
    <row r="97" customFormat="false" ht="15.75" hidden="false" customHeight="false" outlineLevel="0" collapsed="false">
      <c r="A97" s="32" t="s">
        <v>185</v>
      </c>
      <c r="B97" s="33" t="n">
        <v>5</v>
      </c>
      <c r="C97" s="34" t="s">
        <v>239</v>
      </c>
      <c r="D97" s="33" t="s">
        <v>240</v>
      </c>
      <c r="E97" s="33" t="n">
        <v>73</v>
      </c>
      <c r="F97" s="32" t="n">
        <f aca="false">E97/100</f>
        <v>0.73</v>
      </c>
      <c r="G97" s="1"/>
    </row>
    <row r="98" customFormat="false" ht="15.75" hidden="false" customHeight="false" outlineLevel="0" collapsed="false">
      <c r="A98" s="32" t="s">
        <v>185</v>
      </c>
      <c r="B98" s="33" t="n">
        <v>5</v>
      </c>
      <c r="C98" s="45" t="s">
        <v>220</v>
      </c>
      <c r="D98" s="33" t="s">
        <v>221</v>
      </c>
      <c r="E98" s="33" t="n">
        <v>95</v>
      </c>
      <c r="F98" s="32" t="n">
        <f aca="false">E98/100</f>
        <v>0.95</v>
      </c>
      <c r="G98" s="1"/>
    </row>
    <row r="99" customFormat="false" ht="15.75" hidden="false" customHeight="false" outlineLevel="0" collapsed="false">
      <c r="A99" s="32" t="s">
        <v>185</v>
      </c>
      <c r="B99" s="33" t="n">
        <v>5</v>
      </c>
      <c r="C99" s="34" t="s">
        <v>233</v>
      </c>
      <c r="D99" s="33" t="s">
        <v>234</v>
      </c>
      <c r="E99" s="33" t="n">
        <v>100</v>
      </c>
      <c r="F99" s="32" t="n">
        <f aca="false">E99/100</f>
        <v>1</v>
      </c>
      <c r="G99" s="1"/>
    </row>
    <row r="100" customFormat="false" ht="15.75" hidden="false" customHeight="false" outlineLevel="0" collapsed="false">
      <c r="A100" s="32" t="s">
        <v>185</v>
      </c>
      <c r="B100" s="33" t="n">
        <v>5</v>
      </c>
      <c r="C100" s="34" t="s">
        <v>231</v>
      </c>
      <c r="D100" s="33" t="s">
        <v>232</v>
      </c>
      <c r="E100" s="33" t="n">
        <v>100</v>
      </c>
      <c r="F100" s="32" t="n">
        <f aca="false">E100/100</f>
        <v>1</v>
      </c>
      <c r="G100" s="1"/>
    </row>
    <row r="101" customFormat="false" ht="15.75" hidden="false" customHeight="false" outlineLevel="0" collapsed="false">
      <c r="A101" s="32" t="s">
        <v>185</v>
      </c>
      <c r="B101" s="33" t="n">
        <v>5</v>
      </c>
      <c r="C101" s="34" t="s">
        <v>237</v>
      </c>
      <c r="D101" s="33" t="s">
        <v>238</v>
      </c>
      <c r="E101" s="33" t="n">
        <v>60</v>
      </c>
      <c r="F101" s="32" t="n">
        <f aca="false">E101/100</f>
        <v>0.6</v>
      </c>
      <c r="G101" s="1"/>
    </row>
    <row r="102" customFormat="false" ht="15.75" hidden="false" customHeight="false" outlineLevel="0" collapsed="false">
      <c r="A102" s="32" t="s">
        <v>185</v>
      </c>
      <c r="B102" s="33" t="n">
        <v>5</v>
      </c>
      <c r="C102" s="34" t="s">
        <v>222</v>
      </c>
      <c r="D102" s="33" t="s">
        <v>223</v>
      </c>
      <c r="E102" s="33" t="n">
        <v>100</v>
      </c>
      <c r="F102" s="32" t="n">
        <f aca="false">E102/100</f>
        <v>1</v>
      </c>
      <c r="G102" s="1"/>
    </row>
    <row r="103" customFormat="false" ht="15.75" hidden="false" customHeight="false" outlineLevel="0" collapsed="false">
      <c r="A103" s="32" t="s">
        <v>185</v>
      </c>
      <c r="B103" s="33" t="n">
        <v>5</v>
      </c>
      <c r="C103" s="34" t="s">
        <v>224</v>
      </c>
      <c r="D103" s="33" t="s">
        <v>225</v>
      </c>
      <c r="E103" s="33" t="n">
        <v>100</v>
      </c>
      <c r="F103" s="32" t="n">
        <f aca="false">E103/100</f>
        <v>1</v>
      </c>
      <c r="G103" s="1"/>
    </row>
    <row r="104" customFormat="false" ht="15.75" hidden="false" customHeight="false" outlineLevel="0" collapsed="false">
      <c r="A104" s="32" t="s">
        <v>185</v>
      </c>
      <c r="B104" s="33" t="n">
        <v>5</v>
      </c>
      <c r="C104" s="34" t="s">
        <v>235</v>
      </c>
      <c r="D104" s="33" t="s">
        <v>236</v>
      </c>
      <c r="E104" s="33" t="n">
        <v>100</v>
      </c>
      <c r="F104" s="32" t="n">
        <f aca="false">E104/100</f>
        <v>1</v>
      </c>
      <c r="G104" s="1"/>
    </row>
    <row r="105" customFormat="false" ht="15.75" hidden="false" customHeight="false" outlineLevel="0" collapsed="false">
      <c r="A105" s="32" t="s">
        <v>185</v>
      </c>
      <c r="B105" s="33" t="n">
        <v>5</v>
      </c>
      <c r="C105" s="34" t="s">
        <v>196</v>
      </c>
      <c r="D105" s="33" t="s">
        <v>197</v>
      </c>
      <c r="E105" s="33" t="n">
        <v>85</v>
      </c>
      <c r="F105" s="32" t="n">
        <f aca="false">E105/100</f>
        <v>0.85</v>
      </c>
      <c r="G105" s="1"/>
    </row>
    <row r="106" s="47" customFormat="true" ht="15.75" hidden="false" customHeight="false" outlineLevel="0" collapsed="false">
      <c r="A106" s="47" t="s">
        <v>185</v>
      </c>
      <c r="B106" s="48" t="n">
        <v>5</v>
      </c>
      <c r="C106" s="57" t="s">
        <v>210</v>
      </c>
      <c r="D106" s="18" t="s">
        <v>211</v>
      </c>
      <c r="E106" s="48" t="n">
        <v>60</v>
      </c>
      <c r="F106" s="32" t="n">
        <f aca="false">E106/100</f>
        <v>0.6</v>
      </c>
      <c r="G106" s="17"/>
    </row>
    <row r="107" customFormat="false" ht="15.75" hidden="false" customHeight="false" outlineLevel="0" collapsed="false">
      <c r="A107" s="32" t="s">
        <v>185</v>
      </c>
      <c r="B107" s="33" t="n">
        <v>5</v>
      </c>
      <c r="C107" s="51" t="s">
        <v>241</v>
      </c>
      <c r="D107" s="2" t="s">
        <v>242</v>
      </c>
      <c r="E107" s="33" t="n">
        <v>73</v>
      </c>
      <c r="F107" s="32" t="n">
        <f aca="false">E107/100</f>
        <v>0.73</v>
      </c>
      <c r="G107" s="1"/>
    </row>
    <row r="108" s="47" customFormat="true" ht="15.75" hidden="false" customHeight="false" outlineLevel="0" collapsed="false">
      <c r="A108" s="47" t="s">
        <v>185</v>
      </c>
      <c r="B108" s="48" t="n">
        <v>5</v>
      </c>
      <c r="C108" s="17" t="s">
        <v>229</v>
      </c>
      <c r="D108" s="48" t="s">
        <v>230</v>
      </c>
      <c r="E108" s="50" t="n">
        <v>60</v>
      </c>
      <c r="F108" s="32" t="n">
        <f aca="false">E108/100</f>
        <v>0.6</v>
      </c>
      <c r="G108" s="17"/>
    </row>
    <row r="109" customFormat="false" ht="15.75" hidden="false" customHeight="false" outlineLevel="0" collapsed="false">
      <c r="A109" s="32" t="s">
        <v>185</v>
      </c>
      <c r="B109" s="33" t="n">
        <v>5</v>
      </c>
      <c r="C109" s="51" t="s">
        <v>226</v>
      </c>
      <c r="D109" s="2" t="s">
        <v>227</v>
      </c>
      <c r="E109" s="33" t="n">
        <v>100</v>
      </c>
      <c r="F109" s="32" t="n">
        <f aca="false">E109/100</f>
        <v>1</v>
      </c>
      <c r="G109" s="1"/>
    </row>
    <row r="110" s="47" customFormat="true" ht="15.75" hidden="false" customHeight="false" outlineLevel="0" collapsed="false">
      <c r="A110" s="47" t="s">
        <v>185</v>
      </c>
      <c r="B110" s="48" t="n">
        <v>5</v>
      </c>
      <c r="C110" s="57" t="s">
        <v>214</v>
      </c>
      <c r="D110" s="18" t="s">
        <v>215</v>
      </c>
      <c r="E110" s="48" t="n">
        <v>60</v>
      </c>
      <c r="F110" s="32" t="n">
        <f aca="false">E110/100</f>
        <v>0.6</v>
      </c>
      <c r="G110" s="17"/>
    </row>
    <row r="111" s="47" customFormat="true" ht="15.75" hidden="false" customHeight="false" outlineLevel="0" collapsed="false">
      <c r="A111" s="47" t="s">
        <v>185</v>
      </c>
      <c r="B111" s="48" t="n">
        <v>5</v>
      </c>
      <c r="C111" s="57" t="s">
        <v>216</v>
      </c>
      <c r="D111" s="18" t="s">
        <v>217</v>
      </c>
      <c r="E111" s="48" t="n">
        <v>66</v>
      </c>
      <c r="F111" s="32" t="n">
        <f aca="false">E111/100</f>
        <v>0.66</v>
      </c>
    </row>
    <row r="112" s="47" customFormat="true" ht="15.75" hidden="false" customHeight="false" outlineLevel="0" collapsed="false">
      <c r="A112" s="47" t="s">
        <v>185</v>
      </c>
      <c r="B112" s="48" t="n">
        <v>5</v>
      </c>
      <c r="C112" s="53" t="s">
        <v>412</v>
      </c>
      <c r="D112" s="48" t="s">
        <v>199</v>
      </c>
      <c r="E112" s="50" t="n">
        <v>100</v>
      </c>
      <c r="F112" s="32" t="n">
        <f aca="false">E112/100</f>
        <v>1</v>
      </c>
    </row>
    <row r="113" s="24" customFormat="true" ht="15.75" hidden="false" customHeight="true" outlineLevel="0" collapsed="false">
      <c r="A113" s="22" t="s">
        <v>185</v>
      </c>
      <c r="B113" s="23" t="n">
        <v>5</v>
      </c>
      <c r="C113" s="22" t="s">
        <v>243</v>
      </c>
      <c r="D113" s="23" t="s">
        <v>230</v>
      </c>
      <c r="E113" s="23" t="n">
        <v>100</v>
      </c>
      <c r="F113" s="52" t="n">
        <f aca="false">E113/100</f>
        <v>1</v>
      </c>
      <c r="G113" s="23"/>
      <c r="H113" s="23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="24" customFormat="true" ht="15.75" hidden="false" customHeight="true" outlineLevel="0" collapsed="false">
      <c r="A114" s="22" t="s">
        <v>185</v>
      </c>
      <c r="B114" s="23" t="n">
        <v>5</v>
      </c>
      <c r="C114" s="22" t="s">
        <v>244</v>
      </c>
      <c r="D114" s="23" t="s">
        <v>227</v>
      </c>
      <c r="E114" s="23" t="n">
        <v>100</v>
      </c>
      <c r="F114" s="52" t="n">
        <v>1</v>
      </c>
      <c r="G114" s="23"/>
      <c r="H114" s="23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="24" customFormat="true" ht="15.75" hidden="false" customHeight="true" outlineLevel="0" collapsed="false">
      <c r="A115" s="22" t="s">
        <v>185</v>
      </c>
      <c r="B115" s="23" t="n">
        <v>5</v>
      </c>
      <c r="C115" s="22" t="s">
        <v>245</v>
      </c>
      <c r="D115" s="23" t="s">
        <v>215</v>
      </c>
      <c r="E115" s="23" t="n">
        <v>60</v>
      </c>
      <c r="F115" s="52" t="n">
        <v>0.6</v>
      </c>
      <c r="G115" s="23"/>
      <c r="H115" s="23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="24" customFormat="true" ht="15.75" hidden="false" customHeight="true" outlineLevel="0" collapsed="false">
      <c r="A116" s="22" t="s">
        <v>185</v>
      </c>
      <c r="B116" s="23" t="n">
        <v>5</v>
      </c>
      <c r="C116" s="22" t="s">
        <v>246</v>
      </c>
      <c r="D116" s="23" t="s">
        <v>247</v>
      </c>
      <c r="E116" s="23" t="n">
        <v>100</v>
      </c>
      <c r="F116" s="52" t="n">
        <v>1</v>
      </c>
      <c r="G116" s="23"/>
      <c r="H116" s="23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="24" customFormat="true" ht="15.75" hidden="false" customHeight="true" outlineLevel="0" collapsed="false">
      <c r="A117" s="22" t="s">
        <v>185</v>
      </c>
      <c r="B117" s="23" t="n">
        <v>5</v>
      </c>
      <c r="C117" s="22" t="s">
        <v>248</v>
      </c>
      <c r="D117" s="23" t="s">
        <v>199</v>
      </c>
      <c r="E117" s="23" t="n">
        <v>100</v>
      </c>
      <c r="F117" s="52" t="n">
        <v>1</v>
      </c>
      <c r="G117" s="23"/>
      <c r="H117" s="23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="24" customFormat="true" ht="15.75" hidden="false" customHeight="true" outlineLevel="0" collapsed="false">
      <c r="A118" s="22" t="s">
        <v>185</v>
      </c>
      <c r="B118" s="23" t="n">
        <v>5</v>
      </c>
      <c r="C118" s="22" t="s">
        <v>249</v>
      </c>
      <c r="D118" s="23" t="s">
        <v>217</v>
      </c>
      <c r="E118" s="23" t="n">
        <v>100</v>
      </c>
      <c r="F118" s="52" t="n">
        <v>1</v>
      </c>
      <c r="G118" s="23"/>
      <c r="H118" s="23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="24" customFormat="true" ht="15" hidden="false" customHeight="true" outlineLevel="0" collapsed="false">
      <c r="A119" s="22" t="s">
        <v>185</v>
      </c>
      <c r="B119" s="23" t="n">
        <v>5</v>
      </c>
      <c r="C119" s="22" t="s">
        <v>250</v>
      </c>
      <c r="D119" s="23" t="s">
        <v>251</v>
      </c>
      <c r="E119" s="23" t="n">
        <v>100</v>
      </c>
      <c r="F119" s="52" t="n">
        <v>1</v>
      </c>
      <c r="G119" s="23"/>
      <c r="H119" s="23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="24" customFormat="true" ht="15.75" hidden="false" customHeight="true" outlineLevel="0" collapsed="false">
      <c r="A120" s="22" t="s">
        <v>185</v>
      </c>
      <c r="B120" s="23" t="n">
        <v>5</v>
      </c>
      <c r="C120" s="22" t="s">
        <v>252</v>
      </c>
      <c r="D120" s="23" t="s">
        <v>253</v>
      </c>
      <c r="E120" s="23" t="n">
        <v>100</v>
      </c>
      <c r="F120" s="52" t="n">
        <v>1</v>
      </c>
      <c r="G120" s="23"/>
      <c r="H120" s="23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="24" customFormat="true" ht="15.75" hidden="false" customHeight="true" outlineLevel="0" collapsed="false">
      <c r="A121" s="22" t="s">
        <v>185</v>
      </c>
      <c r="B121" s="23" t="n">
        <v>5</v>
      </c>
      <c r="C121" s="22" t="s">
        <v>254</v>
      </c>
      <c r="D121" s="23" t="s">
        <v>255</v>
      </c>
      <c r="E121" s="23" t="n">
        <v>60</v>
      </c>
      <c r="F121" s="52" t="n">
        <v>0.6</v>
      </c>
      <c r="G121" s="23"/>
      <c r="H121" s="23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="24" customFormat="true" ht="15.75" hidden="false" customHeight="true" outlineLevel="0" collapsed="false">
      <c r="A122" s="22" t="s">
        <v>185</v>
      </c>
      <c r="B122" s="23" t="n">
        <v>5</v>
      </c>
      <c r="C122" s="22" t="s">
        <v>256</v>
      </c>
      <c r="D122" s="23" t="s">
        <v>257</v>
      </c>
      <c r="E122" s="23" t="n">
        <v>60</v>
      </c>
      <c r="F122" s="52" t="n">
        <v>0.6</v>
      </c>
      <c r="G122" s="23"/>
      <c r="H122" s="23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="38" customFormat="true" ht="15.75" hidden="false" customHeight="false" outlineLevel="0" collapsed="false">
      <c r="A123" s="38" t="s">
        <v>258</v>
      </c>
      <c r="B123" s="39" t="n">
        <v>6</v>
      </c>
      <c r="C123" s="40" t="s">
        <v>259</v>
      </c>
      <c r="D123" s="13" t="s">
        <v>260</v>
      </c>
      <c r="E123" s="39" t="n">
        <v>100</v>
      </c>
      <c r="F123" s="38" t="n">
        <f aca="false">E123/100</f>
        <v>1</v>
      </c>
    </row>
    <row r="124" customFormat="false" ht="15.75" hidden="false" customHeight="false" outlineLevel="0" collapsed="false">
      <c r="A124" s="32" t="s">
        <v>258</v>
      </c>
      <c r="B124" s="33" t="n">
        <v>6</v>
      </c>
      <c r="C124" s="42" t="s">
        <v>261</v>
      </c>
      <c r="D124" s="46" t="s">
        <v>262</v>
      </c>
      <c r="E124" s="33" t="n">
        <v>100</v>
      </c>
      <c r="F124" s="32" t="n">
        <f aca="false">E124/100</f>
        <v>1</v>
      </c>
    </row>
    <row r="125" customFormat="false" ht="15.75" hidden="false" customHeight="false" outlineLevel="0" collapsed="false">
      <c r="A125" s="32" t="s">
        <v>258</v>
      </c>
      <c r="B125" s="33" t="n">
        <v>6</v>
      </c>
      <c r="C125" s="42" t="s">
        <v>263</v>
      </c>
      <c r="D125" s="46" t="s">
        <v>264</v>
      </c>
      <c r="E125" s="33" t="n">
        <v>100</v>
      </c>
      <c r="F125" s="32" t="n">
        <f aca="false">E125/100</f>
        <v>1</v>
      </c>
    </row>
    <row r="126" customFormat="false" ht="15.75" hidden="false" customHeight="false" outlineLevel="0" collapsed="false">
      <c r="A126" s="32" t="s">
        <v>258</v>
      </c>
      <c r="B126" s="33" t="n">
        <v>6</v>
      </c>
      <c r="C126" s="42" t="s">
        <v>265</v>
      </c>
      <c r="D126" s="46" t="s">
        <v>266</v>
      </c>
      <c r="E126" s="33" t="n">
        <v>100</v>
      </c>
      <c r="F126" s="32" t="n">
        <f aca="false">E126/100</f>
        <v>1</v>
      </c>
    </row>
    <row r="127" s="47" customFormat="true" ht="15.75" hidden="false" customHeight="false" outlineLevel="0" collapsed="false">
      <c r="A127" s="47" t="s">
        <v>258</v>
      </c>
      <c r="B127" s="48" t="n">
        <v>6</v>
      </c>
      <c r="C127" s="53" t="s">
        <v>413</v>
      </c>
      <c r="D127" s="48" t="s">
        <v>268</v>
      </c>
      <c r="E127" s="50" t="n">
        <v>100</v>
      </c>
      <c r="F127" s="32" t="n">
        <f aca="false">E127/100</f>
        <v>1</v>
      </c>
    </row>
    <row r="128" s="47" customFormat="true" ht="15.75" hidden="false" customHeight="false" outlineLevel="0" collapsed="false">
      <c r="A128" s="47" t="s">
        <v>258</v>
      </c>
      <c r="B128" s="48" t="n">
        <v>6</v>
      </c>
      <c r="C128" s="53" t="s">
        <v>414</v>
      </c>
      <c r="D128" s="48" t="s">
        <v>270</v>
      </c>
      <c r="E128" s="50" t="n">
        <v>100</v>
      </c>
      <c r="F128" s="32" t="n">
        <f aca="false">E128/100</f>
        <v>1</v>
      </c>
    </row>
    <row r="129" s="38" customFormat="true" ht="15.75" hidden="false" customHeight="false" outlineLevel="0" collapsed="false">
      <c r="A129" s="38" t="s">
        <v>271</v>
      </c>
      <c r="B129" s="39" t="n">
        <v>7</v>
      </c>
      <c r="C129" s="40" t="s">
        <v>272</v>
      </c>
      <c r="D129" s="58" t="s">
        <v>273</v>
      </c>
      <c r="E129" s="39" t="n">
        <v>100</v>
      </c>
      <c r="F129" s="38" t="n">
        <f aca="false">E129/100</f>
        <v>1</v>
      </c>
    </row>
    <row r="130" customFormat="false" ht="15.75" hidden="false" customHeight="false" outlineLevel="0" collapsed="false">
      <c r="A130" s="32" t="s">
        <v>271</v>
      </c>
      <c r="B130" s="33" t="n">
        <v>7</v>
      </c>
      <c r="C130" s="42" t="s">
        <v>275</v>
      </c>
      <c r="D130" s="46" t="s">
        <v>276</v>
      </c>
      <c r="E130" s="33" t="n">
        <v>100</v>
      </c>
      <c r="F130" s="32" t="n">
        <f aca="false">E130/100</f>
        <v>1</v>
      </c>
    </row>
    <row r="131" customFormat="false" ht="15.75" hidden="false" customHeight="false" outlineLevel="0" collapsed="false">
      <c r="A131" s="32" t="s">
        <v>271</v>
      </c>
      <c r="B131" s="33" t="n">
        <v>7</v>
      </c>
      <c r="C131" s="42" t="s">
        <v>415</v>
      </c>
      <c r="D131" s="46" t="s">
        <v>278</v>
      </c>
      <c r="E131" s="33" t="n">
        <v>100</v>
      </c>
      <c r="F131" s="32" t="n">
        <f aca="false">E131/100</f>
        <v>1</v>
      </c>
    </row>
    <row r="132" customFormat="false" ht="15.75" hidden="false" customHeight="false" outlineLevel="0" collapsed="false">
      <c r="A132" s="32" t="s">
        <v>271</v>
      </c>
      <c r="B132" s="33" t="n">
        <v>7</v>
      </c>
      <c r="C132" s="42" t="s">
        <v>279</v>
      </c>
      <c r="D132" s="46" t="s">
        <v>280</v>
      </c>
      <c r="E132" s="33" t="n">
        <v>100</v>
      </c>
      <c r="F132" s="32" t="n">
        <f aca="false">E132/100</f>
        <v>1</v>
      </c>
    </row>
    <row r="133" s="47" customFormat="true" ht="15.75" hidden="false" customHeight="false" outlineLevel="0" collapsed="false">
      <c r="A133" s="47" t="s">
        <v>271</v>
      </c>
      <c r="B133" s="48" t="n">
        <v>7</v>
      </c>
      <c r="C133" s="53" t="s">
        <v>281</v>
      </c>
      <c r="D133" s="48" t="s">
        <v>282</v>
      </c>
      <c r="E133" s="50" t="n">
        <v>100</v>
      </c>
      <c r="F133" s="32" t="n">
        <f aca="false">E133/100</f>
        <v>1</v>
      </c>
    </row>
    <row r="134" customFormat="false" ht="15.75" hidden="false" customHeight="false" outlineLevel="0" collapsed="false">
      <c r="A134" s="32" t="s">
        <v>271</v>
      </c>
      <c r="B134" s="33" t="n">
        <v>7</v>
      </c>
      <c r="C134" s="42" t="s">
        <v>416</v>
      </c>
      <c r="D134" s="46" t="s">
        <v>284</v>
      </c>
      <c r="E134" s="33" t="n">
        <v>100</v>
      </c>
      <c r="F134" s="32" t="n">
        <f aca="false">E134/100</f>
        <v>1</v>
      </c>
    </row>
    <row r="135" customFormat="false" ht="15.75" hidden="false" customHeight="false" outlineLevel="0" collapsed="false">
      <c r="A135" s="32" t="s">
        <v>271</v>
      </c>
      <c r="B135" s="33" t="n">
        <v>7</v>
      </c>
      <c r="C135" s="42" t="s">
        <v>285</v>
      </c>
      <c r="D135" s="46" t="s">
        <v>286</v>
      </c>
      <c r="E135" s="33" t="n">
        <v>450</v>
      </c>
      <c r="F135" s="32" t="n">
        <f aca="false">E135/100</f>
        <v>4.5</v>
      </c>
    </row>
    <row r="136" customFormat="false" ht="15.75" hidden="false" customHeight="false" outlineLevel="0" collapsed="false">
      <c r="A136" s="32" t="s">
        <v>271</v>
      </c>
      <c r="B136" s="33" t="n">
        <v>7</v>
      </c>
      <c r="C136" s="42" t="s">
        <v>417</v>
      </c>
      <c r="D136" s="33" t="s">
        <v>288</v>
      </c>
      <c r="E136" s="46" t="n">
        <v>100</v>
      </c>
      <c r="F136" s="32" t="n">
        <f aca="false">E136/100</f>
        <v>1</v>
      </c>
    </row>
    <row r="137" s="47" customFormat="true" ht="15.75" hidden="false" customHeight="false" outlineLevel="0" collapsed="false">
      <c r="A137" s="47" t="s">
        <v>271</v>
      </c>
      <c r="B137" s="48" t="n">
        <v>7</v>
      </c>
      <c r="C137" s="53" t="s">
        <v>289</v>
      </c>
      <c r="D137" s="48" t="s">
        <v>290</v>
      </c>
      <c r="E137" s="50" t="n">
        <v>100</v>
      </c>
      <c r="F137" s="32" t="n">
        <f aca="false">E137/100</f>
        <v>1</v>
      </c>
    </row>
    <row r="138" s="47" customFormat="true" ht="15.75" hidden="false" customHeight="false" outlineLevel="0" collapsed="false">
      <c r="A138" s="47" t="s">
        <v>271</v>
      </c>
      <c r="B138" s="48" t="n">
        <v>7</v>
      </c>
      <c r="C138" s="53" t="s">
        <v>291</v>
      </c>
      <c r="D138" s="48" t="s">
        <v>292</v>
      </c>
      <c r="E138" s="50" t="n">
        <v>100</v>
      </c>
      <c r="F138" s="32" t="n">
        <f aca="false">E138/100</f>
        <v>1</v>
      </c>
    </row>
    <row r="139" customFormat="false" ht="15.75" hidden="false" customHeight="false" outlineLevel="0" collapsed="false">
      <c r="A139" s="32" t="s">
        <v>271</v>
      </c>
      <c r="B139" s="33" t="n">
        <v>7</v>
      </c>
      <c r="C139" s="34" t="s">
        <v>293</v>
      </c>
      <c r="D139" s="33" t="s">
        <v>294</v>
      </c>
      <c r="E139" s="33" t="n">
        <v>77</v>
      </c>
      <c r="F139" s="32" t="n">
        <f aca="false">E139/100</f>
        <v>0.77</v>
      </c>
    </row>
    <row r="140" customFormat="false" ht="15.75" hidden="false" customHeight="false" outlineLevel="0" collapsed="false">
      <c r="A140" s="32" t="s">
        <v>271</v>
      </c>
      <c r="B140" s="33" t="n">
        <v>7</v>
      </c>
      <c r="C140" s="34" t="s">
        <v>295</v>
      </c>
      <c r="D140" s="33" t="s">
        <v>296</v>
      </c>
      <c r="E140" s="33" t="n">
        <v>100</v>
      </c>
      <c r="F140" s="32" t="n">
        <f aca="false">E140/100</f>
        <v>1</v>
      </c>
    </row>
    <row r="141" customFormat="false" ht="15.75" hidden="false" customHeight="false" outlineLevel="0" collapsed="false">
      <c r="A141" s="32" t="s">
        <v>271</v>
      </c>
      <c r="B141" s="33" t="n">
        <v>7</v>
      </c>
      <c r="C141" s="34" t="s">
        <v>297</v>
      </c>
      <c r="D141" s="33" t="s">
        <v>298</v>
      </c>
      <c r="E141" s="33" t="n">
        <v>78</v>
      </c>
      <c r="F141" s="32" t="n">
        <f aca="false">E141/100</f>
        <v>0.78</v>
      </c>
    </row>
    <row r="142" customFormat="false" ht="15.75" hidden="false" customHeight="false" outlineLevel="0" collapsed="false">
      <c r="A142" s="32" t="s">
        <v>271</v>
      </c>
      <c r="B142" s="33" t="n">
        <v>7</v>
      </c>
      <c r="C142" s="45" t="s">
        <v>299</v>
      </c>
      <c r="D142" s="33" t="s">
        <v>300</v>
      </c>
      <c r="E142" s="33" t="n">
        <v>100</v>
      </c>
      <c r="F142" s="32" t="n">
        <f aca="false">E142/100</f>
        <v>1</v>
      </c>
    </row>
    <row r="143" s="47" customFormat="true" ht="15.75" hidden="false" customHeight="false" outlineLevel="0" collapsed="false">
      <c r="A143" s="47" t="s">
        <v>271</v>
      </c>
      <c r="B143" s="48" t="n">
        <v>7</v>
      </c>
      <c r="C143" s="49" t="s">
        <v>418</v>
      </c>
      <c r="D143" s="48" t="s">
        <v>251</v>
      </c>
      <c r="E143" s="48" t="n">
        <v>61</v>
      </c>
      <c r="F143" s="32" t="n">
        <f aca="false">E143/100</f>
        <v>0.61</v>
      </c>
    </row>
    <row r="144" s="47" customFormat="true" ht="15.75" hidden="false" customHeight="false" outlineLevel="0" collapsed="false">
      <c r="A144" s="47" t="s">
        <v>271</v>
      </c>
      <c r="B144" s="48" t="n">
        <v>7</v>
      </c>
      <c r="C144" s="53" t="s">
        <v>419</v>
      </c>
      <c r="D144" s="48" t="s">
        <v>253</v>
      </c>
      <c r="E144" s="50" t="n">
        <v>60</v>
      </c>
      <c r="F144" s="32" t="n">
        <f aca="false">E144/100</f>
        <v>0.6</v>
      </c>
    </row>
    <row r="145" customFormat="false" ht="15.75" hidden="false" customHeight="false" outlineLevel="0" collapsed="false">
      <c r="A145" s="32" t="s">
        <v>271</v>
      </c>
      <c r="B145" s="33" t="n">
        <v>7</v>
      </c>
      <c r="C145" s="42" t="s">
        <v>303</v>
      </c>
      <c r="D145" s="16" t="s">
        <v>304</v>
      </c>
      <c r="E145" s="33" t="n">
        <v>100</v>
      </c>
      <c r="F145" s="32" t="n">
        <f aca="false">E145/100</f>
        <v>1</v>
      </c>
    </row>
    <row r="146" customFormat="false" ht="15.75" hidden="false" customHeight="false" outlineLevel="0" collapsed="false">
      <c r="A146" s="32" t="s">
        <v>271</v>
      </c>
      <c r="B146" s="33" t="n">
        <v>7</v>
      </c>
      <c r="C146" s="42" t="s">
        <v>305</v>
      </c>
      <c r="D146" s="46" t="s">
        <v>306</v>
      </c>
      <c r="E146" s="33" t="n">
        <v>100</v>
      </c>
      <c r="F146" s="32" t="n">
        <f aca="false">E146/100</f>
        <v>1</v>
      </c>
    </row>
    <row r="147" customFormat="false" ht="15.75" hidden="false" customHeight="false" outlineLevel="0" collapsed="false">
      <c r="A147" s="32" t="s">
        <v>271</v>
      </c>
      <c r="B147" s="33" t="n">
        <v>7</v>
      </c>
      <c r="C147" s="42" t="s">
        <v>307</v>
      </c>
      <c r="D147" s="46" t="s">
        <v>308</v>
      </c>
      <c r="E147" s="33" t="n">
        <v>100</v>
      </c>
      <c r="F147" s="32" t="n">
        <f aca="false">E147/100</f>
        <v>1</v>
      </c>
    </row>
    <row r="148" customFormat="false" ht="15.75" hidden="false" customHeight="false" outlineLevel="0" collapsed="false">
      <c r="A148" s="32" t="s">
        <v>271</v>
      </c>
      <c r="B148" s="33" t="n">
        <v>7</v>
      </c>
      <c r="C148" s="42" t="s">
        <v>309</v>
      </c>
      <c r="D148" s="46" t="s">
        <v>310</v>
      </c>
      <c r="E148" s="33" t="n">
        <v>100</v>
      </c>
      <c r="F148" s="32" t="n">
        <f aca="false">E148/100</f>
        <v>1</v>
      </c>
    </row>
    <row r="149" customFormat="false" ht="15.75" hidden="false" customHeight="false" outlineLevel="0" collapsed="false">
      <c r="A149" s="32" t="s">
        <v>271</v>
      </c>
      <c r="B149" s="33" t="n">
        <v>7</v>
      </c>
      <c r="C149" s="42" t="s">
        <v>311</v>
      </c>
      <c r="D149" s="46" t="s">
        <v>312</v>
      </c>
      <c r="E149" s="33" t="n">
        <v>100</v>
      </c>
      <c r="F149" s="32" t="n">
        <f aca="false">E149/100</f>
        <v>1</v>
      </c>
    </row>
    <row r="150" s="47" customFormat="true" ht="15.75" hidden="false" customHeight="false" outlineLevel="0" collapsed="false">
      <c r="A150" s="47" t="s">
        <v>271</v>
      </c>
      <c r="B150" s="48" t="n">
        <v>7</v>
      </c>
      <c r="C150" s="53" t="s">
        <v>313</v>
      </c>
      <c r="D150" s="48" t="s">
        <v>144</v>
      </c>
      <c r="E150" s="50" t="n">
        <v>100</v>
      </c>
      <c r="F150" s="32" t="n">
        <f aca="false">E150/100</f>
        <v>1</v>
      </c>
    </row>
    <row r="151" s="47" customFormat="true" ht="15.75" hidden="false" customHeight="false" outlineLevel="0" collapsed="false">
      <c r="A151" s="47" t="s">
        <v>271</v>
      </c>
      <c r="B151" s="48" t="n">
        <v>7</v>
      </c>
      <c r="C151" s="53" t="s">
        <v>420</v>
      </c>
      <c r="D151" s="48" t="s">
        <v>146</v>
      </c>
      <c r="E151" s="50" t="n">
        <v>100</v>
      </c>
      <c r="F151" s="32" t="n">
        <f aca="false">E151/100</f>
        <v>1</v>
      </c>
    </row>
    <row r="152" customFormat="false" ht="15.75" hidden="false" customHeight="false" outlineLevel="0" collapsed="false">
      <c r="A152" s="32" t="s">
        <v>271</v>
      </c>
      <c r="B152" s="33" t="n">
        <v>7</v>
      </c>
      <c r="C152" s="45" t="s">
        <v>316</v>
      </c>
      <c r="D152" s="46" t="s">
        <v>317</v>
      </c>
      <c r="E152" s="33" t="n">
        <v>100</v>
      </c>
      <c r="F152" s="32" t="n">
        <f aca="false">E152/100</f>
        <v>1</v>
      </c>
    </row>
    <row r="153" customFormat="false" ht="15.75" hidden="false" customHeight="false" outlineLevel="0" collapsed="false">
      <c r="A153" s="32" t="s">
        <v>271</v>
      </c>
      <c r="B153" s="33" t="n">
        <v>7</v>
      </c>
      <c r="C153" s="45" t="s">
        <v>318</v>
      </c>
      <c r="D153" s="46" t="s">
        <v>319</v>
      </c>
      <c r="E153" s="33" t="n">
        <v>100</v>
      </c>
      <c r="F153" s="32" t="n">
        <f aca="false">E153/100</f>
        <v>1</v>
      </c>
    </row>
    <row r="154" customFormat="false" ht="15.75" hidden="false" customHeight="false" outlineLevel="0" collapsed="false">
      <c r="A154" s="32" t="s">
        <v>271</v>
      </c>
      <c r="B154" s="33" t="n">
        <v>7</v>
      </c>
      <c r="C154" s="42" t="s">
        <v>421</v>
      </c>
      <c r="D154" s="16" t="s">
        <v>321</v>
      </c>
      <c r="E154" s="33" t="n">
        <v>100</v>
      </c>
      <c r="F154" s="32" t="n">
        <f aca="false">E154/100</f>
        <v>1</v>
      </c>
    </row>
    <row r="155" customFormat="false" ht="15.75" hidden="false" customHeight="false" outlineLevel="0" collapsed="false">
      <c r="A155" s="32" t="s">
        <v>271</v>
      </c>
      <c r="B155" s="33" t="n">
        <v>7</v>
      </c>
      <c r="C155" s="42" t="s">
        <v>322</v>
      </c>
      <c r="D155" s="46" t="s">
        <v>323</v>
      </c>
      <c r="E155" s="33" t="n">
        <v>100</v>
      </c>
      <c r="F155" s="32" t="n">
        <f aca="false">E155/100</f>
        <v>1</v>
      </c>
    </row>
    <row r="156" customFormat="false" ht="15.75" hidden="false" customHeight="false" outlineLevel="0" collapsed="false">
      <c r="A156" s="32" t="s">
        <v>271</v>
      </c>
      <c r="B156" s="33" t="n">
        <v>7</v>
      </c>
      <c r="C156" s="42" t="s">
        <v>324</v>
      </c>
      <c r="D156" s="46" t="s">
        <v>325</v>
      </c>
      <c r="E156" s="33" t="n">
        <v>100</v>
      </c>
      <c r="F156" s="32" t="n">
        <f aca="false">E156/100</f>
        <v>1</v>
      </c>
    </row>
    <row r="157" customFormat="false" ht="15.75" hidden="false" customHeight="false" outlineLevel="0" collapsed="false">
      <c r="A157" s="32" t="s">
        <v>271</v>
      </c>
      <c r="B157" s="33" t="n">
        <v>7</v>
      </c>
      <c r="C157" s="42" t="s">
        <v>326</v>
      </c>
      <c r="D157" s="46" t="s">
        <v>327</v>
      </c>
      <c r="E157" s="33" t="n">
        <v>100</v>
      </c>
      <c r="F157" s="32" t="n">
        <f aca="false">E157/100</f>
        <v>1</v>
      </c>
    </row>
    <row r="158" customFormat="false" ht="15.75" hidden="false" customHeight="false" outlineLevel="0" collapsed="false">
      <c r="A158" s="32" t="s">
        <v>271</v>
      </c>
      <c r="B158" s="33" t="n">
        <v>7</v>
      </c>
      <c r="C158" s="42" t="s">
        <v>328</v>
      </c>
      <c r="D158" s="46" t="s">
        <v>329</v>
      </c>
      <c r="E158" s="33" t="n">
        <v>100</v>
      </c>
      <c r="F158" s="32" t="n">
        <f aca="false">E158/100</f>
        <v>1</v>
      </c>
    </row>
    <row r="159" s="38" customFormat="true" ht="15.75" hidden="false" customHeight="false" outlineLevel="0" collapsed="false">
      <c r="A159" s="38" t="s">
        <v>330</v>
      </c>
      <c r="B159" s="39" t="n">
        <v>8</v>
      </c>
      <c r="C159" s="59" t="s">
        <v>333</v>
      </c>
      <c r="D159" s="39" t="s">
        <v>334</v>
      </c>
      <c r="E159" s="39" t="n">
        <v>100</v>
      </c>
      <c r="F159" s="38" t="n">
        <f aca="false">E159/100</f>
        <v>1</v>
      </c>
      <c r="G159" s="9"/>
    </row>
    <row r="160" customFormat="false" ht="15.75" hidden="false" customHeight="false" outlineLevel="0" collapsed="false">
      <c r="A160" s="32" t="s">
        <v>330</v>
      </c>
      <c r="B160" s="33" t="n">
        <v>8</v>
      </c>
      <c r="C160" s="42" t="s">
        <v>422</v>
      </c>
      <c r="D160" s="46" t="s">
        <v>332</v>
      </c>
      <c r="E160" s="33" t="n">
        <v>100</v>
      </c>
      <c r="F160" s="32" t="n">
        <f aca="false">E160/100</f>
        <v>1</v>
      </c>
    </row>
    <row r="161" customFormat="false" ht="15.75" hidden="false" customHeight="false" outlineLevel="0" collapsed="false">
      <c r="A161" s="32" t="s">
        <v>330</v>
      </c>
      <c r="B161" s="33" t="n">
        <v>8</v>
      </c>
      <c r="C161" s="44" t="s">
        <v>335</v>
      </c>
      <c r="D161" s="15" t="s">
        <v>336</v>
      </c>
      <c r="E161" s="33" t="n">
        <v>100</v>
      </c>
      <c r="F161" s="32" t="n">
        <f aca="false">E161/100</f>
        <v>1</v>
      </c>
    </row>
    <row r="162" s="47" customFormat="true" ht="15.75" hidden="false" customHeight="false" outlineLevel="0" collapsed="false">
      <c r="A162" s="47" t="s">
        <v>330</v>
      </c>
      <c r="B162" s="48" t="n">
        <v>8</v>
      </c>
      <c r="C162" s="53" t="s">
        <v>423</v>
      </c>
      <c r="D162" s="48" t="s">
        <v>338</v>
      </c>
      <c r="E162" s="50" t="n">
        <v>100</v>
      </c>
      <c r="F162" s="32" t="n">
        <f aca="false">E162/100</f>
        <v>1</v>
      </c>
    </row>
    <row r="163" s="47" customFormat="true" ht="15.75" hidden="false" customHeight="false" outlineLevel="0" collapsed="false">
      <c r="A163" s="47" t="s">
        <v>330</v>
      </c>
      <c r="B163" s="48" t="n">
        <v>8</v>
      </c>
      <c r="C163" s="53" t="s">
        <v>424</v>
      </c>
      <c r="D163" s="48" t="s">
        <v>340</v>
      </c>
      <c r="E163" s="50" t="n">
        <v>100</v>
      </c>
      <c r="F163" s="32" t="n">
        <f aca="false">E163/100</f>
        <v>1</v>
      </c>
    </row>
    <row r="164" s="47" customFormat="true" ht="15.75" hidden="false" customHeight="false" outlineLevel="0" collapsed="false">
      <c r="A164" s="47" t="s">
        <v>330</v>
      </c>
      <c r="B164" s="48" t="n">
        <v>8</v>
      </c>
      <c r="C164" s="53" t="s">
        <v>425</v>
      </c>
      <c r="D164" s="48" t="s">
        <v>342</v>
      </c>
      <c r="E164" s="50" t="n">
        <v>100</v>
      </c>
      <c r="F164" s="32" t="n">
        <f aca="false">E164/100</f>
        <v>1</v>
      </c>
    </row>
    <row r="165" s="24" customFormat="true" ht="15.75" hidden="false" customHeight="true" outlineLevel="0" collapsed="false">
      <c r="A165" s="22" t="s">
        <v>330</v>
      </c>
      <c r="B165" s="23" t="n">
        <v>8</v>
      </c>
      <c r="C165" s="22" t="s">
        <v>343</v>
      </c>
      <c r="D165" s="23" t="s">
        <v>344</v>
      </c>
      <c r="E165" s="23" t="n">
        <v>100</v>
      </c>
      <c r="F165" s="52" t="n">
        <v>1</v>
      </c>
      <c r="G165" s="23"/>
      <c r="H165" s="23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="38" customFormat="true" ht="15.75" hidden="false" customHeight="false" outlineLevel="0" collapsed="false">
      <c r="A166" s="38" t="s">
        <v>345</v>
      </c>
      <c r="B166" s="39" t="n">
        <v>9</v>
      </c>
      <c r="C166" s="55" t="s">
        <v>346</v>
      </c>
      <c r="D166" s="13" t="s">
        <v>347</v>
      </c>
      <c r="E166" s="39" t="n">
        <v>100</v>
      </c>
      <c r="F166" s="38" t="n">
        <f aca="false">E166/100</f>
        <v>1</v>
      </c>
    </row>
    <row r="167" customFormat="false" ht="15.75" hidden="false" customHeight="false" outlineLevel="0" collapsed="false">
      <c r="A167" s="32" t="s">
        <v>345</v>
      </c>
      <c r="B167" s="33" t="n">
        <v>9</v>
      </c>
      <c r="C167" s="42" t="s">
        <v>348</v>
      </c>
      <c r="D167" s="46" t="s">
        <v>349</v>
      </c>
      <c r="E167" s="33" t="n">
        <v>100</v>
      </c>
      <c r="F167" s="32" t="n">
        <f aca="false">E167/100</f>
        <v>1</v>
      </c>
    </row>
    <row r="168" customFormat="false" ht="15.75" hidden="false" customHeight="false" outlineLevel="0" collapsed="false">
      <c r="A168" s="32" t="s">
        <v>345</v>
      </c>
      <c r="B168" s="33" t="n">
        <v>9</v>
      </c>
      <c r="C168" s="42" t="s">
        <v>350</v>
      </c>
      <c r="D168" s="46" t="s">
        <v>351</v>
      </c>
      <c r="E168" s="33" t="n">
        <v>100</v>
      </c>
      <c r="F168" s="32" t="n">
        <f aca="false">E168/100</f>
        <v>1</v>
      </c>
    </row>
    <row r="169" customFormat="false" ht="15.75" hidden="false" customHeight="false" outlineLevel="0" collapsed="false">
      <c r="A169" s="32" t="s">
        <v>345</v>
      </c>
      <c r="B169" s="33" t="n">
        <v>9</v>
      </c>
      <c r="C169" s="42" t="s">
        <v>352</v>
      </c>
      <c r="D169" s="46" t="s">
        <v>353</v>
      </c>
      <c r="E169" s="33" t="n">
        <v>100</v>
      </c>
      <c r="F169" s="32" t="n">
        <f aca="false">E169/100</f>
        <v>1</v>
      </c>
    </row>
    <row r="170" customFormat="false" ht="15.75" hidden="false" customHeight="false" outlineLevel="0" collapsed="false">
      <c r="A170" s="32" t="s">
        <v>345</v>
      </c>
      <c r="B170" s="33" t="n">
        <v>9</v>
      </c>
      <c r="C170" s="42" t="s">
        <v>354</v>
      </c>
      <c r="D170" s="46" t="s">
        <v>355</v>
      </c>
      <c r="E170" s="33" t="n">
        <v>100</v>
      </c>
      <c r="F170" s="32" t="n">
        <f aca="false">E170/100</f>
        <v>1</v>
      </c>
    </row>
    <row r="171" customFormat="false" ht="15.75" hidden="false" customHeight="false" outlineLevel="0" collapsed="false">
      <c r="A171" s="32" t="s">
        <v>345</v>
      </c>
      <c r="B171" s="33" t="n">
        <v>9</v>
      </c>
      <c r="C171" s="42" t="s">
        <v>426</v>
      </c>
      <c r="D171" s="46" t="s">
        <v>357</v>
      </c>
      <c r="E171" s="33" t="n">
        <v>100</v>
      </c>
      <c r="F171" s="32" t="n">
        <f aca="false">E171/100</f>
        <v>1</v>
      </c>
    </row>
    <row r="172" customFormat="false" ht="15.75" hidden="false" customHeight="false" outlineLevel="0" collapsed="false">
      <c r="A172" s="32" t="s">
        <v>345</v>
      </c>
      <c r="B172" s="33" t="n">
        <v>9</v>
      </c>
      <c r="C172" s="42" t="s">
        <v>358</v>
      </c>
      <c r="D172" s="33" t="s">
        <v>359</v>
      </c>
      <c r="E172" s="46" t="n">
        <v>100</v>
      </c>
      <c r="F172" s="32" t="n">
        <f aca="false">E172/100</f>
        <v>1</v>
      </c>
    </row>
    <row r="173" customFormat="false" ht="15.75" hidden="false" customHeight="false" outlineLevel="0" collapsed="false">
      <c r="A173" s="32" t="s">
        <v>345</v>
      </c>
      <c r="B173" s="33" t="n">
        <v>9</v>
      </c>
      <c r="C173" s="44" t="s">
        <v>360</v>
      </c>
      <c r="D173" s="15" t="s">
        <v>361</v>
      </c>
      <c r="E173" s="33" t="n">
        <v>100</v>
      </c>
      <c r="F173" s="32" t="n">
        <f aca="false">E173/100</f>
        <v>1</v>
      </c>
    </row>
    <row r="174" customFormat="false" ht="15.75" hidden="false" customHeight="false" outlineLevel="0" collapsed="false">
      <c r="A174" s="32" t="s">
        <v>345</v>
      </c>
      <c r="B174" s="33" t="n">
        <v>9</v>
      </c>
      <c r="C174" s="44" t="s">
        <v>362</v>
      </c>
      <c r="D174" s="29" t="s">
        <v>363</v>
      </c>
      <c r="E174" s="33" t="n">
        <v>100</v>
      </c>
      <c r="F174" s="32" t="n">
        <f aca="false">E174/100</f>
        <v>1</v>
      </c>
    </row>
    <row r="175" customFormat="false" ht="15.75" hidden="false" customHeight="false" outlineLevel="0" collapsed="false">
      <c r="A175" s="32" t="s">
        <v>345</v>
      </c>
      <c r="B175" s="33" t="n">
        <v>9</v>
      </c>
      <c r="C175" s="44" t="s">
        <v>364</v>
      </c>
      <c r="D175" s="15" t="s">
        <v>365</v>
      </c>
      <c r="E175" s="33" t="n">
        <v>100</v>
      </c>
      <c r="F175" s="32" t="n">
        <f aca="false">E175/100</f>
        <v>1</v>
      </c>
    </row>
    <row r="176" s="38" customFormat="true" ht="15.75" hidden="false" customHeight="false" outlineLevel="0" collapsed="false">
      <c r="A176" s="38" t="s">
        <v>366</v>
      </c>
      <c r="B176" s="39" t="n">
        <v>10</v>
      </c>
      <c r="C176" s="40" t="s">
        <v>367</v>
      </c>
      <c r="D176" s="13" t="s">
        <v>368</v>
      </c>
      <c r="E176" s="39" t="n">
        <v>100</v>
      </c>
      <c r="F176" s="38" t="n">
        <f aca="false">E176/100</f>
        <v>1</v>
      </c>
    </row>
    <row r="177" customFormat="false" ht="15.75" hidden="false" customHeight="false" outlineLevel="0" collapsed="false">
      <c r="A177" s="32" t="s">
        <v>366</v>
      </c>
      <c r="B177" s="33" t="n">
        <v>10</v>
      </c>
      <c r="C177" s="42" t="s">
        <v>369</v>
      </c>
      <c r="D177" s="46" t="s">
        <v>370</v>
      </c>
      <c r="E177" s="33" t="n">
        <v>100</v>
      </c>
      <c r="F177" s="32" t="n">
        <f aca="false">E177/100</f>
        <v>1</v>
      </c>
    </row>
    <row r="178" customFormat="false" ht="15.75" hidden="false" customHeight="false" outlineLevel="0" collapsed="false">
      <c r="A178" s="32" t="s">
        <v>366</v>
      </c>
      <c r="B178" s="33" t="n">
        <v>10</v>
      </c>
      <c r="C178" s="42" t="s">
        <v>371</v>
      </c>
      <c r="D178" s="46" t="s">
        <v>372</v>
      </c>
      <c r="E178" s="33" t="n">
        <v>100</v>
      </c>
      <c r="F178" s="32" t="n">
        <f aca="false">E178/100</f>
        <v>1</v>
      </c>
    </row>
    <row r="179" customFormat="false" ht="15.75" hidden="false" customHeight="false" outlineLevel="0" collapsed="false">
      <c r="A179" s="32" t="s">
        <v>366</v>
      </c>
      <c r="B179" s="33" t="n">
        <v>10</v>
      </c>
      <c r="C179" s="42" t="s">
        <v>373</v>
      </c>
      <c r="D179" s="46" t="s">
        <v>374</v>
      </c>
      <c r="E179" s="33" t="n">
        <v>100</v>
      </c>
      <c r="F179" s="32" t="n">
        <f aca="false">E179/100</f>
        <v>1</v>
      </c>
    </row>
    <row r="180" customFormat="false" ht="15.75" hidden="false" customHeight="false" outlineLevel="0" collapsed="false">
      <c r="A180" s="32" t="s">
        <v>366</v>
      </c>
      <c r="B180" s="33" t="n">
        <v>10</v>
      </c>
      <c r="C180" s="42" t="s">
        <v>375</v>
      </c>
      <c r="D180" s="46" t="s">
        <v>376</v>
      </c>
      <c r="E180" s="33" t="n">
        <v>100</v>
      </c>
      <c r="F180" s="32" t="n">
        <f aca="false">E180/100</f>
        <v>1</v>
      </c>
    </row>
    <row r="181" s="47" customFormat="true" ht="15.75" hidden="false" customHeight="false" outlineLevel="0" collapsed="false">
      <c r="A181" s="47" t="s">
        <v>366</v>
      </c>
      <c r="B181" s="48" t="n">
        <v>10</v>
      </c>
      <c r="C181" s="54" t="s">
        <v>377</v>
      </c>
      <c r="D181" s="20" t="s">
        <v>378</v>
      </c>
      <c r="E181" s="48" t="n">
        <v>100</v>
      </c>
      <c r="F181" s="32" t="n">
        <f aca="false">E181/100</f>
        <v>1</v>
      </c>
    </row>
    <row r="182" s="47" customFormat="true" ht="15.75" hidden="false" customHeight="false" outlineLevel="0" collapsed="false">
      <c r="A182" s="47" t="s">
        <v>366</v>
      </c>
      <c r="B182" s="48" t="n">
        <v>10</v>
      </c>
      <c r="C182" s="53" t="s">
        <v>379</v>
      </c>
      <c r="D182" s="48" t="s">
        <v>380</v>
      </c>
      <c r="E182" s="50" t="n">
        <v>100</v>
      </c>
      <c r="F182" s="32" t="n">
        <f aca="false">E182/100</f>
        <v>1</v>
      </c>
    </row>
    <row r="183" s="47" customFormat="true" ht="15.75" hidden="false" customHeight="false" outlineLevel="0" collapsed="false">
      <c r="A183" s="47" t="s">
        <v>366</v>
      </c>
      <c r="B183" s="48" t="n">
        <v>10</v>
      </c>
      <c r="C183" s="53" t="s">
        <v>381</v>
      </c>
      <c r="D183" s="48" t="s">
        <v>382</v>
      </c>
      <c r="E183" s="50" t="n">
        <v>100</v>
      </c>
      <c r="F183" s="32" t="n">
        <f aca="false">E183/100</f>
        <v>1</v>
      </c>
    </row>
    <row r="184" customFormat="false" ht="15.75" hidden="false" customHeight="false" outlineLevel="0" collapsed="false">
      <c r="A184" s="32" t="s">
        <v>366</v>
      </c>
      <c r="B184" s="33" t="n">
        <v>10</v>
      </c>
      <c r="C184" s="42" t="s">
        <v>383</v>
      </c>
      <c r="D184" s="33" t="s">
        <v>384</v>
      </c>
      <c r="E184" s="46" t="n">
        <v>100</v>
      </c>
      <c r="F184" s="32" t="n">
        <f aca="false">E184/100</f>
        <v>1</v>
      </c>
    </row>
    <row r="185" customFormat="false" ht="15.75" hidden="false" customHeight="false" outlineLevel="0" collapsed="false">
      <c r="A185" s="32" t="s">
        <v>366</v>
      </c>
      <c r="B185" s="33" t="n">
        <v>10</v>
      </c>
      <c r="C185" s="34" t="s">
        <v>385</v>
      </c>
      <c r="D185" s="33" t="s">
        <v>386</v>
      </c>
      <c r="E185" s="46" t="n">
        <v>100</v>
      </c>
      <c r="F185" s="32" t="n">
        <f aca="false">E185/100</f>
        <v>1</v>
      </c>
    </row>
    <row r="186" customFormat="false" ht="15.75" hidden="false" customHeight="false" outlineLevel="0" collapsed="false">
      <c r="A186" s="32" t="s">
        <v>366</v>
      </c>
      <c r="B186" s="33" t="n">
        <v>10</v>
      </c>
      <c r="C186" s="34" t="s">
        <v>387</v>
      </c>
      <c r="D186" s="33" t="s">
        <v>388</v>
      </c>
      <c r="E186" s="46" t="n">
        <v>100</v>
      </c>
      <c r="F186" s="32" t="n">
        <f aca="false">E186/100</f>
        <v>1</v>
      </c>
    </row>
    <row r="187" customFormat="false" ht="15.75" hidden="false" customHeight="false" outlineLevel="0" collapsed="false">
      <c r="A187" s="32" t="s">
        <v>366</v>
      </c>
      <c r="B187" s="33" t="n">
        <v>10</v>
      </c>
      <c r="C187" s="34" t="s">
        <v>389</v>
      </c>
      <c r="D187" s="33" t="s">
        <v>390</v>
      </c>
      <c r="E187" s="46" t="n">
        <v>100</v>
      </c>
      <c r="F187" s="32" t="n">
        <f aca="false">E187/100</f>
        <v>1</v>
      </c>
    </row>
    <row r="188" customFormat="false" ht="15.75" hidden="false" customHeight="false" outlineLevel="0" collapsed="false">
      <c r="A188" s="32" t="s">
        <v>366</v>
      </c>
      <c r="B188" s="33" t="n">
        <v>10</v>
      </c>
      <c r="C188" s="34" t="s">
        <v>391</v>
      </c>
      <c r="D188" s="33" t="n">
        <v>10122</v>
      </c>
      <c r="E188" s="46" t="n">
        <v>100</v>
      </c>
      <c r="F188" s="32" t="n">
        <f aca="false">E188/100</f>
        <v>1</v>
      </c>
    </row>
    <row r="189" customFormat="false" ht="15.75" hidden="false" customHeight="false" outlineLevel="0" collapsed="false">
      <c r="A189" s="32" t="s">
        <v>366</v>
      </c>
      <c r="B189" s="33" t="n">
        <v>10</v>
      </c>
      <c r="C189" s="34" t="s">
        <v>393</v>
      </c>
      <c r="D189" s="33" t="n">
        <v>10123</v>
      </c>
      <c r="E189" s="46" t="n">
        <v>100</v>
      </c>
      <c r="F189" s="32" t="n">
        <f aca="false">E189/100</f>
        <v>1</v>
      </c>
    </row>
    <row r="190" s="38" customFormat="true" ht="15.75" hidden="false" customHeight="false" outlineLevel="0" collapsed="false">
      <c r="A190" s="38" t="s">
        <v>395</v>
      </c>
      <c r="B190" s="39" t="n">
        <v>11</v>
      </c>
      <c r="C190" s="56" t="s">
        <v>396</v>
      </c>
      <c r="D190" s="13" t="s">
        <v>397</v>
      </c>
      <c r="E190" s="39" t="n">
        <v>100</v>
      </c>
      <c r="F190" s="38" t="n">
        <f aca="false">E190/100</f>
        <v>1</v>
      </c>
    </row>
    <row r="191" customFormat="false" ht="15.75" hidden="false" customHeight="false" outlineLevel="0" collapsed="false">
      <c r="A191" s="32" t="s">
        <v>395</v>
      </c>
      <c r="B191" s="33" t="n">
        <v>11</v>
      </c>
      <c r="C191" s="34" t="s">
        <v>398</v>
      </c>
      <c r="D191" s="46" t="s">
        <v>399</v>
      </c>
      <c r="E191" s="33" t="n">
        <v>100</v>
      </c>
      <c r="F191" s="32" t="n">
        <f aca="false">E191/100</f>
        <v>1</v>
      </c>
    </row>
    <row r="192" s="9" customFormat="true" ht="15.75" hidden="false" customHeight="false" outlineLevel="0" collapsed="false">
      <c r="A192" s="9" t="s">
        <v>400</v>
      </c>
      <c r="B192" s="10" t="n">
        <v>12</v>
      </c>
      <c r="C192" s="9" t="s">
        <v>401</v>
      </c>
      <c r="D192" s="10" t="n">
        <v>12001</v>
      </c>
      <c r="E192" s="10" t="n">
        <v>100</v>
      </c>
      <c r="F192" s="60" t="n">
        <f aca="false">E192/100</f>
        <v>1</v>
      </c>
      <c r="G192" s="10"/>
      <c r="H192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Z192"/>
  <sheetViews>
    <sheetView showFormulas="false" showGridLines="true" showRowColHeaders="true" showZeros="true" rightToLeft="false" tabSelected="false" showOutlineSymbols="true" defaultGridColor="true" view="normal" topLeftCell="A45" colorId="64" zoomScale="70" zoomScaleNormal="70" zoomScalePageLayoutView="100" workbookViewId="0">
      <selection pane="topLeft" activeCell="B71" activeCellId="1" sqref="C71 B71"/>
    </sheetView>
  </sheetViews>
  <sheetFormatPr defaultRowHeight="15.75" zeroHeight="false" outlineLevelRow="0" outlineLevelCol="0"/>
  <cols>
    <col collapsed="false" customWidth="true" hidden="false" outlineLevel="0" max="1" min="1" style="1" width="47.57"/>
    <col collapsed="false" customWidth="true" hidden="false" outlineLevel="0" max="2" min="2" style="1" width="44.28"/>
    <col collapsed="false" customWidth="true" hidden="false" outlineLevel="0" max="3" min="3" style="2" width="33.86"/>
    <col collapsed="false" customWidth="true" hidden="false" outlineLevel="0" max="4" min="4" style="2" width="21.15"/>
    <col collapsed="false" customWidth="true" hidden="false" outlineLevel="0" max="5" min="5" style="2" width="14.85"/>
    <col collapsed="false" customWidth="true" hidden="false" outlineLevel="0" max="6" min="6" style="2" width="14.71"/>
    <col collapsed="false" customWidth="true" hidden="false" outlineLevel="0" max="7" min="7" style="2" width="13.71"/>
    <col collapsed="false" customWidth="true" hidden="false" outlineLevel="0" max="10" min="8" style="2" width="10.85"/>
    <col collapsed="false" customWidth="true" hidden="false" outlineLevel="0" max="11" min="11" style="2" width="20.28"/>
    <col collapsed="false" customWidth="true" hidden="false" outlineLevel="0" max="12" min="12" style="1" width="32.57"/>
    <col collapsed="false" customWidth="true" hidden="false" outlineLevel="0" max="13" min="13" style="1" width="39"/>
    <col collapsed="false" customWidth="true" hidden="false" outlineLevel="0" max="1025" min="14" style="1" width="10.85"/>
  </cols>
  <sheetData>
    <row r="1" s="8" customFormat="true" ht="15.75" hidden="false" customHeight="false" outlineLevel="0" collapsed="false">
      <c r="A1" s="3" t="s">
        <v>0</v>
      </c>
      <c r="B1" s="61" t="s">
        <v>2</v>
      </c>
      <c r="C1" s="62" t="s">
        <v>3</v>
      </c>
      <c r="D1" s="63" t="s">
        <v>427</v>
      </c>
      <c r="E1" s="63" t="s">
        <v>428</v>
      </c>
      <c r="F1" s="63" t="s">
        <v>429</v>
      </c>
      <c r="G1" s="63" t="s">
        <v>430</v>
      </c>
      <c r="H1" s="63" t="s">
        <v>431</v>
      </c>
      <c r="I1" s="63" t="s">
        <v>432</v>
      </c>
      <c r="J1" s="63" t="s">
        <v>433</v>
      </c>
      <c r="K1" s="63" t="s">
        <v>434</v>
      </c>
      <c r="L1" s="35" t="s">
        <v>435</v>
      </c>
      <c r="M1" s="64" t="s">
        <v>436</v>
      </c>
    </row>
    <row r="2" s="9" customFormat="true" ht="15.75" hidden="false" customHeight="false" outlineLevel="0" collapsed="false">
      <c r="A2" s="9" t="s">
        <v>8</v>
      </c>
      <c r="B2" s="11" t="s">
        <v>9</v>
      </c>
      <c r="C2" s="12" t="s">
        <v>10</v>
      </c>
      <c r="D2" s="10" t="n">
        <v>216.74</v>
      </c>
      <c r="E2" s="10" t="n">
        <v>0.3</v>
      </c>
      <c r="F2" s="10" t="n">
        <v>0.028</v>
      </c>
      <c r="G2" s="10" t="n">
        <v>11.64</v>
      </c>
      <c r="H2" s="10" t="n">
        <v>10.8</v>
      </c>
      <c r="I2" s="10" t="n">
        <v>2.1</v>
      </c>
      <c r="J2" s="10" t="n">
        <v>0.46</v>
      </c>
      <c r="K2" s="10" t="n">
        <v>1</v>
      </c>
      <c r="L2" s="9" t="s">
        <v>437</v>
      </c>
    </row>
    <row r="3" customFormat="false" ht="15.75" hidden="false" customHeight="false" outlineLevel="0" collapsed="false">
      <c r="A3" s="1" t="s">
        <v>8</v>
      </c>
      <c r="B3" s="14" t="s">
        <v>14</v>
      </c>
      <c r="C3" s="15" t="s">
        <v>15</v>
      </c>
      <c r="D3" s="2" t="n">
        <v>382.13</v>
      </c>
      <c r="E3" s="2" t="n">
        <v>0.3</v>
      </c>
      <c r="F3" s="2" t="n">
        <v>0.096</v>
      </c>
      <c r="G3" s="2" t="n">
        <v>20.8</v>
      </c>
      <c r="H3" s="2" t="n">
        <v>15.2</v>
      </c>
      <c r="I3" s="2" t="n">
        <v>1.8</v>
      </c>
      <c r="J3" s="2" t="n">
        <v>1.03</v>
      </c>
      <c r="K3" s="2" t="n">
        <v>0</v>
      </c>
      <c r="L3" s="1" t="s">
        <v>437</v>
      </c>
    </row>
    <row r="4" customFormat="false" ht="15.75" hidden="false" customHeight="false" outlineLevel="0" collapsed="false">
      <c r="A4" s="1" t="s">
        <v>8</v>
      </c>
      <c r="B4" s="14" t="s">
        <v>16</v>
      </c>
      <c r="C4" s="15" t="s">
        <v>17</v>
      </c>
      <c r="D4" s="2" t="n">
        <v>281.83</v>
      </c>
      <c r="E4" s="2" t="n">
        <v>0.16</v>
      </c>
      <c r="F4" s="2" t="n">
        <v>0.053</v>
      </c>
      <c r="G4" s="2" t="n">
        <v>15.48</v>
      </c>
      <c r="H4" s="2" t="n">
        <v>15.48</v>
      </c>
      <c r="I4" s="2" t="n">
        <v>0.9</v>
      </c>
      <c r="J4" s="2" t="n">
        <v>0.75</v>
      </c>
      <c r="K4" s="2" t="n">
        <v>2</v>
      </c>
      <c r="L4" s="1" t="s">
        <v>437</v>
      </c>
    </row>
    <row r="5" customFormat="false" ht="15.75" hidden="false" customHeight="false" outlineLevel="0" collapsed="false">
      <c r="A5" s="1" t="s">
        <v>8</v>
      </c>
      <c r="B5" s="14" t="s">
        <v>18</v>
      </c>
      <c r="C5" s="15" t="s">
        <v>19</v>
      </c>
      <c r="D5" s="2" t="n">
        <v>221.71</v>
      </c>
      <c r="E5" s="2" t="n">
        <v>0.71</v>
      </c>
      <c r="F5" s="2" t="n">
        <v>0.189</v>
      </c>
      <c r="G5" s="2" t="n">
        <v>10.55</v>
      </c>
      <c r="H5" s="2" t="n">
        <v>10.22</v>
      </c>
      <c r="I5" s="2" t="n">
        <v>2.21</v>
      </c>
      <c r="J5" s="2" t="n">
        <v>0.94</v>
      </c>
      <c r="K5" s="2" t="n">
        <v>1.81</v>
      </c>
      <c r="L5" s="1" t="s">
        <v>437</v>
      </c>
    </row>
    <row r="6" customFormat="false" ht="15.75" hidden="false" customHeight="false" outlineLevel="0" collapsed="false">
      <c r="A6" s="1" t="s">
        <v>8</v>
      </c>
      <c r="B6" s="14" t="s">
        <v>21</v>
      </c>
      <c r="C6" s="15" t="s">
        <v>22</v>
      </c>
      <c r="D6" s="2" t="n">
        <v>203.18</v>
      </c>
      <c r="E6" s="2" t="n">
        <v>0.42</v>
      </c>
      <c r="F6" s="2" t="n">
        <v>0</v>
      </c>
      <c r="G6" s="2" t="n">
        <v>9.85</v>
      </c>
      <c r="H6" s="2" t="n">
        <v>9.85</v>
      </c>
      <c r="I6" s="2" t="n">
        <v>2</v>
      </c>
      <c r="J6" s="2" t="n">
        <v>1.19</v>
      </c>
      <c r="K6" s="2" t="n">
        <v>2.7</v>
      </c>
      <c r="L6" s="1" t="s">
        <v>437</v>
      </c>
    </row>
    <row r="7" customFormat="false" ht="15.75" hidden="false" customHeight="false" outlineLevel="0" collapsed="false">
      <c r="A7" s="1" t="s">
        <v>8</v>
      </c>
      <c r="B7" s="14" t="s">
        <v>23</v>
      </c>
      <c r="C7" s="15" t="s">
        <v>24</v>
      </c>
      <c r="D7" s="2" t="n">
        <v>167.21</v>
      </c>
      <c r="E7" s="2" t="n">
        <v>0.4</v>
      </c>
      <c r="F7" s="2" t="n">
        <v>0.036</v>
      </c>
      <c r="G7" s="2" t="n">
        <v>7.84</v>
      </c>
      <c r="H7" s="2" t="n">
        <v>7.8</v>
      </c>
      <c r="I7" s="2" t="n">
        <v>1.62</v>
      </c>
      <c r="J7" s="2" t="n">
        <v>1.13</v>
      </c>
      <c r="K7" s="2" t="n">
        <v>2.04</v>
      </c>
      <c r="L7" s="1" t="s">
        <v>437</v>
      </c>
    </row>
    <row r="8" customFormat="false" ht="15.75" hidden="false" customHeight="false" outlineLevel="0" collapsed="false">
      <c r="A8" s="1" t="s">
        <v>8</v>
      </c>
      <c r="B8" s="14" t="s">
        <v>26</v>
      </c>
      <c r="C8" s="15" t="s">
        <v>27</v>
      </c>
      <c r="D8" s="2" t="n">
        <v>171.84</v>
      </c>
      <c r="E8" s="2" t="n">
        <v>0.3</v>
      </c>
      <c r="F8" s="2" t="n">
        <v>0.056</v>
      </c>
      <c r="G8" s="2" t="n">
        <v>8.58</v>
      </c>
      <c r="H8" s="2" t="n">
        <v>8.45</v>
      </c>
      <c r="I8" s="2" t="n">
        <v>2</v>
      </c>
      <c r="J8" s="2" t="n">
        <v>0.88</v>
      </c>
      <c r="K8" s="2" t="n">
        <v>2.7</v>
      </c>
      <c r="L8" s="1" t="s">
        <v>437</v>
      </c>
    </row>
    <row r="9" customFormat="false" ht="15.75" hidden="false" customHeight="false" outlineLevel="0" collapsed="false">
      <c r="A9" s="1" t="s">
        <v>8</v>
      </c>
      <c r="B9" s="14" t="s">
        <v>28</v>
      </c>
      <c r="C9" s="15" t="s">
        <v>29</v>
      </c>
      <c r="D9" s="2" t="n">
        <v>187.59</v>
      </c>
      <c r="E9" s="2" t="n">
        <v>0.3</v>
      </c>
      <c r="F9" s="2" t="n">
        <v>0.006</v>
      </c>
      <c r="G9" s="2" t="n">
        <v>10.01</v>
      </c>
      <c r="H9" s="2" t="n">
        <v>9.95</v>
      </c>
      <c r="I9" s="2" t="n">
        <v>3.2</v>
      </c>
      <c r="J9" s="2" t="n">
        <v>0.37</v>
      </c>
      <c r="K9" s="2" t="n">
        <v>0.5</v>
      </c>
      <c r="L9" s="1" t="s">
        <v>437</v>
      </c>
    </row>
    <row r="10" customFormat="false" ht="15.75" hidden="false" customHeight="false" outlineLevel="0" collapsed="false">
      <c r="A10" s="1" t="s">
        <v>8</v>
      </c>
      <c r="B10" s="14" t="s">
        <v>30</v>
      </c>
      <c r="C10" s="15" t="s">
        <v>31</v>
      </c>
      <c r="D10" s="2" t="n">
        <v>1336.55</v>
      </c>
      <c r="E10" s="2" t="n">
        <v>0.4</v>
      </c>
      <c r="F10" s="2" t="n">
        <v>0.159</v>
      </c>
      <c r="G10" s="2" t="n">
        <v>75</v>
      </c>
      <c r="H10" s="2" t="n">
        <v>73.2</v>
      </c>
      <c r="I10" s="2" t="n">
        <v>4.4</v>
      </c>
      <c r="J10" s="2" t="n">
        <v>2.75</v>
      </c>
      <c r="K10" s="2" t="n">
        <v>36</v>
      </c>
      <c r="L10" s="1" t="s">
        <v>437</v>
      </c>
    </row>
    <row r="11" customFormat="false" ht="15.75" hidden="false" customHeight="false" outlineLevel="0" collapsed="false">
      <c r="A11" s="1" t="s">
        <v>8</v>
      </c>
      <c r="B11" s="14" t="s">
        <v>32</v>
      </c>
      <c r="C11" s="15" t="s">
        <v>33</v>
      </c>
      <c r="D11" s="2" t="n">
        <v>175</v>
      </c>
      <c r="E11" s="2" t="n">
        <v>0.1</v>
      </c>
      <c r="F11" s="2" t="n">
        <v>0</v>
      </c>
      <c r="G11" s="2" t="n">
        <v>9.2</v>
      </c>
      <c r="H11" s="2" t="n">
        <v>9.2</v>
      </c>
      <c r="I11" s="2" t="n">
        <v>0.8</v>
      </c>
      <c r="J11" s="2" t="n">
        <v>0.5</v>
      </c>
      <c r="K11" s="2" t="n">
        <v>2</v>
      </c>
      <c r="L11" s="1" t="s">
        <v>438</v>
      </c>
      <c r="M11" s="1" t="s">
        <v>439</v>
      </c>
    </row>
    <row r="12" customFormat="false" ht="15.75" hidden="false" customHeight="false" outlineLevel="0" collapsed="false">
      <c r="A12" s="1" t="s">
        <v>8</v>
      </c>
      <c r="B12" s="14" t="s">
        <v>34</v>
      </c>
      <c r="C12" s="15" t="s">
        <v>35</v>
      </c>
      <c r="D12" s="2" t="n">
        <v>195</v>
      </c>
      <c r="E12" s="2" t="n">
        <v>0.1</v>
      </c>
      <c r="F12" s="2" t="n">
        <v>0</v>
      </c>
      <c r="G12" s="2" t="n">
        <v>10.6</v>
      </c>
      <c r="H12" s="2" t="n">
        <v>10.6</v>
      </c>
      <c r="I12" s="2" t="n">
        <v>0.8</v>
      </c>
      <c r="J12" s="2" t="n">
        <v>0.5</v>
      </c>
      <c r="K12" s="2" t="n">
        <v>2</v>
      </c>
      <c r="L12" s="1" t="s">
        <v>438</v>
      </c>
      <c r="M12" s="1" t="s">
        <v>439</v>
      </c>
    </row>
    <row r="13" customFormat="false" ht="15.75" hidden="false" customHeight="false" outlineLevel="0" collapsed="false">
      <c r="A13" s="1" t="s">
        <v>8</v>
      </c>
      <c r="B13" s="14" t="s">
        <v>36</v>
      </c>
      <c r="C13" s="15" t="s">
        <v>37</v>
      </c>
      <c r="D13" s="2" t="n">
        <v>85</v>
      </c>
      <c r="E13" s="2" t="n">
        <v>0.1</v>
      </c>
      <c r="F13" s="2" t="n">
        <v>0</v>
      </c>
      <c r="G13" s="2" t="n">
        <v>4</v>
      </c>
      <c r="H13" s="2" t="n">
        <v>4</v>
      </c>
      <c r="I13" s="2" t="n">
        <v>0.8</v>
      </c>
      <c r="J13" s="2" t="n">
        <v>0.5</v>
      </c>
      <c r="K13" s="2" t="n">
        <v>8</v>
      </c>
      <c r="L13" s="1" t="s">
        <v>438</v>
      </c>
      <c r="M13" s="1" t="s">
        <v>439</v>
      </c>
    </row>
    <row r="14" s="17" customFormat="true" ht="15.75" hidden="false" customHeight="false" outlineLevel="0" collapsed="false">
      <c r="A14" s="17" t="s">
        <v>8</v>
      </c>
      <c r="B14" s="21" t="s">
        <v>38</v>
      </c>
      <c r="C14" s="20" t="s">
        <v>39</v>
      </c>
      <c r="D14" s="18" t="n">
        <v>195</v>
      </c>
      <c r="E14" s="18" t="n">
        <v>0.1</v>
      </c>
      <c r="F14" s="18" t="n">
        <v>0</v>
      </c>
      <c r="G14" s="18" t="n">
        <v>10.5</v>
      </c>
      <c r="H14" s="18" t="n">
        <v>10.5</v>
      </c>
      <c r="I14" s="18" t="n">
        <v>1</v>
      </c>
      <c r="J14" s="18" t="n">
        <v>0.3</v>
      </c>
      <c r="K14" s="18" t="n">
        <v>2</v>
      </c>
      <c r="L14" s="17" t="s">
        <v>438</v>
      </c>
      <c r="M14" s="17" t="s">
        <v>439</v>
      </c>
    </row>
    <row r="15" s="17" customFormat="true" ht="15.75" hidden="false" customHeight="false" outlineLevel="0" collapsed="false">
      <c r="A15" s="17" t="s">
        <v>8</v>
      </c>
      <c r="B15" s="21" t="s">
        <v>41</v>
      </c>
      <c r="C15" s="20" t="s">
        <v>42</v>
      </c>
      <c r="D15" s="18" t="n">
        <v>257</v>
      </c>
      <c r="E15" s="18" t="n">
        <v>0.1</v>
      </c>
      <c r="F15" s="18" t="n">
        <v>0.1</v>
      </c>
      <c r="G15" s="18" t="n">
        <v>14.7</v>
      </c>
      <c r="H15" s="18" t="n">
        <v>14.1</v>
      </c>
      <c r="I15" s="18" t="n">
        <v>1</v>
      </c>
      <c r="J15" s="18" t="n">
        <v>0.3</v>
      </c>
      <c r="K15" s="18" t="n">
        <v>25</v>
      </c>
      <c r="L15" s="17" t="s">
        <v>438</v>
      </c>
      <c r="M15" s="17" t="s">
        <v>439</v>
      </c>
    </row>
    <row r="16" s="9" customFormat="true" ht="15.75" hidden="false" customHeight="false" outlineLevel="0" collapsed="false">
      <c r="A16" s="9" t="s">
        <v>43</v>
      </c>
      <c r="B16" s="11" t="s">
        <v>44</v>
      </c>
      <c r="C16" s="12" t="s">
        <v>45</v>
      </c>
      <c r="D16" s="10" t="n">
        <v>1028.91</v>
      </c>
      <c r="E16" s="10" t="n">
        <v>26.6</v>
      </c>
      <c r="F16" s="10" t="n">
        <v>3.687</v>
      </c>
      <c r="G16" s="10" t="n">
        <v>0.63</v>
      </c>
      <c r="H16" s="10" t="n">
        <v>0.54</v>
      </c>
      <c r="I16" s="10" t="n">
        <v>4.8</v>
      </c>
      <c r="J16" s="10" t="n">
        <v>2</v>
      </c>
      <c r="K16" s="10" t="n">
        <v>17</v>
      </c>
      <c r="L16" s="9" t="s">
        <v>437</v>
      </c>
      <c r="M16" s="11"/>
    </row>
    <row r="17" customFormat="false" ht="15.75" hidden="false" customHeight="false" outlineLevel="0" collapsed="false">
      <c r="A17" s="1" t="s">
        <v>43</v>
      </c>
      <c r="B17" s="1" t="s">
        <v>46</v>
      </c>
      <c r="C17" s="2" t="s">
        <v>47</v>
      </c>
      <c r="D17" s="2" t="n">
        <v>121.48</v>
      </c>
      <c r="E17" s="2" t="n">
        <v>0.5</v>
      </c>
      <c r="F17" s="2" t="n">
        <v>0.096</v>
      </c>
      <c r="G17" s="2" t="n">
        <v>1.75</v>
      </c>
      <c r="H17" s="2" t="n">
        <v>1.75</v>
      </c>
      <c r="I17" s="2" t="n">
        <v>3.4</v>
      </c>
      <c r="J17" s="2" t="n">
        <v>4.31</v>
      </c>
      <c r="K17" s="2" t="n">
        <v>6.9</v>
      </c>
      <c r="L17" s="1" t="s">
        <v>437</v>
      </c>
    </row>
    <row r="18" customFormat="false" ht="15.75" hidden="false" customHeight="false" outlineLevel="0" collapsed="false">
      <c r="A18" s="1" t="s">
        <v>43</v>
      </c>
      <c r="B18" s="1" t="s">
        <v>48</v>
      </c>
      <c r="C18" s="15" t="s">
        <v>49</v>
      </c>
      <c r="D18" s="2" t="n">
        <v>93.89</v>
      </c>
      <c r="E18" s="2" t="n">
        <v>0.2</v>
      </c>
      <c r="F18" s="2" t="n">
        <v>0.041</v>
      </c>
      <c r="G18" s="2" t="n">
        <v>3.9</v>
      </c>
      <c r="H18" s="2" t="n">
        <v>3.9</v>
      </c>
      <c r="I18" s="2" t="n">
        <v>1.8</v>
      </c>
      <c r="J18" s="2" t="n">
        <v>1.19</v>
      </c>
      <c r="K18" s="2" t="n">
        <v>7.3</v>
      </c>
      <c r="L18" s="1" t="s">
        <v>437</v>
      </c>
    </row>
    <row r="19" customFormat="false" ht="15.75" hidden="false" customHeight="false" outlineLevel="0" collapsed="false">
      <c r="A19" s="1" t="s">
        <v>43</v>
      </c>
      <c r="B19" s="1" t="s">
        <v>50</v>
      </c>
      <c r="C19" s="2" t="s">
        <v>51</v>
      </c>
      <c r="D19" s="2" t="n">
        <v>72.64</v>
      </c>
      <c r="E19" s="2" t="n">
        <v>0.2</v>
      </c>
      <c r="F19" s="2" t="n">
        <v>0.042</v>
      </c>
      <c r="G19" s="2" t="n">
        <v>2.9</v>
      </c>
      <c r="H19" s="2" t="n">
        <v>2.8</v>
      </c>
      <c r="I19" s="2" t="n">
        <v>1.5</v>
      </c>
      <c r="J19" s="2" t="n">
        <v>0.94</v>
      </c>
      <c r="K19" s="2" t="n">
        <v>0</v>
      </c>
      <c r="L19" s="1" t="s">
        <v>437</v>
      </c>
    </row>
    <row r="20" customFormat="false" ht="15.75" hidden="false" customHeight="false" outlineLevel="0" collapsed="false">
      <c r="A20" s="1" t="s">
        <v>43</v>
      </c>
      <c r="B20" s="1" t="s">
        <v>52</v>
      </c>
      <c r="C20" s="15" t="s">
        <v>53</v>
      </c>
      <c r="D20" s="2" t="n">
        <v>133.63</v>
      </c>
      <c r="E20" s="2" t="n">
        <v>0.2</v>
      </c>
      <c r="F20" s="2" t="n">
        <v>0.026</v>
      </c>
      <c r="G20" s="2" t="n">
        <v>6.8</v>
      </c>
      <c r="H20" s="2" t="n">
        <v>6.6</v>
      </c>
      <c r="I20" s="2" t="n">
        <v>2.8</v>
      </c>
      <c r="J20" s="2" t="n">
        <v>0.63</v>
      </c>
      <c r="K20" s="2" t="n">
        <v>41</v>
      </c>
      <c r="L20" s="1" t="s">
        <v>437</v>
      </c>
    </row>
    <row r="21" customFormat="false" ht="15.75" hidden="false" customHeight="false" outlineLevel="0" collapsed="false">
      <c r="A21" s="1" t="s">
        <v>43</v>
      </c>
      <c r="B21" s="1" t="s">
        <v>54</v>
      </c>
      <c r="C21" s="2" t="s">
        <v>55</v>
      </c>
      <c r="D21" s="2" t="n">
        <v>84.33</v>
      </c>
      <c r="E21" s="2" t="n">
        <v>0.2</v>
      </c>
      <c r="F21" s="2" t="n">
        <v>0.035</v>
      </c>
      <c r="G21" s="2" t="n">
        <v>2.65</v>
      </c>
      <c r="H21" s="2" t="n">
        <v>2.6</v>
      </c>
      <c r="I21" s="2" t="n">
        <v>1.8</v>
      </c>
      <c r="J21" s="2" t="n">
        <v>1.88</v>
      </c>
      <c r="K21" s="2" t="n">
        <v>7</v>
      </c>
      <c r="L21" s="1" t="s">
        <v>437</v>
      </c>
    </row>
    <row r="22" customFormat="false" ht="15.75" hidden="false" customHeight="false" outlineLevel="0" collapsed="false">
      <c r="A22" s="1" t="s">
        <v>43</v>
      </c>
      <c r="B22" s="1" t="s">
        <v>56</v>
      </c>
      <c r="C22" s="15" t="s">
        <v>57</v>
      </c>
      <c r="D22" s="2" t="n">
        <v>120.15</v>
      </c>
      <c r="E22" s="2" t="n">
        <v>2.3</v>
      </c>
      <c r="F22" s="2" t="n">
        <v>0.32</v>
      </c>
      <c r="G22" s="2" t="n">
        <v>20.8</v>
      </c>
      <c r="H22" s="2" t="n">
        <v>1.6</v>
      </c>
      <c r="I22" s="2" t="n">
        <v>3.1</v>
      </c>
      <c r="J22" s="2" t="n">
        <v>4.06</v>
      </c>
      <c r="K22" s="2" t="n">
        <v>1</v>
      </c>
      <c r="L22" s="1" t="s">
        <v>437</v>
      </c>
    </row>
    <row r="23" customFormat="false" ht="15.75" hidden="false" customHeight="false" outlineLevel="0" collapsed="false">
      <c r="A23" s="1" t="s">
        <v>43</v>
      </c>
      <c r="B23" s="1" t="s">
        <v>58</v>
      </c>
      <c r="C23" s="2" t="s">
        <v>59</v>
      </c>
      <c r="D23" s="2" t="n">
        <v>47.35</v>
      </c>
      <c r="E23" s="2" t="n">
        <v>0.2</v>
      </c>
      <c r="F23" s="2" t="n">
        <v>0.046</v>
      </c>
      <c r="G23" s="2" t="n">
        <v>0.6</v>
      </c>
      <c r="H23" s="2" t="n">
        <v>0.6</v>
      </c>
      <c r="I23" s="2" t="n">
        <v>1.1</v>
      </c>
      <c r="J23" s="2" t="n">
        <v>1.75</v>
      </c>
      <c r="K23" s="2" t="n">
        <v>0</v>
      </c>
      <c r="L23" s="1" t="s">
        <v>437</v>
      </c>
    </row>
    <row r="24" customFormat="false" ht="15.75" hidden="false" customHeight="false" outlineLevel="0" collapsed="false">
      <c r="A24" s="1" t="s">
        <v>43</v>
      </c>
      <c r="B24" s="1" t="s">
        <v>60</v>
      </c>
      <c r="C24" s="15" t="s">
        <v>61</v>
      </c>
      <c r="D24" s="2" t="n">
        <v>45.05</v>
      </c>
      <c r="E24" s="2" t="n">
        <v>0</v>
      </c>
      <c r="F24" s="2" t="n">
        <v>0</v>
      </c>
      <c r="G24" s="2" t="n">
        <v>1.9</v>
      </c>
      <c r="H24" s="2" t="n">
        <v>1.8</v>
      </c>
      <c r="I24" s="2" t="n">
        <v>0.8</v>
      </c>
      <c r="J24" s="2" t="n">
        <v>0.75</v>
      </c>
      <c r="K24" s="2" t="n">
        <v>1.9</v>
      </c>
      <c r="L24" s="1" t="s">
        <v>437</v>
      </c>
    </row>
    <row r="25" customFormat="false" ht="15.75" hidden="false" customHeight="false" outlineLevel="0" collapsed="false">
      <c r="A25" s="1" t="s">
        <v>43</v>
      </c>
      <c r="B25" s="1" t="s">
        <v>62</v>
      </c>
      <c r="C25" s="15" t="s">
        <v>63</v>
      </c>
      <c r="D25" s="2" t="n">
        <v>62.36</v>
      </c>
      <c r="E25" s="2" t="n">
        <v>0.3</v>
      </c>
      <c r="F25" s="2" t="n">
        <v>0.1</v>
      </c>
      <c r="G25" s="2" t="n">
        <v>1.89</v>
      </c>
      <c r="H25" s="2" t="n">
        <v>1.1</v>
      </c>
      <c r="I25" s="2" t="n">
        <v>1.56</v>
      </c>
      <c r="J25" s="2" t="n">
        <v>1.13</v>
      </c>
      <c r="K25" s="2" t="n">
        <v>2.2</v>
      </c>
      <c r="L25" s="1" t="s">
        <v>437</v>
      </c>
    </row>
    <row r="26" customFormat="false" ht="15.75" hidden="false" customHeight="false" outlineLevel="0" collapsed="false">
      <c r="A26" s="1" t="s">
        <v>43</v>
      </c>
      <c r="B26" s="1" t="s">
        <v>64</v>
      </c>
      <c r="C26" s="2" t="s">
        <v>65</v>
      </c>
      <c r="D26" s="2" t="n">
        <v>247.13</v>
      </c>
      <c r="E26" s="2" t="n">
        <v>0.45</v>
      </c>
      <c r="F26" s="2" t="n">
        <v>0.112</v>
      </c>
      <c r="G26" s="2" t="n">
        <v>10.37</v>
      </c>
      <c r="H26" s="2" t="n">
        <v>4.5</v>
      </c>
      <c r="I26" s="2" t="n">
        <v>4.55</v>
      </c>
      <c r="J26" s="2" t="n">
        <v>3.19</v>
      </c>
      <c r="K26" s="2" t="n">
        <v>20.2</v>
      </c>
      <c r="L26" s="1" t="s">
        <v>437</v>
      </c>
    </row>
    <row r="27" customFormat="false" ht="15.75" hidden="false" customHeight="false" outlineLevel="0" collapsed="false">
      <c r="A27" s="1" t="s">
        <v>43</v>
      </c>
      <c r="B27" s="1" t="s">
        <v>66</v>
      </c>
      <c r="C27" s="15" t="s">
        <v>67</v>
      </c>
      <c r="D27" s="2" t="n">
        <v>50.28</v>
      </c>
      <c r="E27" s="2" t="n">
        <v>0.2</v>
      </c>
      <c r="F27" s="2" t="n">
        <v>0.048</v>
      </c>
      <c r="G27" s="2" t="n">
        <v>0.21</v>
      </c>
      <c r="H27" s="2" t="n">
        <v>0.2</v>
      </c>
      <c r="I27" s="2" t="n">
        <v>2.5</v>
      </c>
      <c r="J27" s="2" t="n">
        <v>2.31</v>
      </c>
      <c r="K27" s="2" t="n">
        <v>6.08</v>
      </c>
      <c r="L27" s="1" t="s">
        <v>437</v>
      </c>
    </row>
    <row r="28" customFormat="false" ht="15.75" hidden="false" customHeight="false" outlineLevel="0" collapsed="false">
      <c r="A28" s="1" t="s">
        <v>43</v>
      </c>
      <c r="B28" s="1" t="s">
        <v>68</v>
      </c>
      <c r="C28" s="2" t="s">
        <v>69</v>
      </c>
      <c r="D28" s="2" t="n">
        <v>56.94</v>
      </c>
      <c r="E28" s="2" t="n">
        <v>0.04</v>
      </c>
      <c r="F28" s="2" t="n">
        <v>0.008</v>
      </c>
      <c r="G28" s="2" t="n">
        <v>2.7</v>
      </c>
      <c r="H28" s="2" t="n">
        <v>2.7</v>
      </c>
      <c r="I28" s="2" t="n">
        <v>1.4</v>
      </c>
      <c r="J28" s="2" t="n">
        <v>0.56</v>
      </c>
      <c r="K28" s="2" t="n">
        <v>7</v>
      </c>
      <c r="L28" s="1" t="s">
        <v>437</v>
      </c>
    </row>
    <row r="29" customFormat="false" ht="15.75" hidden="false" customHeight="false" outlineLevel="0" collapsed="false">
      <c r="A29" s="1" t="s">
        <v>43</v>
      </c>
      <c r="B29" s="1" t="s">
        <v>70</v>
      </c>
      <c r="C29" s="2" t="s">
        <v>71</v>
      </c>
      <c r="D29" s="2" t="n">
        <v>175.24</v>
      </c>
      <c r="E29" s="2" t="n">
        <v>0.4</v>
      </c>
      <c r="F29" s="2" t="n">
        <v>0.149</v>
      </c>
      <c r="G29" s="2" t="n">
        <v>4</v>
      </c>
      <c r="H29" s="2" t="n">
        <v>1</v>
      </c>
      <c r="I29" s="2" t="n">
        <v>5.8</v>
      </c>
      <c r="J29" s="2" t="n">
        <v>5.44</v>
      </c>
      <c r="K29" s="2" t="n">
        <v>2</v>
      </c>
      <c r="L29" s="1" t="s">
        <v>440</v>
      </c>
    </row>
    <row r="30" customFormat="false" ht="15.75" hidden="false" customHeight="false" outlineLevel="0" collapsed="false">
      <c r="A30" s="1" t="s">
        <v>43</v>
      </c>
      <c r="B30" s="1" t="s">
        <v>72</v>
      </c>
      <c r="C30" s="15" t="s">
        <v>73</v>
      </c>
      <c r="D30" s="2" t="n">
        <v>72.35</v>
      </c>
      <c r="E30" s="2" t="n">
        <v>0.2</v>
      </c>
      <c r="F30" s="2" t="n">
        <v>0.03</v>
      </c>
      <c r="G30" s="2" t="n">
        <v>1.5</v>
      </c>
      <c r="H30" s="2" t="n">
        <v>1.5</v>
      </c>
      <c r="I30" s="2" t="n">
        <v>2.91</v>
      </c>
      <c r="J30" s="2" t="n">
        <v>2.32</v>
      </c>
      <c r="K30" s="2" t="n">
        <v>112.21</v>
      </c>
      <c r="L30" s="1" t="s">
        <v>437</v>
      </c>
    </row>
    <row r="31" customFormat="false" ht="15.75" hidden="false" customHeight="false" outlineLevel="0" collapsed="false">
      <c r="A31" s="1" t="s">
        <v>43</v>
      </c>
      <c r="B31" s="1" t="s">
        <v>74</v>
      </c>
      <c r="C31" s="2" t="s">
        <v>75</v>
      </c>
      <c r="D31" s="2" t="n">
        <v>73.28</v>
      </c>
      <c r="E31" s="2" t="n">
        <v>0.4</v>
      </c>
      <c r="F31" s="2" t="n">
        <v>0.028</v>
      </c>
      <c r="G31" s="2" t="n">
        <v>2.69</v>
      </c>
      <c r="H31" s="2" t="n">
        <v>2.65</v>
      </c>
      <c r="I31" s="2" t="n">
        <v>1.2</v>
      </c>
      <c r="J31" s="2" t="n">
        <v>0.75</v>
      </c>
      <c r="K31" s="2" t="n">
        <v>1</v>
      </c>
      <c r="L31" s="1" t="s">
        <v>437</v>
      </c>
    </row>
    <row r="32" customFormat="false" ht="15.75" hidden="false" customHeight="false" outlineLevel="0" collapsed="false">
      <c r="A32" s="1" t="s">
        <v>43</v>
      </c>
      <c r="B32" s="1" t="s">
        <v>76</v>
      </c>
      <c r="C32" s="15" t="s">
        <v>77</v>
      </c>
      <c r="D32" s="2" t="n">
        <v>107.36</v>
      </c>
      <c r="E32" s="2" t="n">
        <v>0.2</v>
      </c>
      <c r="F32" s="2" t="n">
        <v>0.033</v>
      </c>
      <c r="G32" s="2" t="n">
        <v>4.63</v>
      </c>
      <c r="H32" s="2" t="n">
        <v>4.6</v>
      </c>
      <c r="I32" s="2" t="n">
        <v>1.7</v>
      </c>
      <c r="J32" s="2" t="n">
        <v>1.25</v>
      </c>
      <c r="K32" s="2" t="n">
        <v>138</v>
      </c>
      <c r="L32" s="1" t="s">
        <v>440</v>
      </c>
    </row>
    <row r="33" customFormat="false" ht="15.75" hidden="false" customHeight="false" outlineLevel="0" collapsed="false">
      <c r="A33" s="1" t="s">
        <v>43</v>
      </c>
      <c r="B33" s="1" t="s">
        <v>82</v>
      </c>
      <c r="C33" s="2" t="s">
        <v>83</v>
      </c>
      <c r="D33" s="2" t="n">
        <v>348.84</v>
      </c>
      <c r="E33" s="2" t="n">
        <v>0.21</v>
      </c>
      <c r="F33" s="2" t="n">
        <v>0.057</v>
      </c>
      <c r="G33" s="2" t="n">
        <v>18.81</v>
      </c>
      <c r="H33" s="2" t="n">
        <v>5.2</v>
      </c>
      <c r="I33" s="2" t="n">
        <v>1.8</v>
      </c>
      <c r="J33" s="2" t="n">
        <v>1.25</v>
      </c>
      <c r="K33" s="2" t="n">
        <v>26.62</v>
      </c>
      <c r="L33" s="1" t="s">
        <v>437</v>
      </c>
    </row>
    <row r="34" customFormat="false" ht="15.75" hidden="false" customHeight="false" outlineLevel="0" collapsed="false">
      <c r="A34" s="1" t="s">
        <v>43</v>
      </c>
      <c r="B34" s="1" t="s">
        <v>84</v>
      </c>
      <c r="C34" s="2" t="s">
        <v>85</v>
      </c>
      <c r="D34" s="2" t="n">
        <v>350.97</v>
      </c>
      <c r="E34" s="2" t="n">
        <v>0.17</v>
      </c>
      <c r="F34" s="2" t="n">
        <v>0.041</v>
      </c>
      <c r="G34" s="2" t="n">
        <v>18.15</v>
      </c>
      <c r="H34" s="2" t="n">
        <v>0.21</v>
      </c>
      <c r="I34" s="2" t="n">
        <v>1.9</v>
      </c>
      <c r="J34" s="2" t="n">
        <v>2.13</v>
      </c>
      <c r="K34" s="2" t="n">
        <v>4</v>
      </c>
      <c r="L34" s="1" t="s">
        <v>437</v>
      </c>
    </row>
    <row r="35" customFormat="false" ht="15.75" hidden="false" customHeight="false" outlineLevel="0" collapsed="false">
      <c r="A35" s="1" t="s">
        <v>43</v>
      </c>
      <c r="B35" s="1" t="s">
        <v>86</v>
      </c>
      <c r="C35" s="2" t="s">
        <v>87</v>
      </c>
      <c r="D35" s="2" t="n">
        <v>163.96</v>
      </c>
      <c r="E35" s="2" t="n">
        <v>0.45</v>
      </c>
      <c r="F35" s="2" t="n">
        <v>0.075</v>
      </c>
      <c r="G35" s="2" t="n">
        <v>7.49</v>
      </c>
      <c r="H35" s="2" t="n">
        <v>6.48</v>
      </c>
      <c r="I35" s="2" t="n">
        <v>3.24</v>
      </c>
      <c r="J35" s="2" t="n">
        <v>1.19</v>
      </c>
      <c r="K35" s="2" t="n">
        <v>0</v>
      </c>
      <c r="L35" s="1" t="s">
        <v>437</v>
      </c>
    </row>
    <row r="36" s="17" customFormat="true" ht="15.75" hidden="false" customHeight="false" outlineLevel="0" collapsed="false">
      <c r="A36" s="17" t="s">
        <v>43</v>
      </c>
      <c r="B36" s="17" t="s">
        <v>88</v>
      </c>
      <c r="C36" s="20" t="s">
        <v>89</v>
      </c>
      <c r="D36" s="18" t="n">
        <v>600</v>
      </c>
      <c r="E36" s="18" t="n">
        <v>0.2</v>
      </c>
      <c r="F36" s="18" t="n">
        <v>0.1</v>
      </c>
      <c r="G36" s="18" t="n">
        <v>33.5</v>
      </c>
      <c r="H36" s="18" t="n">
        <v>1.5</v>
      </c>
      <c r="I36" s="18" t="n">
        <v>2</v>
      </c>
      <c r="J36" s="18" t="n">
        <v>0.5</v>
      </c>
      <c r="K36" s="18" t="n">
        <v>7</v>
      </c>
      <c r="L36" s="17" t="s">
        <v>437</v>
      </c>
    </row>
    <row r="37" s="17" customFormat="true" ht="15.75" hidden="false" customHeight="false" outlineLevel="0" collapsed="false">
      <c r="A37" s="17" t="s">
        <v>43</v>
      </c>
      <c r="B37" s="17" t="s">
        <v>90</v>
      </c>
      <c r="C37" s="18" t="s">
        <v>91</v>
      </c>
      <c r="D37" s="18" t="n">
        <v>512</v>
      </c>
      <c r="E37" s="18" t="n">
        <v>1.3</v>
      </c>
      <c r="F37" s="18" t="n">
        <v>1.1</v>
      </c>
      <c r="G37" s="18" t="n">
        <v>24.7</v>
      </c>
      <c r="H37" s="18" t="n">
        <v>2.2</v>
      </c>
      <c r="I37" s="18" t="n">
        <v>3.1</v>
      </c>
      <c r="J37" s="18" t="n">
        <v>1.3</v>
      </c>
      <c r="K37" s="18" t="n">
        <v>0</v>
      </c>
      <c r="L37" s="17" t="s">
        <v>437</v>
      </c>
    </row>
    <row r="38" s="17" customFormat="true" ht="15.75" hidden="false" customHeight="false" outlineLevel="0" collapsed="false">
      <c r="A38" s="17" t="s">
        <v>43</v>
      </c>
      <c r="B38" s="17" t="s">
        <v>92</v>
      </c>
      <c r="C38" s="20" t="s">
        <v>93</v>
      </c>
      <c r="D38" s="18" t="n">
        <v>158</v>
      </c>
      <c r="E38" s="18" t="n">
        <v>0.8</v>
      </c>
      <c r="F38" s="18" t="n">
        <v>0.2</v>
      </c>
      <c r="G38" s="18" t="n">
        <v>0.7</v>
      </c>
      <c r="H38" s="18" t="n">
        <v>0.7</v>
      </c>
      <c r="I38" s="18" t="n">
        <v>3.7</v>
      </c>
      <c r="J38" s="18" t="n">
        <v>5.1</v>
      </c>
      <c r="K38" s="18" t="n">
        <v>3</v>
      </c>
      <c r="L38" s="17" t="s">
        <v>437</v>
      </c>
    </row>
    <row r="39" s="17" customFormat="true" ht="15.75" hidden="false" customHeight="false" outlineLevel="0" collapsed="false">
      <c r="A39" s="17" t="s">
        <v>43</v>
      </c>
      <c r="B39" s="17" t="s">
        <v>78</v>
      </c>
      <c r="C39" s="18" t="s">
        <v>79</v>
      </c>
      <c r="D39" s="18" t="n">
        <v>467</v>
      </c>
      <c r="E39" s="18" t="n">
        <v>0.6</v>
      </c>
      <c r="F39" s="18" t="n">
        <v>0.1</v>
      </c>
      <c r="G39" s="18" t="n">
        <v>10.3</v>
      </c>
      <c r="H39" s="18" t="n">
        <v>1.6</v>
      </c>
      <c r="I39" s="18" t="n">
        <v>16.9</v>
      </c>
      <c r="J39" s="18" t="n">
        <v>7.9</v>
      </c>
      <c r="K39" s="18" t="n">
        <v>4</v>
      </c>
      <c r="L39" s="17" t="s">
        <v>437</v>
      </c>
    </row>
    <row r="40" customFormat="false" ht="15.75" hidden="false" customHeight="false" outlineLevel="0" collapsed="false">
      <c r="A40" s="1" t="s">
        <v>43</v>
      </c>
      <c r="B40" s="1" t="s">
        <v>80</v>
      </c>
      <c r="C40" s="15" t="s">
        <v>81</v>
      </c>
      <c r="D40" s="2" t="n">
        <v>86</v>
      </c>
      <c r="E40" s="2" t="n">
        <v>1</v>
      </c>
      <c r="F40" s="2" t="n">
        <v>1</v>
      </c>
      <c r="G40" s="2" t="n">
        <v>3.6</v>
      </c>
      <c r="H40" s="2" t="n">
        <v>3.2</v>
      </c>
      <c r="I40" s="2" t="n">
        <v>1.7</v>
      </c>
      <c r="J40" s="2" t="n">
        <v>1</v>
      </c>
      <c r="K40" s="2" t="n">
        <v>4</v>
      </c>
      <c r="L40" s="1" t="s">
        <v>438</v>
      </c>
      <c r="M40" s="1" t="s">
        <v>441</v>
      </c>
    </row>
    <row r="41" s="17" customFormat="true" ht="15.75" hidden="false" customHeight="false" outlineLevel="0" collapsed="false">
      <c r="A41" s="17" t="s">
        <v>43</v>
      </c>
      <c r="B41" s="21" t="s">
        <v>94</v>
      </c>
      <c r="C41" s="20" t="s">
        <v>95</v>
      </c>
      <c r="D41" s="18" t="n">
        <v>522</v>
      </c>
      <c r="E41" s="18" t="n">
        <v>0.1</v>
      </c>
      <c r="F41" s="18" t="n">
        <v>0</v>
      </c>
      <c r="G41" s="18" t="n">
        <v>28.4</v>
      </c>
      <c r="H41" s="18" t="n">
        <v>0.9</v>
      </c>
      <c r="I41" s="18" t="n">
        <v>2.3</v>
      </c>
      <c r="J41" s="18" t="n">
        <v>1</v>
      </c>
      <c r="K41" s="18" t="n">
        <v>4</v>
      </c>
      <c r="L41" s="17" t="s">
        <v>437</v>
      </c>
    </row>
    <row r="42" customFormat="false" ht="15.75" hidden="false" customHeight="false" outlineLevel="0" collapsed="false">
      <c r="A42" s="1" t="s">
        <v>43</v>
      </c>
      <c r="B42" s="14" t="s">
        <v>96</v>
      </c>
      <c r="C42" s="15" t="s">
        <v>97</v>
      </c>
      <c r="D42" s="65" t="n">
        <v>156.8</v>
      </c>
      <c r="E42" s="65" t="n">
        <v>0.7</v>
      </c>
      <c r="F42" s="65" t="n">
        <v>0.104</v>
      </c>
      <c r="G42" s="65" t="n">
        <v>6.2</v>
      </c>
      <c r="H42" s="65" t="n">
        <v>2.4</v>
      </c>
      <c r="I42" s="65" t="n">
        <v>1.8</v>
      </c>
      <c r="J42" s="65" t="n">
        <v>1.5</v>
      </c>
      <c r="K42" s="65" t="n">
        <v>500</v>
      </c>
    </row>
    <row r="43" s="24" customFormat="true" ht="15.75" hidden="false" customHeight="true" outlineLevel="0" collapsed="false">
      <c r="A43" s="22" t="s">
        <v>43</v>
      </c>
      <c r="B43" s="22" t="s">
        <v>98</v>
      </c>
      <c r="C43" s="23" t="s">
        <v>99</v>
      </c>
      <c r="D43" s="23" t="n">
        <v>107</v>
      </c>
      <c r="E43" s="23" t="n">
        <v>0.2</v>
      </c>
      <c r="F43" s="66" t="s">
        <v>442</v>
      </c>
      <c r="G43" s="23" t="n">
        <v>2.8</v>
      </c>
      <c r="H43" s="23" t="n">
        <v>2.8</v>
      </c>
      <c r="I43" s="23" t="n">
        <v>2.5</v>
      </c>
      <c r="J43" s="23" t="n">
        <v>1.9</v>
      </c>
      <c r="K43" s="23" t="n">
        <v>0.0074</v>
      </c>
      <c r="L43" s="67" t="s">
        <v>437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="24" customFormat="true" ht="15.75" hidden="false" customHeight="true" outlineLevel="0" collapsed="false">
      <c r="A44" s="22" t="s">
        <v>43</v>
      </c>
      <c r="B44" s="22" t="s">
        <v>100</v>
      </c>
      <c r="C44" s="23" t="s">
        <v>101</v>
      </c>
      <c r="D44" s="23" t="n">
        <v>109</v>
      </c>
      <c r="E44" s="23" t="n">
        <v>0.4</v>
      </c>
      <c r="F44" s="23" t="n">
        <v>0.1</v>
      </c>
      <c r="G44" s="23" t="n">
        <v>2.8</v>
      </c>
      <c r="H44" s="23" t="n">
        <v>2.6</v>
      </c>
      <c r="I44" s="23" t="n">
        <v>2.8</v>
      </c>
      <c r="J44" s="23" t="n">
        <v>1.4</v>
      </c>
      <c r="K44" s="23" t="n">
        <f aca="false">23/1000</f>
        <v>0.023</v>
      </c>
      <c r="L44" s="67" t="s">
        <v>437</v>
      </c>
      <c r="M44" s="67" t="s">
        <v>443</v>
      </c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="24" customFormat="true" ht="18" hidden="false" customHeight="true" outlineLevel="0" collapsed="false">
      <c r="A45" s="22" t="s">
        <v>43</v>
      </c>
      <c r="B45" s="22" t="s">
        <v>102</v>
      </c>
      <c r="C45" s="23" t="s">
        <v>103</v>
      </c>
      <c r="D45" s="23" t="n">
        <v>123</v>
      </c>
      <c r="E45" s="23" t="n">
        <v>0.8</v>
      </c>
      <c r="F45" s="23" t="n">
        <v>0.1</v>
      </c>
      <c r="G45" s="23" t="n">
        <v>1.1</v>
      </c>
      <c r="H45" s="23" t="n">
        <v>0.8</v>
      </c>
      <c r="I45" s="23" t="n">
        <v>3.2</v>
      </c>
      <c r="J45" s="23" t="n">
        <v>3</v>
      </c>
      <c r="K45" s="23" t="n">
        <f aca="false">47/1000</f>
        <v>0.047</v>
      </c>
      <c r="L45" s="67" t="s">
        <v>437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="24" customFormat="true" ht="15.75" hidden="false" customHeight="true" outlineLevel="0" collapsed="false">
      <c r="A46" s="22" t="s">
        <v>43</v>
      </c>
      <c r="B46" s="22" t="s">
        <v>104</v>
      </c>
      <c r="C46" s="23" t="s">
        <v>105</v>
      </c>
      <c r="D46" s="23" t="n">
        <v>126</v>
      </c>
      <c r="E46" s="23" t="n">
        <v>0.6</v>
      </c>
      <c r="F46" s="23" t="n">
        <v>0.1</v>
      </c>
      <c r="G46" s="23" t="n">
        <v>1.9</v>
      </c>
      <c r="H46" s="23" t="n">
        <v>1.7</v>
      </c>
      <c r="I46" s="23" t="n">
        <v>3.2</v>
      </c>
      <c r="J46" s="23" t="n">
        <v>2.7</v>
      </c>
      <c r="K46" s="23" t="n">
        <f aca="false">15/1000</f>
        <v>0.015</v>
      </c>
      <c r="L46" s="67" t="s">
        <v>437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="9" customFormat="true" ht="15.75" hidden="false" customHeight="false" outlineLevel="0" collapsed="false">
      <c r="A47" s="9" t="s">
        <v>106</v>
      </c>
      <c r="B47" s="11" t="s">
        <v>107</v>
      </c>
      <c r="C47" s="12" t="s">
        <v>108</v>
      </c>
      <c r="D47" s="10" t="n">
        <v>976.54</v>
      </c>
      <c r="E47" s="10" t="n">
        <v>2.4</v>
      </c>
      <c r="F47" s="10" t="n">
        <v>0.312</v>
      </c>
      <c r="G47" s="10" t="n">
        <v>43.1</v>
      </c>
      <c r="H47" s="10" t="n">
        <v>4.3</v>
      </c>
      <c r="I47" s="10" t="n">
        <v>3.6</v>
      </c>
      <c r="J47" s="10" t="n">
        <v>9.12</v>
      </c>
      <c r="K47" s="10" t="n">
        <v>460</v>
      </c>
      <c r="L47" s="9" t="s">
        <v>440</v>
      </c>
      <c r="M47" s="11"/>
    </row>
    <row r="48" customFormat="false" ht="15.75" hidden="false" customHeight="false" outlineLevel="0" collapsed="false">
      <c r="A48" s="1" t="s">
        <v>106</v>
      </c>
      <c r="B48" s="14" t="s">
        <v>444</v>
      </c>
      <c r="C48" s="15" t="s">
        <v>110</v>
      </c>
      <c r="D48" s="2" t="n">
        <v>907.9</v>
      </c>
      <c r="E48" s="2" t="n">
        <v>2.9</v>
      </c>
      <c r="F48" s="2" t="n">
        <v>0.388</v>
      </c>
      <c r="G48" s="2" t="n">
        <v>36.6</v>
      </c>
      <c r="H48" s="2" t="n">
        <v>3.8</v>
      </c>
      <c r="I48" s="2" t="n">
        <v>6.5</v>
      </c>
      <c r="J48" s="2" t="n">
        <v>10.49</v>
      </c>
      <c r="K48" s="2" t="n">
        <v>430</v>
      </c>
      <c r="L48" s="1" t="s">
        <v>440</v>
      </c>
      <c r="M48" s="14"/>
    </row>
    <row r="49" customFormat="false" ht="15.75" hidden="false" customHeight="false" outlineLevel="0" collapsed="false">
      <c r="A49" s="1" t="s">
        <v>106</v>
      </c>
      <c r="B49" s="14" t="s">
        <v>111</v>
      </c>
      <c r="C49" s="15" t="s">
        <v>112</v>
      </c>
      <c r="D49" s="2" t="n">
        <v>963.99</v>
      </c>
      <c r="E49" s="2" t="n">
        <v>2.8</v>
      </c>
      <c r="F49" s="2" t="n">
        <v>0.416</v>
      </c>
      <c r="G49" s="2" t="n">
        <v>40.7</v>
      </c>
      <c r="H49" s="2" t="n">
        <v>4.1</v>
      </c>
      <c r="I49" s="2" t="n">
        <v>5.1</v>
      </c>
      <c r="J49" s="2" t="n">
        <v>9.91</v>
      </c>
      <c r="K49" s="2" t="n">
        <v>450</v>
      </c>
      <c r="L49" s="1" t="s">
        <v>440</v>
      </c>
      <c r="M49" s="14"/>
    </row>
    <row r="50" customFormat="false" ht="15.75" hidden="false" customHeight="false" outlineLevel="0" collapsed="false">
      <c r="A50" s="1" t="s">
        <v>106</v>
      </c>
      <c r="B50" s="14" t="s">
        <v>113</v>
      </c>
      <c r="C50" s="15" t="s">
        <v>114</v>
      </c>
      <c r="D50" s="2" t="n">
        <v>1046.72</v>
      </c>
      <c r="E50" s="2" t="n">
        <v>0.89</v>
      </c>
      <c r="F50" s="2" t="n">
        <v>0.12</v>
      </c>
      <c r="G50" s="2" t="n">
        <v>49.2</v>
      </c>
      <c r="H50" s="2" t="n">
        <v>2.3</v>
      </c>
      <c r="I50" s="2" t="n">
        <v>3</v>
      </c>
      <c r="J50" s="2" t="n">
        <v>10.43</v>
      </c>
      <c r="K50" s="2" t="n">
        <v>344</v>
      </c>
      <c r="L50" s="1" t="s">
        <v>440</v>
      </c>
      <c r="M50" s="14"/>
    </row>
    <row r="51" customFormat="false" ht="15.75" hidden="false" customHeight="false" outlineLevel="0" collapsed="false">
      <c r="A51" s="1" t="s">
        <v>106</v>
      </c>
      <c r="B51" s="14" t="s">
        <v>115</v>
      </c>
      <c r="C51" s="15" t="s">
        <v>116</v>
      </c>
      <c r="D51" s="2" t="n">
        <v>1630</v>
      </c>
      <c r="E51" s="2" t="n">
        <v>7.2</v>
      </c>
      <c r="F51" s="2" t="n">
        <v>1</v>
      </c>
      <c r="G51" s="2" t="n">
        <v>64.1</v>
      </c>
      <c r="H51" s="2" t="n">
        <v>1.9</v>
      </c>
      <c r="I51" s="2" t="n">
        <v>11.1</v>
      </c>
      <c r="J51" s="2" t="n">
        <v>11.7</v>
      </c>
      <c r="K51" s="2" t="n">
        <v>490</v>
      </c>
      <c r="L51" s="1" t="s">
        <v>440</v>
      </c>
      <c r="M51" s="14"/>
    </row>
    <row r="52" customFormat="false" ht="15.75" hidden="false" customHeight="false" outlineLevel="0" collapsed="false">
      <c r="A52" s="1" t="s">
        <v>106</v>
      </c>
      <c r="B52" s="14" t="s">
        <v>117</v>
      </c>
      <c r="C52" s="15" t="s">
        <v>118</v>
      </c>
      <c r="D52" s="2" t="n">
        <v>1471</v>
      </c>
      <c r="E52" s="2" t="n">
        <v>1.3</v>
      </c>
      <c r="F52" s="2" t="n">
        <v>0.1</v>
      </c>
      <c r="G52" s="2" t="n">
        <v>76.2</v>
      </c>
      <c r="H52" s="2" t="n">
        <v>7.3</v>
      </c>
      <c r="I52" s="2" t="n">
        <v>3.3</v>
      </c>
      <c r="J52" s="2" t="n">
        <v>7.5</v>
      </c>
      <c r="K52" s="2" t="n">
        <v>610</v>
      </c>
      <c r="L52" s="1" t="s">
        <v>440</v>
      </c>
      <c r="M52" s="14"/>
    </row>
    <row r="53" customFormat="false" ht="15.75" hidden="false" customHeight="false" outlineLevel="0" collapsed="false">
      <c r="A53" s="1" t="s">
        <v>106</v>
      </c>
      <c r="B53" s="14" t="s">
        <v>119</v>
      </c>
      <c r="C53" s="15" t="s">
        <v>120</v>
      </c>
      <c r="D53" s="2" t="n">
        <v>1702.56</v>
      </c>
      <c r="E53" s="2" t="n">
        <v>14.4</v>
      </c>
      <c r="F53" s="2" t="n">
        <v>2.474</v>
      </c>
      <c r="G53" s="2" t="n">
        <v>60</v>
      </c>
      <c r="H53" s="2" t="n">
        <v>21</v>
      </c>
      <c r="I53" s="2" t="n">
        <v>10</v>
      </c>
      <c r="J53" s="2" t="n">
        <v>8.81</v>
      </c>
      <c r="K53" s="2" t="n">
        <v>270</v>
      </c>
      <c r="L53" s="1" t="s">
        <v>440</v>
      </c>
    </row>
    <row r="54" customFormat="false" ht="15.75" hidden="false" customHeight="false" outlineLevel="0" collapsed="false">
      <c r="A54" s="1" t="s">
        <v>106</v>
      </c>
      <c r="B54" s="14" t="s">
        <v>121</v>
      </c>
      <c r="C54" s="15" t="s">
        <v>122</v>
      </c>
      <c r="D54" s="2" t="n">
        <v>1290.99</v>
      </c>
      <c r="E54" s="2" t="n">
        <v>2.3</v>
      </c>
      <c r="F54" s="2" t="n">
        <v>0.035</v>
      </c>
      <c r="G54" s="2" t="n">
        <v>58.4</v>
      </c>
      <c r="H54" s="2" t="n">
        <v>1.7</v>
      </c>
      <c r="I54" s="2" t="n">
        <v>10.7</v>
      </c>
      <c r="J54" s="2" t="n">
        <v>12.53</v>
      </c>
      <c r="K54" s="2" t="n">
        <v>280</v>
      </c>
      <c r="L54" s="1" t="s">
        <v>440</v>
      </c>
      <c r="M54" s="14"/>
    </row>
    <row r="55" customFormat="false" ht="15.75" hidden="false" customHeight="false" outlineLevel="0" collapsed="false">
      <c r="A55" s="1" t="s">
        <v>106</v>
      </c>
      <c r="B55" s="14" t="s">
        <v>445</v>
      </c>
      <c r="C55" s="15" t="s">
        <v>124</v>
      </c>
      <c r="D55" s="2" t="n">
        <v>205.87</v>
      </c>
      <c r="E55" s="2" t="n">
        <v>1.1</v>
      </c>
      <c r="F55" s="2" t="n">
        <v>0.17</v>
      </c>
      <c r="G55" s="2" t="n">
        <v>8.2</v>
      </c>
      <c r="H55" s="2" t="n">
        <v>0</v>
      </c>
      <c r="I55" s="2" t="n">
        <v>1.7</v>
      </c>
      <c r="J55" s="2" t="n">
        <v>1.52</v>
      </c>
      <c r="K55" s="2" t="n">
        <v>10</v>
      </c>
      <c r="L55" s="1" t="s">
        <v>440</v>
      </c>
    </row>
    <row r="56" customFormat="false" ht="15.75" hidden="false" customHeight="false" outlineLevel="0" collapsed="false">
      <c r="A56" s="1" t="s">
        <v>106</v>
      </c>
      <c r="B56" s="14" t="s">
        <v>125</v>
      </c>
      <c r="C56" s="15" t="s">
        <v>126</v>
      </c>
      <c r="D56" s="2" t="n">
        <v>354.49</v>
      </c>
      <c r="E56" s="2" t="n">
        <v>0.5</v>
      </c>
      <c r="F56" s="2" t="n">
        <v>0.071</v>
      </c>
      <c r="G56" s="2" t="n">
        <v>16.8</v>
      </c>
      <c r="H56" s="2" t="n">
        <v>0.3</v>
      </c>
      <c r="I56" s="2" t="n">
        <v>1</v>
      </c>
      <c r="J56" s="2" t="n">
        <v>2.96</v>
      </c>
      <c r="K56" s="2" t="n">
        <v>1</v>
      </c>
      <c r="L56" s="1" t="s">
        <v>437</v>
      </c>
      <c r="M56" s="68"/>
    </row>
    <row r="57" customFormat="false" ht="15.75" hidden="false" customHeight="false" outlineLevel="0" collapsed="false">
      <c r="A57" s="1" t="s">
        <v>106</v>
      </c>
      <c r="B57" s="14" t="s">
        <v>127</v>
      </c>
      <c r="C57" s="15" t="s">
        <v>128</v>
      </c>
      <c r="D57" s="2" t="n">
        <v>339</v>
      </c>
      <c r="E57" s="2" t="n">
        <v>0.5</v>
      </c>
      <c r="F57" s="2" t="n">
        <v>0.1</v>
      </c>
      <c r="G57" s="2" t="n">
        <v>13.8</v>
      </c>
      <c r="H57" s="2" t="n">
        <v>0.5</v>
      </c>
      <c r="I57" s="2" t="n">
        <v>1.7</v>
      </c>
      <c r="J57" s="2" t="n">
        <v>5.1</v>
      </c>
      <c r="K57" s="2" t="n">
        <v>4.9</v>
      </c>
      <c r="L57" s="1" t="s">
        <v>437</v>
      </c>
    </row>
    <row r="58" customFormat="false" ht="15.75" hidden="false" customHeight="false" outlineLevel="0" collapsed="false">
      <c r="A58" s="1" t="s">
        <v>106</v>
      </c>
      <c r="B58" s="14" t="s">
        <v>129</v>
      </c>
      <c r="C58" s="15" t="s">
        <v>130</v>
      </c>
      <c r="D58" s="2" t="n">
        <v>501</v>
      </c>
      <c r="E58" s="2" t="n">
        <v>0.44</v>
      </c>
      <c r="F58" s="2" t="n">
        <v>0.118</v>
      </c>
      <c r="G58" s="2" t="n">
        <v>25.3</v>
      </c>
      <c r="H58" s="2" t="n">
        <v>0</v>
      </c>
      <c r="I58" s="2" t="n">
        <v>0.7</v>
      </c>
      <c r="J58" s="2" t="n">
        <v>3.21</v>
      </c>
      <c r="K58" s="2" t="n">
        <v>0.85</v>
      </c>
      <c r="L58" s="1" t="s">
        <v>440</v>
      </c>
      <c r="M58" s="14"/>
    </row>
    <row r="59" customFormat="false" ht="15.75" hidden="false" customHeight="false" outlineLevel="0" collapsed="false">
      <c r="A59" s="1" t="s">
        <v>106</v>
      </c>
      <c r="B59" s="14" t="s">
        <v>131</v>
      </c>
      <c r="C59" s="15" t="s">
        <v>132</v>
      </c>
      <c r="D59" s="2" t="n">
        <v>580.59</v>
      </c>
      <c r="E59" s="2" t="n">
        <v>1.1</v>
      </c>
      <c r="F59" s="2" t="n">
        <v>0.213</v>
      </c>
      <c r="G59" s="2" t="n">
        <v>29.2</v>
      </c>
      <c r="H59" s="2" t="n">
        <v>0.5</v>
      </c>
      <c r="I59" s="2" t="n">
        <v>1.8</v>
      </c>
      <c r="J59" s="2" t="n">
        <v>2.56</v>
      </c>
      <c r="K59" s="2" t="n">
        <v>1</v>
      </c>
      <c r="L59" s="1" t="s">
        <v>440</v>
      </c>
      <c r="M59" s="30"/>
    </row>
    <row r="60" customFormat="false" ht="15.75" hidden="false" customHeight="false" outlineLevel="0" collapsed="false">
      <c r="A60" s="1" t="s">
        <v>106</v>
      </c>
      <c r="B60" s="14" t="s">
        <v>133</v>
      </c>
      <c r="C60" s="15" t="s">
        <v>134</v>
      </c>
      <c r="D60" s="69" t="n">
        <v>285</v>
      </c>
      <c r="E60" s="69" t="n">
        <v>0.3</v>
      </c>
      <c r="F60" s="69" t="n">
        <v>0.1</v>
      </c>
      <c r="G60" s="69" t="n">
        <v>13.9</v>
      </c>
      <c r="H60" s="69" t="n">
        <v>5.1</v>
      </c>
      <c r="I60" s="69" t="n">
        <v>0.9</v>
      </c>
      <c r="J60" s="69" t="n">
        <v>2</v>
      </c>
      <c r="K60" s="69" t="n">
        <v>320</v>
      </c>
      <c r="L60" s="1" t="s">
        <v>438</v>
      </c>
      <c r="M60" s="14" t="s">
        <v>446</v>
      </c>
    </row>
    <row r="61" s="17" customFormat="true" ht="15.75" hidden="false" customHeight="false" outlineLevel="0" collapsed="false">
      <c r="A61" s="17" t="s">
        <v>106</v>
      </c>
      <c r="B61" s="21" t="s">
        <v>135</v>
      </c>
      <c r="C61" s="20" t="s">
        <v>136</v>
      </c>
      <c r="D61" s="18" t="n">
        <v>1678</v>
      </c>
      <c r="E61" s="18" t="n">
        <v>8</v>
      </c>
      <c r="F61" s="18" t="n">
        <v>1</v>
      </c>
      <c r="G61" s="18" t="n">
        <v>70.1</v>
      </c>
      <c r="H61" s="18" t="n">
        <v>3.7</v>
      </c>
      <c r="I61" s="18" t="n">
        <v>1</v>
      </c>
      <c r="J61" s="18" t="n">
        <v>10.8</v>
      </c>
      <c r="K61" s="18" t="n">
        <v>648</v>
      </c>
      <c r="L61" s="17" t="s">
        <v>437</v>
      </c>
    </row>
    <row r="62" s="17" customFormat="true" ht="15.75" hidden="false" customHeight="false" outlineLevel="0" collapsed="false">
      <c r="A62" s="17" t="s">
        <v>106</v>
      </c>
      <c r="B62" s="21" t="s">
        <v>137</v>
      </c>
      <c r="C62" s="20" t="s">
        <v>138</v>
      </c>
      <c r="D62" s="18" t="n">
        <v>366</v>
      </c>
      <c r="E62" s="18" t="n">
        <v>0.3</v>
      </c>
      <c r="F62" s="18" t="n">
        <v>0</v>
      </c>
      <c r="G62" s="18" t="n">
        <v>19.1</v>
      </c>
      <c r="H62" s="18" t="n">
        <v>0</v>
      </c>
      <c r="I62" s="18" t="n">
        <v>0.5</v>
      </c>
      <c r="J62" s="18" t="n">
        <v>1.6</v>
      </c>
      <c r="K62" s="18" t="n">
        <v>14</v>
      </c>
      <c r="L62" s="17" t="s">
        <v>437</v>
      </c>
    </row>
    <row r="63" s="17" customFormat="true" ht="15.75" hidden="false" customHeight="false" outlineLevel="0" collapsed="false">
      <c r="A63" s="17" t="s">
        <v>106</v>
      </c>
      <c r="B63" s="21" t="s">
        <v>139</v>
      </c>
      <c r="C63" s="20" t="s">
        <v>140</v>
      </c>
      <c r="D63" s="18" t="n">
        <v>1702.56</v>
      </c>
      <c r="E63" s="18" t="n">
        <v>14.4</v>
      </c>
      <c r="F63" s="18" t="n">
        <v>2.474</v>
      </c>
      <c r="G63" s="18" t="n">
        <v>60</v>
      </c>
      <c r="H63" s="18" t="n">
        <v>21</v>
      </c>
      <c r="I63" s="18" t="n">
        <v>10</v>
      </c>
      <c r="J63" s="18" t="n">
        <v>8.81</v>
      </c>
      <c r="K63" s="18" t="n">
        <v>270</v>
      </c>
      <c r="L63" s="17" t="s">
        <v>440</v>
      </c>
    </row>
    <row r="64" customFormat="false" ht="15.75" hidden="false" customHeight="false" outlineLevel="0" collapsed="false">
      <c r="A64" s="1" t="s">
        <v>106</v>
      </c>
      <c r="B64" s="14" t="s">
        <v>141</v>
      </c>
      <c r="C64" s="15" t="s">
        <v>142</v>
      </c>
      <c r="D64" s="69" t="n">
        <v>270</v>
      </c>
      <c r="E64" s="69" t="n">
        <v>0.3</v>
      </c>
      <c r="F64" s="69" t="n">
        <v>0.1</v>
      </c>
      <c r="G64" s="69" t="n">
        <v>12.8</v>
      </c>
      <c r="H64" s="69" t="n">
        <v>3.6</v>
      </c>
      <c r="I64" s="69" t="n">
        <v>0.9</v>
      </c>
      <c r="J64" s="69" t="n">
        <v>2</v>
      </c>
      <c r="K64" s="69" t="n">
        <v>240</v>
      </c>
      <c r="L64" s="1" t="s">
        <v>438</v>
      </c>
      <c r="M64" s="1" t="s">
        <v>446</v>
      </c>
    </row>
    <row r="65" s="24" customFormat="true" ht="15.75" hidden="false" customHeight="true" outlineLevel="0" collapsed="false">
      <c r="A65" s="22" t="s">
        <v>106</v>
      </c>
      <c r="B65" s="22" t="s">
        <v>143</v>
      </c>
      <c r="C65" s="23" t="s">
        <v>144</v>
      </c>
      <c r="D65" s="23" t="n">
        <v>1510</v>
      </c>
      <c r="E65" s="23" t="n">
        <v>1.6</v>
      </c>
      <c r="F65" s="52" t="n">
        <v>0.3</v>
      </c>
      <c r="G65" s="23" t="n">
        <v>67.4</v>
      </c>
      <c r="H65" s="23" t="n">
        <v>1.7</v>
      </c>
      <c r="I65" s="22" t="n">
        <v>14.3</v>
      </c>
      <c r="J65" s="22" t="n">
        <v>11.3</v>
      </c>
      <c r="K65" s="22" t="n">
        <f aca="false">400/1000</f>
        <v>0.4</v>
      </c>
      <c r="L65" s="67" t="s">
        <v>437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="24" customFormat="true" ht="15.75" hidden="false" customHeight="true" outlineLevel="0" collapsed="false">
      <c r="A66" s="22" t="s">
        <v>106</v>
      </c>
      <c r="B66" s="22" t="s">
        <v>145</v>
      </c>
      <c r="C66" s="23" t="s">
        <v>146</v>
      </c>
      <c r="D66" s="23" t="n">
        <v>1440</v>
      </c>
      <c r="E66" s="23" t="n">
        <v>2.5</v>
      </c>
      <c r="F66" s="52" t="n">
        <v>0.4</v>
      </c>
      <c r="G66" s="23" t="n">
        <v>65.2</v>
      </c>
      <c r="H66" s="23" t="n">
        <v>2.6</v>
      </c>
      <c r="I66" s="22" t="n">
        <v>3.2</v>
      </c>
      <c r="J66" s="22" t="n">
        <v>12.5</v>
      </c>
      <c r="K66" s="22" t="n">
        <f aca="false">820/1000</f>
        <v>0.82</v>
      </c>
      <c r="L66" s="67" t="s">
        <v>437</v>
      </c>
      <c r="M66" s="67" t="s">
        <v>447</v>
      </c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="24" customFormat="true" ht="15.75" hidden="false" customHeight="true" outlineLevel="0" collapsed="false">
      <c r="A67" s="22" t="s">
        <v>106</v>
      </c>
      <c r="B67" s="22" t="s">
        <v>147</v>
      </c>
      <c r="C67" s="23" t="s">
        <v>148</v>
      </c>
      <c r="D67" s="23" t="n">
        <v>2038</v>
      </c>
      <c r="E67" s="23" t="n">
        <v>26.1</v>
      </c>
      <c r="F67" s="52" t="n">
        <v>10.3</v>
      </c>
      <c r="G67" s="23" t="n">
        <v>56.8</v>
      </c>
      <c r="H67" s="23" t="n">
        <v>0.2</v>
      </c>
      <c r="I67" s="22" t="n">
        <v>0</v>
      </c>
      <c r="J67" s="22" t="n">
        <v>6.2</v>
      </c>
      <c r="K67" s="22" t="n">
        <v>0</v>
      </c>
      <c r="L67" s="67" t="s">
        <v>448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="24" customFormat="true" ht="15.75" hidden="false" customHeight="true" outlineLevel="0" collapsed="false">
      <c r="A68" s="22" t="s">
        <v>106</v>
      </c>
      <c r="B68" s="22" t="s">
        <v>149</v>
      </c>
      <c r="C68" s="23" t="s">
        <v>150</v>
      </c>
      <c r="D68" s="23" t="n">
        <v>522</v>
      </c>
      <c r="E68" s="23" t="n">
        <v>1.4</v>
      </c>
      <c r="F68" s="52" t="n">
        <v>0.3</v>
      </c>
      <c r="G68" s="23" t="n">
        <v>20.5</v>
      </c>
      <c r="H68" s="23" t="n">
        <v>1.5</v>
      </c>
      <c r="I68" s="22" t="n">
        <v>3.5</v>
      </c>
      <c r="J68" s="22" t="n">
        <v>5.5</v>
      </c>
      <c r="K68" s="22" t="n">
        <f aca="false">300/1000</f>
        <v>0.3</v>
      </c>
      <c r="L68" s="67" t="s">
        <v>437</v>
      </c>
      <c r="M68" s="67" t="s">
        <v>449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="24" customFormat="true" ht="15.75" hidden="false" customHeight="true" outlineLevel="0" collapsed="false">
      <c r="A69" s="22" t="s">
        <v>106</v>
      </c>
      <c r="B69" s="22" t="s">
        <v>151</v>
      </c>
      <c r="C69" s="23" t="s">
        <v>152</v>
      </c>
      <c r="D69" s="23" t="n">
        <v>1030</v>
      </c>
      <c r="E69" s="23" t="n">
        <v>2.2</v>
      </c>
      <c r="F69" s="52" t="n">
        <v>0.3</v>
      </c>
      <c r="G69" s="23" t="n">
        <v>41.9</v>
      </c>
      <c r="H69" s="23" t="n">
        <v>2.2</v>
      </c>
      <c r="I69" s="22" t="n">
        <v>7.8</v>
      </c>
      <c r="J69" s="22" t="n">
        <v>10.1</v>
      </c>
      <c r="K69" s="22" t="n">
        <f aca="false">320/1000</f>
        <v>0.32</v>
      </c>
      <c r="L69" s="67" t="s">
        <v>437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="24" customFormat="true" ht="15.75" hidden="false" customHeight="true" outlineLevel="0" collapsed="false">
      <c r="A70" s="22" t="s">
        <v>106</v>
      </c>
      <c r="B70" s="22" t="s">
        <v>153</v>
      </c>
      <c r="C70" s="23" t="s">
        <v>154</v>
      </c>
      <c r="D70" s="70" t="n">
        <v>339</v>
      </c>
      <c r="E70" s="70" t="n">
        <v>0.5</v>
      </c>
      <c r="F70" s="70" t="n">
        <v>0.1</v>
      </c>
      <c r="G70" s="70" t="n">
        <v>13.8</v>
      </c>
      <c r="H70" s="70" t="n">
        <v>0.5</v>
      </c>
      <c r="I70" s="70" t="n">
        <v>1.7</v>
      </c>
      <c r="J70" s="70" t="n">
        <v>5.1</v>
      </c>
      <c r="K70" s="70" t="n">
        <v>4.9</v>
      </c>
      <c r="L70" s="71" t="s">
        <v>437</v>
      </c>
      <c r="M70" s="22" t="s">
        <v>450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="9" customFormat="true" ht="15.75" hidden="false" customHeight="false" outlineLevel="0" collapsed="false">
      <c r="A71" s="38" t="s">
        <v>155</v>
      </c>
      <c r="B71" s="26" t="s">
        <v>156</v>
      </c>
      <c r="C71" s="27" t="s">
        <v>157</v>
      </c>
      <c r="D71" s="72" t="n">
        <v>1664.11</v>
      </c>
      <c r="E71" s="72" t="n">
        <v>33.98</v>
      </c>
      <c r="F71" s="72" t="n">
        <v>22.062</v>
      </c>
      <c r="G71" s="72" t="n">
        <v>0</v>
      </c>
      <c r="H71" s="72" t="n">
        <v>0</v>
      </c>
      <c r="I71" s="72" t="n">
        <v>0</v>
      </c>
      <c r="J71" s="72" t="n">
        <v>23.93</v>
      </c>
      <c r="K71" s="72" t="n">
        <v>676.67</v>
      </c>
    </row>
    <row r="72" customFormat="false" ht="15.75" hidden="false" customHeight="false" outlineLevel="0" collapsed="false">
      <c r="A72" s="28" t="s">
        <v>155</v>
      </c>
      <c r="B72" s="14" t="s">
        <v>158</v>
      </c>
      <c r="C72" s="15" t="s">
        <v>159</v>
      </c>
      <c r="D72" s="65" t="n">
        <v>1470.67</v>
      </c>
      <c r="E72" s="65" t="n">
        <v>26.85</v>
      </c>
      <c r="F72" s="65" t="n">
        <v>16.85</v>
      </c>
      <c r="G72" s="65" t="n">
        <v>0</v>
      </c>
      <c r="H72" s="65" t="n">
        <v>0</v>
      </c>
      <c r="I72" s="65" t="n">
        <v>0</v>
      </c>
      <c r="J72" s="65" t="n">
        <v>28.07</v>
      </c>
      <c r="K72" s="65" t="n">
        <v>767.5</v>
      </c>
    </row>
    <row r="73" customFormat="false" ht="15.75" hidden="false" customHeight="false" outlineLevel="0" collapsed="false">
      <c r="A73" s="28" t="s">
        <v>155</v>
      </c>
      <c r="B73" s="14" t="s">
        <v>160</v>
      </c>
      <c r="C73" s="29" t="s">
        <v>161</v>
      </c>
      <c r="D73" s="65" t="n">
        <v>160.68</v>
      </c>
      <c r="E73" s="65" t="n">
        <v>0.26</v>
      </c>
      <c r="F73" s="65" t="n">
        <v>0.145</v>
      </c>
      <c r="G73" s="65" t="n">
        <v>4.95</v>
      </c>
      <c r="H73" s="65" t="n">
        <v>4.95</v>
      </c>
      <c r="I73" s="65" t="n">
        <v>0</v>
      </c>
      <c r="J73" s="65" t="n">
        <v>3.93</v>
      </c>
      <c r="K73" s="65" t="n">
        <v>38.67</v>
      </c>
    </row>
    <row r="74" customFormat="false" ht="15.75" hidden="false" customHeight="false" outlineLevel="0" collapsed="false">
      <c r="A74" s="28" t="s">
        <v>155</v>
      </c>
      <c r="B74" s="14" t="s">
        <v>163</v>
      </c>
      <c r="C74" s="15" t="s">
        <v>164</v>
      </c>
      <c r="D74" s="65" t="n">
        <v>247.74</v>
      </c>
      <c r="E74" s="65" t="n">
        <v>3.09</v>
      </c>
      <c r="F74" s="65" t="n">
        <v>1.938</v>
      </c>
      <c r="G74" s="65" t="n">
        <v>4.53</v>
      </c>
      <c r="H74" s="65" t="n">
        <v>4.53</v>
      </c>
      <c r="I74" s="65" t="n">
        <v>0</v>
      </c>
      <c r="J74" s="65" t="n">
        <v>3.31</v>
      </c>
      <c r="K74" s="65" t="n">
        <v>37.67</v>
      </c>
    </row>
    <row r="75" customFormat="false" ht="15.75" hidden="false" customHeight="false" outlineLevel="0" collapsed="false">
      <c r="A75" s="28" t="s">
        <v>155</v>
      </c>
      <c r="B75" s="14" t="s">
        <v>165</v>
      </c>
      <c r="C75" s="29" t="s">
        <v>166</v>
      </c>
      <c r="D75" s="65" t="n">
        <v>348.9</v>
      </c>
      <c r="E75" s="65" t="n">
        <v>2.7</v>
      </c>
      <c r="F75" s="65" t="n">
        <v>1.758</v>
      </c>
      <c r="G75" s="65" t="n">
        <v>10.5</v>
      </c>
      <c r="H75" s="65" t="n">
        <v>10.3</v>
      </c>
      <c r="I75" s="65" t="n">
        <v>0.2</v>
      </c>
      <c r="J75" s="65" t="n">
        <v>4.15</v>
      </c>
      <c r="K75" s="65" t="n">
        <v>33</v>
      </c>
    </row>
    <row r="76" customFormat="false" ht="15.75" hidden="false" customHeight="false" outlineLevel="0" collapsed="false">
      <c r="A76" s="28" t="s">
        <v>155</v>
      </c>
      <c r="B76" s="14" t="s">
        <v>167</v>
      </c>
      <c r="C76" s="15" t="s">
        <v>168</v>
      </c>
      <c r="D76" s="69" t="n">
        <v>185</v>
      </c>
      <c r="E76" s="69" t="n">
        <v>0.8</v>
      </c>
      <c r="F76" s="69" t="n">
        <v>0.5</v>
      </c>
      <c r="G76" s="69" t="n">
        <v>4.6</v>
      </c>
      <c r="H76" s="69" t="n">
        <v>4.6</v>
      </c>
      <c r="I76" s="69" t="n">
        <v>0.2</v>
      </c>
      <c r="J76" s="69" t="n">
        <v>3.6</v>
      </c>
      <c r="K76" s="69" t="n">
        <v>38</v>
      </c>
      <c r="L76" s="1" t="s">
        <v>451</v>
      </c>
      <c r="M76" s="1" t="s">
        <v>452</v>
      </c>
    </row>
    <row r="77" customFormat="false" ht="15.75" hidden="false" customHeight="false" outlineLevel="0" collapsed="false">
      <c r="A77" s="28" t="s">
        <v>155</v>
      </c>
      <c r="B77" s="14" t="s">
        <v>169</v>
      </c>
      <c r="C77" s="29" t="s">
        <v>170</v>
      </c>
      <c r="D77" s="65" t="n">
        <v>396</v>
      </c>
      <c r="E77" s="65" t="n">
        <v>3.5</v>
      </c>
      <c r="F77" s="65" t="n">
        <v>2.2</v>
      </c>
      <c r="G77" s="65" t="n">
        <v>2</v>
      </c>
      <c r="H77" s="65" t="n">
        <v>2</v>
      </c>
      <c r="I77" s="65" t="n">
        <v>0</v>
      </c>
      <c r="J77" s="65" t="n">
        <v>13.7</v>
      </c>
      <c r="K77" s="65" t="n">
        <v>390</v>
      </c>
    </row>
    <row r="78" customFormat="false" ht="15.75" hidden="false" customHeight="false" outlineLevel="0" collapsed="false">
      <c r="A78" s="28" t="s">
        <v>155</v>
      </c>
      <c r="B78" s="14" t="s">
        <v>171</v>
      </c>
      <c r="C78" s="15" t="s">
        <v>172</v>
      </c>
      <c r="D78" s="69" t="n">
        <v>160</v>
      </c>
      <c r="E78" s="69" t="n">
        <v>0.1</v>
      </c>
      <c r="F78" s="69" t="n">
        <v>0.07</v>
      </c>
      <c r="G78" s="69" t="n">
        <v>4.7</v>
      </c>
      <c r="H78" s="69" t="n">
        <v>2.7</v>
      </c>
      <c r="I78" s="69" t="n">
        <v>0.2</v>
      </c>
      <c r="J78" s="69" t="n">
        <v>4.4</v>
      </c>
      <c r="K78" s="69" t="n">
        <v>39</v>
      </c>
      <c r="L78" s="1" t="s">
        <v>438</v>
      </c>
      <c r="M78" s="73" t="s">
        <v>453</v>
      </c>
    </row>
    <row r="79" s="24" customFormat="true" ht="15.75" hidden="false" customHeight="true" outlineLevel="0" collapsed="false">
      <c r="A79" s="22" t="s">
        <v>155</v>
      </c>
      <c r="B79" s="22" t="s">
        <v>173</v>
      </c>
      <c r="C79" s="23" t="s">
        <v>174</v>
      </c>
      <c r="D79" s="23" t="n">
        <v>71</v>
      </c>
      <c r="E79" s="23" t="n">
        <v>1.4</v>
      </c>
      <c r="F79" s="52" t="n">
        <v>0.1</v>
      </c>
      <c r="G79" s="23" t="n">
        <v>0.2</v>
      </c>
      <c r="H79" s="23" t="n">
        <v>0</v>
      </c>
      <c r="I79" s="22" t="n">
        <v>0.8</v>
      </c>
      <c r="J79" s="22" t="n">
        <v>0.5</v>
      </c>
      <c r="K79" s="22" t="n">
        <f aca="false">40/1000</f>
        <v>0.04</v>
      </c>
      <c r="L79" s="22" t="s">
        <v>437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="24" customFormat="true" ht="15.75" hidden="false" customHeight="true" outlineLevel="0" collapsed="false">
      <c r="A80" s="22" t="s">
        <v>155</v>
      </c>
      <c r="B80" s="22" t="s">
        <v>175</v>
      </c>
      <c r="C80" s="23" t="s">
        <v>176</v>
      </c>
      <c r="D80" s="23" t="n">
        <v>421</v>
      </c>
      <c r="E80" s="23" t="n">
        <v>3.3</v>
      </c>
      <c r="F80" s="52" t="s">
        <v>454</v>
      </c>
      <c r="G80" s="23" t="n">
        <v>13.8</v>
      </c>
      <c r="H80" s="23" t="n">
        <v>13.5</v>
      </c>
      <c r="I80" s="74" t="n">
        <v>0</v>
      </c>
      <c r="J80" s="22" t="n">
        <v>3.8</v>
      </c>
      <c r="K80" s="22" t="n">
        <f aca="false">19/1000</f>
        <v>0.019</v>
      </c>
      <c r="L80" s="22" t="s">
        <v>448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="24" customFormat="true" ht="15.75" hidden="false" customHeight="true" outlineLevel="0" collapsed="false">
      <c r="A81" s="22" t="s">
        <v>155</v>
      </c>
      <c r="B81" s="22" t="s">
        <v>177</v>
      </c>
      <c r="C81" s="23" t="s">
        <v>178</v>
      </c>
      <c r="D81" s="23" t="n">
        <v>380</v>
      </c>
      <c r="E81" s="23" t="n">
        <v>3.3</v>
      </c>
      <c r="F81" s="52" t="s">
        <v>454</v>
      </c>
      <c r="G81" s="23" t="n">
        <v>5</v>
      </c>
      <c r="H81" s="23" t="n">
        <v>4.2</v>
      </c>
      <c r="I81" s="74" t="n">
        <v>0</v>
      </c>
      <c r="J81" s="22" t="n">
        <v>3.8</v>
      </c>
      <c r="K81" s="22" t="n">
        <f aca="false">19/1000</f>
        <v>0.019</v>
      </c>
      <c r="L81" s="22" t="s">
        <v>448</v>
      </c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="24" customFormat="true" ht="15.75" hidden="false" customHeight="true" outlineLevel="0" collapsed="false">
      <c r="A82" s="22" t="s">
        <v>155</v>
      </c>
      <c r="B82" s="22" t="s">
        <v>179</v>
      </c>
      <c r="C82" s="23" t="s">
        <v>180</v>
      </c>
      <c r="D82" s="23" t="n">
        <v>212</v>
      </c>
      <c r="E82" s="23" t="n">
        <v>2.3</v>
      </c>
      <c r="F82" s="52" t="n">
        <v>0.3</v>
      </c>
      <c r="G82" s="23" t="n">
        <v>4.6</v>
      </c>
      <c r="H82" s="23" t="n">
        <v>2</v>
      </c>
      <c r="I82" s="22" t="n">
        <v>0.3</v>
      </c>
      <c r="J82" s="22" t="n">
        <v>2.8</v>
      </c>
      <c r="K82" s="22" t="n">
        <f aca="false">32/1000</f>
        <v>0.032</v>
      </c>
      <c r="L82" s="22" t="s">
        <v>437</v>
      </c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="24" customFormat="true" ht="15.75" hidden="false" customHeight="true" outlineLevel="0" collapsed="false">
      <c r="A83" s="22" t="s">
        <v>155</v>
      </c>
      <c r="B83" s="22" t="s">
        <v>181</v>
      </c>
      <c r="C83" s="23" t="s">
        <v>182</v>
      </c>
      <c r="D83" s="23" t="n">
        <v>1160</v>
      </c>
      <c r="E83" s="23" t="n">
        <v>22</v>
      </c>
      <c r="F83" s="52" t="n">
        <v>1.8</v>
      </c>
      <c r="G83" s="23" t="n">
        <v>21</v>
      </c>
      <c r="H83" s="52" t="s">
        <v>454</v>
      </c>
      <c r="I83" s="74" t="n">
        <v>0</v>
      </c>
      <c r="J83" s="22" t="n">
        <v>0.3</v>
      </c>
      <c r="K83" s="22" t="n">
        <f aca="false">320/1000</f>
        <v>0.32</v>
      </c>
      <c r="L83" s="22" t="s">
        <v>448</v>
      </c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="24" customFormat="true" ht="15.75" hidden="false" customHeight="true" outlineLevel="0" collapsed="false">
      <c r="A84" s="22" t="s">
        <v>155</v>
      </c>
      <c r="B84" s="22" t="s">
        <v>183</v>
      </c>
      <c r="C84" s="23" t="s">
        <v>184</v>
      </c>
      <c r="D84" s="23" t="n">
        <v>1370</v>
      </c>
      <c r="E84" s="23" t="n">
        <v>30.8</v>
      </c>
      <c r="F84" s="52" t="n">
        <v>28.2</v>
      </c>
      <c r="G84" s="23" t="n">
        <v>13.2</v>
      </c>
      <c r="H84" s="23" t="n">
        <v>2.6</v>
      </c>
      <c r="I84" s="74" t="n">
        <v>0</v>
      </c>
      <c r="J84" s="22" t="n">
        <v>0.1</v>
      </c>
      <c r="K84" s="22" t="n">
        <f aca="false">879/1000</f>
        <v>0.879</v>
      </c>
      <c r="L84" s="22" t="s">
        <v>455</v>
      </c>
      <c r="M84" s="75" t="s">
        <v>456</v>
      </c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="9" customFormat="true" ht="15.75" hidden="false" customHeight="false" outlineLevel="0" collapsed="false">
      <c r="A85" s="38" t="s">
        <v>185</v>
      </c>
      <c r="B85" s="9" t="s">
        <v>186</v>
      </c>
      <c r="C85" s="10" t="s">
        <v>187</v>
      </c>
      <c r="D85" s="72" t="n">
        <v>568.04</v>
      </c>
      <c r="E85" s="72" t="n">
        <v>9.5</v>
      </c>
      <c r="F85" s="72" t="n">
        <v>2.586</v>
      </c>
      <c r="G85" s="72" t="n">
        <v>0.55</v>
      </c>
      <c r="H85" s="72" t="n">
        <v>0.55</v>
      </c>
      <c r="I85" s="72" t="n">
        <v>0</v>
      </c>
      <c r="J85" s="72" t="n">
        <v>12.19</v>
      </c>
      <c r="K85" s="72" t="n">
        <v>140</v>
      </c>
    </row>
    <row r="86" customFormat="false" ht="15.75" hidden="false" customHeight="false" outlineLevel="0" collapsed="false">
      <c r="A86" s="32" t="s">
        <v>185</v>
      </c>
      <c r="B86" s="1" t="s">
        <v>188</v>
      </c>
      <c r="C86" s="2" t="s">
        <v>189</v>
      </c>
      <c r="D86" s="65" t="n">
        <v>946.07</v>
      </c>
      <c r="E86" s="65" t="n">
        <v>10.3</v>
      </c>
      <c r="F86" s="65" t="n">
        <v>3.173</v>
      </c>
      <c r="G86" s="65" t="n">
        <v>0</v>
      </c>
      <c r="H86" s="65" t="n">
        <v>0</v>
      </c>
      <c r="I86" s="65" t="n">
        <v>0</v>
      </c>
      <c r="J86" s="65" t="n">
        <v>33.22</v>
      </c>
      <c r="K86" s="65" t="n">
        <v>30</v>
      </c>
    </row>
    <row r="87" customFormat="false" ht="15.75" hidden="false" customHeight="false" outlineLevel="0" collapsed="false">
      <c r="A87" s="32" t="s">
        <v>185</v>
      </c>
      <c r="B87" s="1" t="s">
        <v>190</v>
      </c>
      <c r="C87" s="2" t="s">
        <v>191</v>
      </c>
      <c r="D87" s="65" t="n">
        <v>820.71</v>
      </c>
      <c r="E87" s="65" t="n">
        <v>8.46</v>
      </c>
      <c r="F87" s="65" t="n">
        <v>2.952</v>
      </c>
      <c r="G87" s="65" t="n">
        <v>0</v>
      </c>
      <c r="H87" s="65" t="n">
        <v>0</v>
      </c>
      <c r="I87" s="65" t="n">
        <v>0</v>
      </c>
      <c r="J87" s="65" t="n">
        <v>29.87</v>
      </c>
      <c r="K87" s="65" t="n">
        <v>24.93</v>
      </c>
    </row>
    <row r="88" customFormat="false" ht="15.75" hidden="false" customHeight="false" outlineLevel="0" collapsed="false">
      <c r="A88" s="32" t="s">
        <v>185</v>
      </c>
      <c r="B88" s="1" t="s">
        <v>192</v>
      </c>
      <c r="C88" s="2" t="s">
        <v>193</v>
      </c>
      <c r="D88" s="65" t="n">
        <v>799.74</v>
      </c>
      <c r="E88" s="65" t="n">
        <v>7.82</v>
      </c>
      <c r="F88" s="65" t="n">
        <v>2.801</v>
      </c>
      <c r="G88" s="65" t="n">
        <v>0</v>
      </c>
      <c r="H88" s="65" t="n">
        <v>0</v>
      </c>
      <c r="I88" s="65" t="n">
        <v>0</v>
      </c>
      <c r="J88" s="65" t="n">
        <v>30.01</v>
      </c>
      <c r="K88" s="65" t="n">
        <v>54.55</v>
      </c>
    </row>
    <row r="89" customFormat="false" ht="15.75" hidden="false" customHeight="false" outlineLevel="0" collapsed="false">
      <c r="A89" s="32" t="s">
        <v>185</v>
      </c>
      <c r="B89" s="1" t="s">
        <v>194</v>
      </c>
      <c r="C89" s="2" t="s">
        <v>195</v>
      </c>
      <c r="D89" s="65" t="n">
        <v>790</v>
      </c>
      <c r="E89" s="65" t="n">
        <v>19.5</v>
      </c>
      <c r="F89" s="65" t="n">
        <v>4.8</v>
      </c>
      <c r="G89" s="65" t="n">
        <v>0</v>
      </c>
      <c r="H89" s="65" t="n">
        <v>0</v>
      </c>
      <c r="I89" s="65" t="n">
        <v>0</v>
      </c>
      <c r="J89" s="65" t="n">
        <v>23</v>
      </c>
      <c r="K89" s="65" t="n">
        <v>35</v>
      </c>
    </row>
    <row r="90" customFormat="false" ht="15.75" hidden="false" customHeight="false" outlineLevel="0" collapsed="false">
      <c r="A90" s="32" t="s">
        <v>185</v>
      </c>
      <c r="B90" s="1" t="s">
        <v>196</v>
      </c>
      <c r="C90" s="2" t="s">
        <v>197</v>
      </c>
      <c r="D90" s="76" t="n">
        <v>613</v>
      </c>
      <c r="E90" s="76" t="n">
        <v>5.8</v>
      </c>
      <c r="F90" s="76" t="n">
        <v>2.6</v>
      </c>
      <c r="G90" s="76" t="n">
        <v>0</v>
      </c>
      <c r="H90" s="76" t="n">
        <v>0</v>
      </c>
      <c r="I90" s="76" t="n">
        <v>0</v>
      </c>
      <c r="J90" s="76" t="n">
        <v>23.9</v>
      </c>
      <c r="K90" s="76" t="n">
        <v>37</v>
      </c>
    </row>
    <row r="91" s="17" customFormat="true" ht="15.75" hidden="false" customHeight="false" outlineLevel="0" collapsed="false">
      <c r="A91" s="47" t="s">
        <v>185</v>
      </c>
      <c r="B91" s="17" t="s">
        <v>198</v>
      </c>
      <c r="C91" s="18" t="s">
        <v>199</v>
      </c>
      <c r="D91" s="77" t="n">
        <v>795</v>
      </c>
      <c r="E91" s="77" t="n">
        <v>10.9</v>
      </c>
      <c r="F91" s="77" t="n">
        <v>5.3</v>
      </c>
      <c r="G91" s="77" t="n">
        <v>0.7</v>
      </c>
      <c r="H91" s="77" t="n">
        <v>0.7</v>
      </c>
      <c r="I91" s="77" t="n">
        <v>0</v>
      </c>
      <c r="J91" s="77" t="n">
        <v>22.3</v>
      </c>
      <c r="K91" s="77" t="n">
        <v>630</v>
      </c>
      <c r="L91" s="17" t="s">
        <v>457</v>
      </c>
      <c r="M91" s="21"/>
    </row>
    <row r="92" customFormat="false" ht="15.75" hidden="false" customHeight="false" outlineLevel="0" collapsed="false">
      <c r="A92" s="32" t="s">
        <v>185</v>
      </c>
      <c r="B92" s="1" t="s">
        <v>200</v>
      </c>
      <c r="C92" s="2" t="s">
        <v>201</v>
      </c>
      <c r="D92" s="65" t="n">
        <v>700.39</v>
      </c>
      <c r="E92" s="65" t="n">
        <v>4.6</v>
      </c>
      <c r="F92" s="65" t="n">
        <v>1.482</v>
      </c>
      <c r="G92" s="65" t="n">
        <v>0</v>
      </c>
      <c r="H92" s="65" t="n">
        <v>0</v>
      </c>
      <c r="I92" s="65" t="n">
        <v>0</v>
      </c>
      <c r="J92" s="65" t="n">
        <v>31.19</v>
      </c>
      <c r="K92" s="65" t="n">
        <v>65</v>
      </c>
    </row>
    <row r="93" customFormat="false" ht="15.75" hidden="false" customHeight="false" outlineLevel="0" collapsed="false">
      <c r="A93" s="32" t="s">
        <v>185</v>
      </c>
      <c r="B93" s="1" t="s">
        <v>202</v>
      </c>
      <c r="C93" s="2" t="s">
        <v>203</v>
      </c>
      <c r="D93" s="65" t="n">
        <v>700.39</v>
      </c>
      <c r="E93" s="65" t="n">
        <v>4.6</v>
      </c>
      <c r="F93" s="65" t="n">
        <v>1.482</v>
      </c>
      <c r="G93" s="65" t="n">
        <v>0</v>
      </c>
      <c r="H93" s="65" t="n">
        <v>0</v>
      </c>
      <c r="I93" s="65" t="n">
        <v>0</v>
      </c>
      <c r="J93" s="65" t="n">
        <v>31.19</v>
      </c>
      <c r="K93" s="65" t="n">
        <v>65</v>
      </c>
    </row>
    <row r="94" customFormat="false" ht="15.75" hidden="false" customHeight="false" outlineLevel="0" collapsed="false">
      <c r="A94" s="32" t="s">
        <v>185</v>
      </c>
      <c r="B94" s="1" t="s">
        <v>204</v>
      </c>
      <c r="C94" s="2" t="s">
        <v>205</v>
      </c>
      <c r="D94" s="65" t="n">
        <v>566</v>
      </c>
      <c r="E94" s="65" t="n">
        <v>2.1</v>
      </c>
      <c r="F94" s="65" t="n">
        <v>2.1</v>
      </c>
      <c r="G94" s="65" t="n">
        <v>0</v>
      </c>
      <c r="H94" s="65" t="n">
        <v>0</v>
      </c>
      <c r="I94" s="65" t="n">
        <v>0</v>
      </c>
      <c r="J94" s="65" t="n">
        <v>29</v>
      </c>
      <c r="K94" s="65" t="n">
        <v>330</v>
      </c>
    </row>
    <row r="95" customFormat="false" ht="15.75" hidden="false" customHeight="false" outlineLevel="0" collapsed="false">
      <c r="A95" s="32" t="s">
        <v>185</v>
      </c>
      <c r="B95" s="1" t="s">
        <v>206</v>
      </c>
      <c r="C95" s="2" t="s">
        <v>207</v>
      </c>
      <c r="D95" s="65" t="n">
        <v>700</v>
      </c>
      <c r="E95" s="65" t="n">
        <v>6.8</v>
      </c>
      <c r="F95" s="65" t="n">
        <v>2.2</v>
      </c>
      <c r="G95" s="65" t="n">
        <v>0</v>
      </c>
      <c r="H95" s="65" t="n">
        <v>0</v>
      </c>
      <c r="I95" s="65" t="n">
        <v>0</v>
      </c>
      <c r="J95" s="65" t="n">
        <v>26.4</v>
      </c>
      <c r="K95" s="65" t="n">
        <v>110</v>
      </c>
    </row>
    <row r="96" customFormat="false" ht="15.75" hidden="false" customHeight="false" outlineLevel="0" collapsed="false">
      <c r="A96" s="32" t="s">
        <v>185</v>
      </c>
      <c r="B96" s="1" t="s">
        <v>208</v>
      </c>
      <c r="C96" s="2" t="s">
        <v>209</v>
      </c>
      <c r="D96" s="65" t="n">
        <v>1070</v>
      </c>
      <c r="E96" s="65" t="n">
        <v>14.6</v>
      </c>
      <c r="F96" s="65" t="n">
        <v>5.6</v>
      </c>
      <c r="G96" s="65" t="n">
        <v>0</v>
      </c>
      <c r="H96" s="65" t="n">
        <v>0</v>
      </c>
      <c r="I96" s="65" t="n">
        <v>0</v>
      </c>
      <c r="J96" s="65" t="n">
        <v>31</v>
      </c>
      <c r="K96" s="65" t="n">
        <v>56</v>
      </c>
    </row>
    <row r="97" customFormat="false" ht="15.75" hidden="false" customHeight="false" outlineLevel="0" collapsed="false">
      <c r="A97" s="32" t="s">
        <v>185</v>
      </c>
      <c r="B97" s="1" t="s">
        <v>210</v>
      </c>
      <c r="C97" s="2" t="s">
        <v>211</v>
      </c>
      <c r="D97" s="69" t="n">
        <v>862</v>
      </c>
      <c r="E97" s="69" t="n">
        <v>10.7</v>
      </c>
      <c r="F97" s="69" t="n">
        <v>4.1</v>
      </c>
      <c r="G97" s="69" t="n">
        <v>0</v>
      </c>
      <c r="H97" s="69" t="n">
        <v>0</v>
      </c>
      <c r="I97" s="69" t="n">
        <v>0</v>
      </c>
      <c r="J97" s="69" t="n">
        <v>27.4</v>
      </c>
      <c r="K97" s="69" t="n">
        <v>84</v>
      </c>
      <c r="L97" s="1" t="s">
        <v>437</v>
      </c>
      <c r="M97" s="1" t="s">
        <v>458</v>
      </c>
    </row>
    <row r="98" customFormat="false" ht="15.75" hidden="false" customHeight="false" outlineLevel="0" collapsed="false">
      <c r="A98" s="32" t="s">
        <v>185</v>
      </c>
      <c r="B98" s="1" t="s">
        <v>212</v>
      </c>
      <c r="C98" s="2" t="s">
        <v>213</v>
      </c>
      <c r="D98" s="65" t="n">
        <v>803.95</v>
      </c>
      <c r="E98" s="65" t="n">
        <v>7.6</v>
      </c>
      <c r="F98" s="65" t="n">
        <v>3.254</v>
      </c>
      <c r="G98" s="65" t="n">
        <v>0</v>
      </c>
      <c r="H98" s="65" t="n">
        <v>0</v>
      </c>
      <c r="I98" s="65" t="n">
        <v>0</v>
      </c>
      <c r="J98" s="65" t="n">
        <v>30.75</v>
      </c>
      <c r="K98" s="65" t="n">
        <v>84</v>
      </c>
    </row>
    <row r="99" customFormat="false" ht="15.75" hidden="false" customHeight="false" outlineLevel="0" collapsed="false">
      <c r="A99" s="32" t="s">
        <v>185</v>
      </c>
      <c r="B99" s="1" t="s">
        <v>214</v>
      </c>
      <c r="C99" s="2" t="s">
        <v>215</v>
      </c>
      <c r="D99" s="69" t="n">
        <v>741</v>
      </c>
      <c r="E99" s="69" t="n">
        <v>6.5</v>
      </c>
      <c r="F99" s="69" t="n">
        <v>2.8</v>
      </c>
      <c r="G99" s="69" t="n">
        <v>0</v>
      </c>
      <c r="H99" s="69" t="n">
        <v>0</v>
      </c>
      <c r="I99" s="69" t="n">
        <v>0</v>
      </c>
      <c r="J99" s="69" t="n">
        <v>29.4</v>
      </c>
      <c r="K99" s="69" t="n">
        <v>94</v>
      </c>
      <c r="L99" s="1" t="s">
        <v>437</v>
      </c>
    </row>
    <row r="100" customFormat="false" ht="15.75" hidden="false" customHeight="false" outlineLevel="0" collapsed="false">
      <c r="A100" s="32" t="s">
        <v>185</v>
      </c>
      <c r="B100" s="1" t="s">
        <v>216</v>
      </c>
      <c r="C100" s="2" t="s">
        <v>217</v>
      </c>
      <c r="D100" s="69" t="n">
        <v>1150</v>
      </c>
      <c r="E100" s="69" t="n">
        <v>18.5</v>
      </c>
      <c r="F100" s="69" t="n">
        <v>7.8</v>
      </c>
      <c r="G100" s="69" t="n">
        <v>0</v>
      </c>
      <c r="H100" s="69" t="n">
        <v>0</v>
      </c>
      <c r="I100" s="69" t="n">
        <v>0</v>
      </c>
      <c r="J100" s="69" t="n">
        <v>27.3</v>
      </c>
      <c r="K100" s="69" t="n">
        <v>87</v>
      </c>
      <c r="L100" s="1" t="s">
        <v>437</v>
      </c>
      <c r="M100" s="1" t="s">
        <v>459</v>
      </c>
    </row>
    <row r="101" customFormat="false" ht="15.75" hidden="false" customHeight="false" outlineLevel="0" collapsed="false">
      <c r="A101" s="32" t="s">
        <v>185</v>
      </c>
      <c r="B101" s="1" t="s">
        <v>218</v>
      </c>
      <c r="C101" s="2" t="s">
        <v>219</v>
      </c>
      <c r="D101" s="65" t="n">
        <v>467.75</v>
      </c>
      <c r="E101" s="65" t="n">
        <v>1.3</v>
      </c>
      <c r="F101" s="65" t="n">
        <v>0.248</v>
      </c>
      <c r="G101" s="65" t="n">
        <v>0.31</v>
      </c>
      <c r="H101" s="65" t="n">
        <v>0.31</v>
      </c>
      <c r="I101" s="65" t="n">
        <v>0</v>
      </c>
      <c r="J101" s="65" t="n">
        <v>24.38</v>
      </c>
      <c r="K101" s="65" t="n">
        <v>97</v>
      </c>
    </row>
    <row r="102" customFormat="false" ht="15.75" hidden="false" customHeight="false" outlineLevel="0" collapsed="false">
      <c r="A102" s="32" t="s">
        <v>185</v>
      </c>
      <c r="B102" s="1" t="s">
        <v>220</v>
      </c>
      <c r="C102" s="2" t="s">
        <v>221</v>
      </c>
      <c r="D102" s="65" t="n">
        <v>828.13</v>
      </c>
      <c r="E102" s="65" t="n">
        <v>11.96</v>
      </c>
      <c r="F102" s="65" t="n">
        <v>1.425</v>
      </c>
      <c r="G102" s="65" t="n">
        <v>11.68</v>
      </c>
      <c r="H102" s="65" t="n">
        <v>0</v>
      </c>
      <c r="I102" s="65" t="n">
        <v>0.6</v>
      </c>
      <c r="J102" s="65" t="n">
        <v>11</v>
      </c>
      <c r="K102" s="65" t="n">
        <v>275</v>
      </c>
    </row>
    <row r="103" customFormat="false" ht="15.75" hidden="false" customHeight="false" outlineLevel="0" collapsed="false">
      <c r="A103" s="32" t="s">
        <v>185</v>
      </c>
      <c r="B103" s="1" t="s">
        <v>222</v>
      </c>
      <c r="C103" s="2" t="s">
        <v>223</v>
      </c>
      <c r="D103" s="65" t="n">
        <v>2362.87</v>
      </c>
      <c r="E103" s="65" t="n">
        <v>49</v>
      </c>
      <c r="F103" s="65" t="n">
        <v>9.18</v>
      </c>
      <c r="G103" s="65" t="n">
        <v>8</v>
      </c>
      <c r="H103" s="65" t="n">
        <v>3</v>
      </c>
      <c r="I103" s="65" t="n">
        <v>8.2</v>
      </c>
      <c r="J103" s="65" t="n">
        <v>24.35</v>
      </c>
      <c r="K103" s="65" t="n">
        <v>6</v>
      </c>
    </row>
    <row r="104" customFormat="false" ht="15.75" hidden="false" customHeight="false" outlineLevel="0" collapsed="false">
      <c r="A104" s="32" t="s">
        <v>185</v>
      </c>
      <c r="B104" s="1" t="s">
        <v>224</v>
      </c>
      <c r="C104" s="2" t="s">
        <v>225</v>
      </c>
      <c r="D104" s="65" t="n">
        <v>2268.16</v>
      </c>
      <c r="E104" s="65" t="n">
        <v>49.42</v>
      </c>
      <c r="F104" s="65" t="n">
        <v>3.73</v>
      </c>
      <c r="G104" s="65" t="n">
        <v>4.64</v>
      </c>
      <c r="H104" s="65" t="n">
        <v>3.9</v>
      </c>
      <c r="I104" s="65" t="n">
        <v>12.2</v>
      </c>
      <c r="J104" s="65" t="n">
        <v>21.22</v>
      </c>
      <c r="K104" s="65" t="n">
        <v>1</v>
      </c>
    </row>
    <row r="105" customFormat="false" ht="15.75" hidden="false" customHeight="false" outlineLevel="0" collapsed="false">
      <c r="A105" s="32" t="s">
        <v>185</v>
      </c>
      <c r="B105" s="1" t="s">
        <v>226</v>
      </c>
      <c r="C105" s="2" t="s">
        <v>227</v>
      </c>
      <c r="D105" s="69" t="n">
        <v>2440</v>
      </c>
      <c r="E105" s="69" t="n">
        <v>52.2</v>
      </c>
      <c r="F105" s="69" t="n">
        <v>6.8</v>
      </c>
      <c r="G105" s="69" t="n">
        <v>14.6</v>
      </c>
      <c r="H105" s="69" t="n">
        <v>1.6</v>
      </c>
      <c r="I105" s="69" t="n">
        <v>8.2</v>
      </c>
      <c r="J105" s="69" t="n">
        <v>23.3</v>
      </c>
      <c r="K105" s="69" t="n">
        <v>620</v>
      </c>
      <c r="L105" s="1" t="s">
        <v>438</v>
      </c>
      <c r="M105" s="1" t="s">
        <v>460</v>
      </c>
    </row>
    <row r="106" customFormat="false" ht="15.75" hidden="false" customHeight="false" outlineLevel="0" collapsed="false">
      <c r="A106" s="32" t="s">
        <v>185</v>
      </c>
      <c r="B106" s="1" t="s">
        <v>461</v>
      </c>
      <c r="C106" s="2" t="s">
        <v>230</v>
      </c>
      <c r="D106" s="16" t="n">
        <v>479</v>
      </c>
      <c r="E106" s="16" t="n">
        <v>4.5</v>
      </c>
      <c r="F106" s="16" t="n">
        <v>1.7</v>
      </c>
      <c r="G106" s="16" t="n">
        <v>9.5</v>
      </c>
      <c r="H106" s="16" t="n">
        <v>1.4</v>
      </c>
      <c r="I106" s="16" t="n">
        <v>7.6</v>
      </c>
      <c r="J106" s="16" t="n">
        <v>5.3</v>
      </c>
      <c r="K106" s="16" t="n">
        <v>480</v>
      </c>
    </row>
    <row r="107" customFormat="false" ht="15.75" hidden="false" customHeight="false" outlineLevel="0" collapsed="false">
      <c r="A107" s="32" t="s">
        <v>185</v>
      </c>
      <c r="B107" s="1" t="s">
        <v>231</v>
      </c>
      <c r="C107" s="2" t="s">
        <v>232</v>
      </c>
      <c r="D107" s="65" t="n">
        <v>540.18</v>
      </c>
      <c r="E107" s="65" t="n">
        <v>6.22</v>
      </c>
      <c r="F107" s="65" t="n">
        <v>0.828</v>
      </c>
      <c r="G107" s="65" t="n">
        <v>11.3</v>
      </c>
      <c r="H107" s="65" t="n">
        <v>0</v>
      </c>
      <c r="I107" s="65" t="n">
        <v>6</v>
      </c>
      <c r="J107" s="65" t="n">
        <v>6.94</v>
      </c>
      <c r="K107" s="65" t="n">
        <v>300</v>
      </c>
    </row>
    <row r="108" customFormat="false" ht="15.75" hidden="false" customHeight="false" outlineLevel="0" collapsed="false">
      <c r="A108" s="32" t="s">
        <v>185</v>
      </c>
      <c r="B108" s="1" t="s">
        <v>233</v>
      </c>
      <c r="C108" s="2" t="s">
        <v>234</v>
      </c>
      <c r="D108" s="69" t="n">
        <v>351</v>
      </c>
      <c r="E108" s="69" t="n">
        <v>0.6</v>
      </c>
      <c r="F108" s="69" t="n">
        <v>0.1</v>
      </c>
      <c r="G108" s="69" t="n">
        <v>14</v>
      </c>
      <c r="H108" s="69" t="n">
        <v>5.7</v>
      </c>
      <c r="I108" s="69" t="n">
        <v>3.5</v>
      </c>
      <c r="J108" s="69" t="n">
        <v>3.8</v>
      </c>
      <c r="K108" s="69" t="n">
        <v>401</v>
      </c>
      <c r="L108" s="1" t="s">
        <v>438</v>
      </c>
      <c r="M108" s="1" t="s">
        <v>462</v>
      </c>
    </row>
    <row r="109" customFormat="false" ht="15.75" hidden="false" customHeight="false" outlineLevel="0" collapsed="false">
      <c r="A109" s="32" t="s">
        <v>185</v>
      </c>
      <c r="B109" s="1" t="s">
        <v>235</v>
      </c>
      <c r="C109" s="2" t="s">
        <v>236</v>
      </c>
      <c r="D109" s="69" t="n">
        <v>340</v>
      </c>
      <c r="E109" s="69" t="n">
        <v>0.5</v>
      </c>
      <c r="F109" s="69" t="n">
        <v>0.1</v>
      </c>
      <c r="G109" s="69" t="n">
        <v>12.6</v>
      </c>
      <c r="H109" s="69" t="n">
        <v>4.6</v>
      </c>
      <c r="I109" s="69" t="n">
        <v>4.7</v>
      </c>
      <c r="J109" s="69" t="n">
        <v>4.2</v>
      </c>
      <c r="K109" s="69" t="n">
        <v>285</v>
      </c>
      <c r="L109" s="1" t="s">
        <v>438</v>
      </c>
      <c r="M109" s="1" t="s">
        <v>439</v>
      </c>
    </row>
    <row r="110" customFormat="false" ht="15.75" hidden="false" customHeight="false" outlineLevel="0" collapsed="false">
      <c r="A110" s="32" t="s">
        <v>185</v>
      </c>
      <c r="B110" s="1" t="s">
        <v>237</v>
      </c>
      <c r="C110" s="2" t="s">
        <v>238</v>
      </c>
      <c r="D110" s="65" t="n">
        <v>240</v>
      </c>
      <c r="E110" s="65" t="n">
        <v>0.2</v>
      </c>
      <c r="F110" s="65" t="n">
        <v>0</v>
      </c>
      <c r="G110" s="65" t="n">
        <v>8</v>
      </c>
      <c r="H110" s="65" t="n">
        <v>0.8</v>
      </c>
      <c r="I110" s="65" t="n">
        <v>1.8</v>
      </c>
      <c r="J110" s="65" t="n">
        <v>4.8</v>
      </c>
      <c r="K110" s="65" t="n">
        <v>115</v>
      </c>
    </row>
    <row r="111" customFormat="false" ht="15.75" hidden="false" customHeight="false" outlineLevel="0" collapsed="false">
      <c r="A111" s="32" t="s">
        <v>185</v>
      </c>
      <c r="B111" s="1" t="s">
        <v>239</v>
      </c>
      <c r="C111" s="2" t="s">
        <v>240</v>
      </c>
      <c r="D111" s="69" t="n">
        <v>680</v>
      </c>
      <c r="E111" s="69" t="n">
        <v>5.5</v>
      </c>
      <c r="F111" s="69" t="n">
        <v>1.2</v>
      </c>
      <c r="G111" s="69" t="n">
        <v>0.3</v>
      </c>
      <c r="H111" s="69" t="n">
        <v>0.2</v>
      </c>
      <c r="I111" s="69" t="n">
        <v>0</v>
      </c>
      <c r="J111" s="69" t="n">
        <v>27.7</v>
      </c>
      <c r="K111" s="69" t="n">
        <v>330</v>
      </c>
      <c r="L111" s="1" t="s">
        <v>438</v>
      </c>
      <c r="M111" s="1" t="s">
        <v>463</v>
      </c>
    </row>
    <row r="112" customFormat="false" ht="15.75" hidden="false" customHeight="false" outlineLevel="0" collapsed="false">
      <c r="A112" s="32" t="s">
        <v>185</v>
      </c>
      <c r="B112" s="1" t="s">
        <v>241</v>
      </c>
      <c r="C112" s="2" t="s">
        <v>242</v>
      </c>
      <c r="D112" s="69" t="n">
        <v>488</v>
      </c>
      <c r="E112" s="69" t="n">
        <v>1</v>
      </c>
      <c r="F112" s="69" t="n">
        <v>0.5</v>
      </c>
      <c r="G112" s="69" t="n">
        <v>0.4</v>
      </c>
      <c r="H112" s="69" t="n">
        <v>0.1</v>
      </c>
      <c r="I112" s="69" t="n">
        <v>0</v>
      </c>
      <c r="J112" s="69" t="n">
        <v>26.2</v>
      </c>
      <c r="K112" s="69" t="n">
        <v>260</v>
      </c>
      <c r="L112" s="1" t="s">
        <v>438</v>
      </c>
      <c r="M112" s="1" t="s">
        <v>463</v>
      </c>
    </row>
    <row r="113" s="24" customFormat="true" ht="15.75" hidden="false" customHeight="true" outlineLevel="0" collapsed="false">
      <c r="A113" s="22" t="s">
        <v>185</v>
      </c>
      <c r="B113" s="22" t="s">
        <v>243</v>
      </c>
      <c r="C113" s="23" t="s">
        <v>230</v>
      </c>
      <c r="D113" s="23" t="n">
        <v>2340</v>
      </c>
      <c r="E113" s="52" t="n">
        <v>49</v>
      </c>
      <c r="F113" s="52" t="n">
        <v>9</v>
      </c>
      <c r="G113" s="23" t="n">
        <v>11</v>
      </c>
      <c r="H113" s="23" t="n">
        <v>1</v>
      </c>
      <c r="I113" s="22" t="n">
        <v>6</v>
      </c>
      <c r="J113" s="22" t="n">
        <v>30</v>
      </c>
      <c r="K113" s="22" t="n">
        <f aca="false">7/1000</f>
        <v>0.007</v>
      </c>
      <c r="L113" s="22" t="s">
        <v>448</v>
      </c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="24" customFormat="true" ht="15.75" hidden="false" customHeight="true" outlineLevel="0" collapsed="false">
      <c r="A114" s="22" t="s">
        <v>185</v>
      </c>
      <c r="B114" s="22" t="s">
        <v>244</v>
      </c>
      <c r="C114" s="23" t="s">
        <v>227</v>
      </c>
      <c r="D114" s="23" t="n">
        <v>2510</v>
      </c>
      <c r="E114" s="52" t="n">
        <v>55.2</v>
      </c>
      <c r="F114" s="52" t="n">
        <v>5.8</v>
      </c>
      <c r="G114" s="23" t="n">
        <v>3.6</v>
      </c>
      <c r="H114" s="23" t="n">
        <v>3.6</v>
      </c>
      <c r="I114" s="22" t="n">
        <v>7.7</v>
      </c>
      <c r="J114" s="22" t="n">
        <v>20.5</v>
      </c>
      <c r="K114" s="22" t="n">
        <v>0</v>
      </c>
      <c r="L114" s="22" t="s">
        <v>437</v>
      </c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="24" customFormat="true" ht="15.75" hidden="false" customHeight="true" outlineLevel="0" collapsed="false">
      <c r="A115" s="22" t="s">
        <v>185</v>
      </c>
      <c r="B115" s="22" t="s">
        <v>245</v>
      </c>
      <c r="C115" s="23" t="s">
        <v>215</v>
      </c>
      <c r="D115" s="23" t="n">
        <v>490</v>
      </c>
      <c r="E115" s="52" t="n">
        <v>0.5</v>
      </c>
      <c r="F115" s="52" t="n">
        <v>0.1</v>
      </c>
      <c r="G115" s="23" t="n">
        <v>14.7</v>
      </c>
      <c r="H115" s="23" t="n">
        <v>1.2</v>
      </c>
      <c r="I115" s="22" t="n">
        <v>8.7</v>
      </c>
      <c r="J115" s="22" t="n">
        <v>8.9</v>
      </c>
      <c r="K115" s="22" t="n">
        <f aca="false">1/1000</f>
        <v>0.001</v>
      </c>
      <c r="L115" s="22" t="s">
        <v>437</v>
      </c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="24" customFormat="true" ht="15.75" hidden="false" customHeight="true" outlineLevel="0" collapsed="false">
      <c r="A116" s="22" t="s">
        <v>185</v>
      </c>
      <c r="B116" s="22" t="s">
        <v>246</v>
      </c>
      <c r="C116" s="23" t="s">
        <v>247</v>
      </c>
      <c r="D116" s="23" t="n">
        <v>645</v>
      </c>
      <c r="E116" s="52" t="n">
        <v>1.7</v>
      </c>
      <c r="F116" s="52" t="n">
        <v>0.2</v>
      </c>
      <c r="G116" s="23" t="n">
        <v>25.2</v>
      </c>
      <c r="H116" s="23" t="n">
        <v>4</v>
      </c>
      <c r="I116" s="22" t="n">
        <v>5</v>
      </c>
      <c r="J116" s="22" t="n">
        <v>6.7</v>
      </c>
      <c r="K116" s="22" t="n">
        <f aca="false">377/1000</f>
        <v>0.377</v>
      </c>
      <c r="L116" s="22" t="s">
        <v>448</v>
      </c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="24" customFormat="true" ht="15.75" hidden="false" customHeight="true" outlineLevel="0" collapsed="false">
      <c r="A117" s="22" t="s">
        <v>185</v>
      </c>
      <c r="B117" s="22" t="s">
        <v>248</v>
      </c>
      <c r="C117" s="23" t="s">
        <v>199</v>
      </c>
      <c r="D117" s="23" t="n">
        <v>539</v>
      </c>
      <c r="E117" s="52" t="n">
        <v>7.8</v>
      </c>
      <c r="F117" s="52" t="n">
        <v>1</v>
      </c>
      <c r="G117" s="23" t="n">
        <v>0</v>
      </c>
      <c r="H117" s="23" t="n">
        <v>0</v>
      </c>
      <c r="I117" s="22" t="n">
        <v>1.1</v>
      </c>
      <c r="J117" s="22" t="n">
        <v>14.2</v>
      </c>
      <c r="K117" s="22" t="n">
        <f aca="false">4.3/1000</f>
        <v>0.0043</v>
      </c>
      <c r="L117" s="22" t="s">
        <v>437</v>
      </c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="24" customFormat="true" ht="15.75" hidden="false" customHeight="true" outlineLevel="0" collapsed="false">
      <c r="A118" s="22" t="s">
        <v>185</v>
      </c>
      <c r="B118" s="22" t="s">
        <v>249</v>
      </c>
      <c r="C118" s="23" t="s">
        <v>217</v>
      </c>
      <c r="D118" s="23" t="n">
        <v>512</v>
      </c>
      <c r="E118" s="52" t="n">
        <v>3.9</v>
      </c>
      <c r="F118" s="52" t="n">
        <v>0.4</v>
      </c>
      <c r="G118" s="23" t="n">
        <v>14.3</v>
      </c>
      <c r="H118" s="23" t="n">
        <v>2.4</v>
      </c>
      <c r="I118" s="22" t="n">
        <v>5.8</v>
      </c>
      <c r="J118" s="22" t="n">
        <v>4.6</v>
      </c>
      <c r="K118" s="22" t="n">
        <v>370</v>
      </c>
      <c r="L118" s="22" t="s">
        <v>464</v>
      </c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="24" customFormat="true" ht="15" hidden="false" customHeight="true" outlineLevel="0" collapsed="false">
      <c r="A119" s="22" t="s">
        <v>185</v>
      </c>
      <c r="B119" s="22" t="s">
        <v>250</v>
      </c>
      <c r="C119" s="23" t="s">
        <v>251</v>
      </c>
      <c r="D119" s="23" t="n">
        <v>2510</v>
      </c>
      <c r="E119" s="52" t="n">
        <v>56.5</v>
      </c>
      <c r="F119" s="52" t="n">
        <v>9.2</v>
      </c>
      <c r="G119" s="23" t="n">
        <v>1.4</v>
      </c>
      <c r="H119" s="23" t="n">
        <v>1.3</v>
      </c>
      <c r="I119" s="22" t="n">
        <v>10.8</v>
      </c>
      <c r="J119" s="22" t="n">
        <v>23.6</v>
      </c>
      <c r="K119" s="22" t="n">
        <f aca="false">24/1000</f>
        <v>0.024</v>
      </c>
      <c r="L119" s="22" t="s">
        <v>437</v>
      </c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="24" customFormat="true" ht="15.75" hidden="false" customHeight="true" outlineLevel="0" collapsed="false">
      <c r="A120" s="22" t="s">
        <v>185</v>
      </c>
      <c r="B120" s="22" t="s">
        <v>252</v>
      </c>
      <c r="C120" s="23" t="s">
        <v>253</v>
      </c>
      <c r="D120" s="23" t="n">
        <v>535</v>
      </c>
      <c r="E120" s="52" t="n">
        <v>6.4</v>
      </c>
      <c r="F120" s="52" t="n">
        <v>1</v>
      </c>
      <c r="G120" s="23" t="n">
        <v>3.4</v>
      </c>
      <c r="H120" s="23" t="n">
        <v>1.9</v>
      </c>
      <c r="I120" s="22" t="n">
        <v>5.6</v>
      </c>
      <c r="J120" s="22" t="n">
        <v>11.6</v>
      </c>
      <c r="K120" s="22" t="n">
        <f aca="false">9.4/1000</f>
        <v>0.0094</v>
      </c>
      <c r="L120" s="22" t="s">
        <v>437</v>
      </c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="24" customFormat="true" ht="15.75" hidden="false" customHeight="true" outlineLevel="0" collapsed="false">
      <c r="A121" s="22" t="s">
        <v>185</v>
      </c>
      <c r="B121" s="22" t="s">
        <v>254</v>
      </c>
      <c r="C121" s="23" t="s">
        <v>255</v>
      </c>
      <c r="D121" s="23" t="n">
        <v>357</v>
      </c>
      <c r="E121" s="52" t="n">
        <v>1</v>
      </c>
      <c r="F121" s="52" t="n">
        <v>0.1</v>
      </c>
      <c r="G121" s="23" t="n">
        <v>8.7</v>
      </c>
      <c r="H121" s="23" t="n">
        <v>1</v>
      </c>
      <c r="I121" s="22" t="n">
        <v>6.2</v>
      </c>
      <c r="J121" s="22" t="n">
        <v>7.2</v>
      </c>
      <c r="K121" s="22" t="n">
        <f aca="false">150/1000</f>
        <v>0.15</v>
      </c>
      <c r="L121" s="22" t="s">
        <v>437</v>
      </c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="24" customFormat="true" ht="15.75" hidden="false" customHeight="true" outlineLevel="0" collapsed="false">
      <c r="A122" s="22" t="s">
        <v>185</v>
      </c>
      <c r="B122" s="22" t="s">
        <v>256</v>
      </c>
      <c r="C122" s="23" t="s">
        <v>257</v>
      </c>
      <c r="D122" s="23" t="n">
        <v>359</v>
      </c>
      <c r="E122" s="52" t="n">
        <v>1</v>
      </c>
      <c r="F122" s="52" t="n">
        <v>0.2</v>
      </c>
      <c r="G122" s="23" t="n">
        <v>8.9</v>
      </c>
      <c r="H122" s="23" t="n">
        <v>1.2</v>
      </c>
      <c r="I122" s="22" t="n">
        <v>6.6</v>
      </c>
      <c r="J122" s="22" t="n">
        <v>6.9</v>
      </c>
      <c r="K122" s="22" t="n">
        <f aca="false">130/1000</f>
        <v>0.13</v>
      </c>
      <c r="L122" s="22" t="s">
        <v>437</v>
      </c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="9" customFormat="true" ht="15.75" hidden="false" customHeight="false" outlineLevel="0" collapsed="false">
      <c r="A123" s="9" t="s">
        <v>258</v>
      </c>
      <c r="B123" s="11" t="s">
        <v>259</v>
      </c>
      <c r="C123" s="12" t="s">
        <v>260</v>
      </c>
      <c r="D123" s="72" t="n">
        <v>3052.77</v>
      </c>
      <c r="E123" s="72" t="n">
        <v>82.1</v>
      </c>
      <c r="F123" s="72" t="n">
        <v>53.066</v>
      </c>
      <c r="G123" s="72" t="n">
        <v>0.44</v>
      </c>
      <c r="H123" s="72" t="n">
        <v>0.44</v>
      </c>
      <c r="I123" s="72" t="n">
        <v>0</v>
      </c>
      <c r="J123" s="72" t="n">
        <v>0.45</v>
      </c>
      <c r="K123" s="72" t="n">
        <v>546.67</v>
      </c>
    </row>
    <row r="124" customFormat="false" ht="15.75" hidden="false" customHeight="false" outlineLevel="0" collapsed="false">
      <c r="A124" s="1" t="s">
        <v>258</v>
      </c>
      <c r="B124" s="14" t="s">
        <v>261</v>
      </c>
      <c r="C124" s="15" t="s">
        <v>262</v>
      </c>
      <c r="D124" s="65" t="n">
        <v>2595.31</v>
      </c>
      <c r="E124" s="65" t="n">
        <v>70</v>
      </c>
      <c r="F124" s="65" t="n">
        <v>16.128</v>
      </c>
      <c r="G124" s="65" t="n">
        <v>0</v>
      </c>
      <c r="H124" s="65" t="n">
        <v>0</v>
      </c>
      <c r="I124" s="65" t="n">
        <v>0</v>
      </c>
      <c r="J124" s="65" t="n">
        <v>0.31</v>
      </c>
      <c r="K124" s="65" t="n">
        <v>390</v>
      </c>
    </row>
    <row r="125" customFormat="false" ht="15.75" hidden="false" customHeight="false" outlineLevel="0" collapsed="false">
      <c r="A125" s="1" t="s">
        <v>258</v>
      </c>
      <c r="B125" s="14" t="s">
        <v>263</v>
      </c>
      <c r="C125" s="15" t="s">
        <v>264</v>
      </c>
      <c r="D125" s="65" t="n">
        <v>3688.6</v>
      </c>
      <c r="E125" s="65" t="n">
        <v>99.6</v>
      </c>
      <c r="F125" s="65" t="n">
        <v>16.587</v>
      </c>
      <c r="G125" s="65" t="n">
        <v>0.2</v>
      </c>
      <c r="H125" s="65" t="n">
        <v>0.2</v>
      </c>
      <c r="I125" s="65" t="n">
        <v>0</v>
      </c>
      <c r="J125" s="65" t="n">
        <v>0</v>
      </c>
      <c r="K125" s="65" t="n">
        <v>0.04</v>
      </c>
    </row>
    <row r="126" customFormat="false" ht="15.75" hidden="false" customHeight="false" outlineLevel="0" collapsed="false">
      <c r="A126" s="1" t="s">
        <v>258</v>
      </c>
      <c r="B126" s="14" t="s">
        <v>265</v>
      </c>
      <c r="C126" s="15" t="s">
        <v>266</v>
      </c>
      <c r="D126" s="65" t="n">
        <v>3697.78</v>
      </c>
      <c r="E126" s="65" t="n">
        <v>99.94</v>
      </c>
      <c r="F126" s="65" t="n">
        <v>7.166</v>
      </c>
      <c r="G126" s="65" t="n">
        <v>0</v>
      </c>
      <c r="H126" s="65" t="n">
        <v>0</v>
      </c>
      <c r="I126" s="65" t="n">
        <v>0</v>
      </c>
      <c r="J126" s="65" t="n">
        <v>0</v>
      </c>
      <c r="K126" s="65" t="n">
        <v>0</v>
      </c>
    </row>
    <row r="127" s="17" customFormat="true" ht="15.75" hidden="false" customHeight="false" outlineLevel="0" collapsed="false">
      <c r="A127" s="17" t="s">
        <v>258</v>
      </c>
      <c r="B127" s="21" t="s">
        <v>267</v>
      </c>
      <c r="C127" s="20" t="s">
        <v>268</v>
      </c>
      <c r="D127" s="78" t="n">
        <v>1064</v>
      </c>
      <c r="E127" s="78" t="n">
        <v>26</v>
      </c>
      <c r="F127" s="78" t="n">
        <v>16.4</v>
      </c>
      <c r="G127" s="78" t="n">
        <v>1.5</v>
      </c>
      <c r="H127" s="78" t="n">
        <v>1.5</v>
      </c>
      <c r="I127" s="78" t="n">
        <v>2</v>
      </c>
      <c r="J127" s="78" t="n">
        <v>3.6</v>
      </c>
      <c r="K127" s="78" t="n">
        <v>17</v>
      </c>
    </row>
    <row r="128" s="17" customFormat="true" ht="15.75" hidden="false" customHeight="false" outlineLevel="0" collapsed="false">
      <c r="A128" s="17" t="s">
        <v>258</v>
      </c>
      <c r="B128" s="21" t="s">
        <v>269</v>
      </c>
      <c r="C128" s="20" t="s">
        <v>270</v>
      </c>
      <c r="D128" s="78" t="n">
        <v>789</v>
      </c>
      <c r="E128" s="78" t="n">
        <v>18.9</v>
      </c>
      <c r="F128" s="78" t="n">
        <v>17</v>
      </c>
      <c r="G128" s="78" t="n">
        <v>3.6</v>
      </c>
      <c r="H128" s="78" t="n">
        <v>3.5</v>
      </c>
      <c r="I128" s="78" t="n">
        <v>0.8</v>
      </c>
      <c r="J128" s="78" t="n">
        <v>1.5</v>
      </c>
      <c r="K128" s="78" t="n">
        <v>12</v>
      </c>
    </row>
    <row r="129" s="9" customFormat="true" ht="15.75" hidden="false" customHeight="false" outlineLevel="0" collapsed="false">
      <c r="A129" s="9" t="s">
        <v>271</v>
      </c>
      <c r="B129" s="11" t="s">
        <v>272</v>
      </c>
      <c r="C129" s="12" t="s">
        <v>273</v>
      </c>
      <c r="D129" s="10" t="n">
        <v>1509.19</v>
      </c>
      <c r="E129" s="10" t="n">
        <v>12.9</v>
      </c>
      <c r="F129" s="10" t="n">
        <v>5.772</v>
      </c>
      <c r="G129" s="10" t="n">
        <v>55.6</v>
      </c>
      <c r="H129" s="10" t="n">
        <v>42.1</v>
      </c>
      <c r="I129" s="10" t="n">
        <v>3.4</v>
      </c>
      <c r="J129" s="10" t="n">
        <v>5.1</v>
      </c>
      <c r="K129" s="10" t="n">
        <v>250</v>
      </c>
      <c r="L129" s="9" t="s">
        <v>440</v>
      </c>
      <c r="M129" s="11"/>
    </row>
    <row r="130" customFormat="false" ht="15.75" hidden="false" customHeight="false" outlineLevel="0" collapsed="false">
      <c r="A130" s="1" t="s">
        <v>271</v>
      </c>
      <c r="B130" s="14" t="s">
        <v>275</v>
      </c>
      <c r="C130" s="15" t="s">
        <v>276</v>
      </c>
      <c r="D130" s="2" t="n">
        <v>1737.63</v>
      </c>
      <c r="E130" s="2" t="n">
        <v>8.98</v>
      </c>
      <c r="F130" s="2" t="n">
        <v>4.26</v>
      </c>
      <c r="G130" s="2" t="n">
        <v>77.71</v>
      </c>
      <c r="H130" s="2" t="n">
        <v>37.45</v>
      </c>
      <c r="I130" s="2" t="n">
        <v>1.9</v>
      </c>
      <c r="J130" s="2" t="n">
        <v>4.96</v>
      </c>
      <c r="K130" s="2" t="n">
        <v>190</v>
      </c>
      <c r="L130" s="1" t="s">
        <v>440</v>
      </c>
      <c r="M130" s="14"/>
    </row>
    <row r="131" customFormat="false" ht="15.75" hidden="false" customHeight="false" outlineLevel="0" collapsed="false">
      <c r="A131" s="1" t="s">
        <v>271</v>
      </c>
      <c r="B131" s="14" t="s">
        <v>277</v>
      </c>
      <c r="C131" s="15" t="s">
        <v>278</v>
      </c>
      <c r="D131" s="2" t="n">
        <v>2170</v>
      </c>
      <c r="E131" s="2" t="n">
        <v>26.9</v>
      </c>
      <c r="F131" s="2" t="n">
        <v>14.6</v>
      </c>
      <c r="G131" s="2" t="n">
        <v>63.7</v>
      </c>
      <c r="H131" s="2" t="n">
        <v>46.4</v>
      </c>
      <c r="I131" s="2" t="n">
        <v>3.9</v>
      </c>
      <c r="J131" s="2" t="n">
        <v>5.5</v>
      </c>
      <c r="K131" s="2" t="n">
        <v>140</v>
      </c>
      <c r="L131" s="1" t="s">
        <v>437</v>
      </c>
      <c r="M131" s="14"/>
    </row>
    <row r="132" customFormat="false" ht="15.75" hidden="false" customHeight="false" outlineLevel="0" collapsed="false">
      <c r="A132" s="1" t="s">
        <v>271</v>
      </c>
      <c r="B132" s="14" t="s">
        <v>279</v>
      </c>
      <c r="C132" s="15" t="s">
        <v>280</v>
      </c>
      <c r="D132" s="2" t="n">
        <v>1956.21</v>
      </c>
      <c r="E132" s="2" t="n">
        <v>24.5</v>
      </c>
      <c r="F132" s="2" t="n">
        <v>10.665</v>
      </c>
      <c r="G132" s="2" t="n">
        <v>54.56</v>
      </c>
      <c r="H132" s="2" t="n">
        <v>2.33</v>
      </c>
      <c r="I132" s="2" t="n">
        <v>3.4</v>
      </c>
      <c r="J132" s="2" t="n">
        <v>7.19</v>
      </c>
      <c r="K132" s="2" t="n">
        <v>750</v>
      </c>
      <c r="L132" s="1" t="s">
        <v>440</v>
      </c>
      <c r="M132" s="14"/>
    </row>
    <row r="133" s="17" customFormat="true" ht="15.75" hidden="false" customHeight="false" outlineLevel="0" collapsed="false">
      <c r="A133" s="17" t="s">
        <v>271</v>
      </c>
      <c r="B133" s="21" t="s">
        <v>281</v>
      </c>
      <c r="C133" s="20" t="s">
        <v>282</v>
      </c>
      <c r="D133" s="78" t="n">
        <v>1818</v>
      </c>
      <c r="E133" s="78" t="n">
        <v>10.5</v>
      </c>
      <c r="F133" s="78" t="n">
        <v>4.4</v>
      </c>
      <c r="G133" s="78" t="n">
        <v>76.1</v>
      </c>
      <c r="H133" s="78" t="n">
        <v>24.3</v>
      </c>
      <c r="I133" s="78" t="n">
        <v>2</v>
      </c>
      <c r="J133" s="78" t="n">
        <v>7</v>
      </c>
      <c r="K133" s="78" t="n">
        <v>277</v>
      </c>
    </row>
    <row r="134" customFormat="false" ht="15.75" hidden="false" customHeight="false" outlineLevel="0" collapsed="false">
      <c r="A134" s="1" t="s">
        <v>271</v>
      </c>
      <c r="B134" s="14" t="s">
        <v>283</v>
      </c>
      <c r="C134" s="15" t="s">
        <v>284</v>
      </c>
      <c r="D134" s="2" t="n">
        <v>1516.87</v>
      </c>
      <c r="E134" s="2" t="n">
        <v>18</v>
      </c>
      <c r="F134" s="2" t="n">
        <v>3.234</v>
      </c>
      <c r="G134" s="2" t="n">
        <v>45.84</v>
      </c>
      <c r="H134" s="2" t="n">
        <v>27.3</v>
      </c>
      <c r="I134" s="2" t="n">
        <v>2.3</v>
      </c>
      <c r="J134" s="2" t="n">
        <v>4.16</v>
      </c>
      <c r="K134" s="2" t="n">
        <v>240</v>
      </c>
      <c r="L134" s="1" t="s">
        <v>437</v>
      </c>
      <c r="M134" s="14"/>
    </row>
    <row r="135" customFormat="false" ht="15.75" hidden="false" customHeight="false" outlineLevel="0" collapsed="false">
      <c r="A135" s="1" t="s">
        <v>271</v>
      </c>
      <c r="B135" s="14" t="s">
        <v>285</v>
      </c>
      <c r="C135" s="15" t="s">
        <v>286</v>
      </c>
      <c r="D135" s="2" t="n">
        <v>278.31</v>
      </c>
      <c r="E135" s="2" t="n">
        <v>0.57</v>
      </c>
      <c r="F135" s="2" t="n">
        <v>0.213</v>
      </c>
      <c r="G135" s="2" t="n">
        <v>12.72</v>
      </c>
      <c r="H135" s="2" t="n">
        <v>0.63</v>
      </c>
      <c r="I135" s="2" t="n">
        <v>0.24</v>
      </c>
      <c r="J135" s="2" t="n">
        <v>2.41</v>
      </c>
      <c r="K135" s="2" t="n">
        <v>242.32</v>
      </c>
      <c r="L135" s="1" t="s">
        <v>440</v>
      </c>
      <c r="M135" s="14"/>
    </row>
    <row r="136" customFormat="false" ht="15.75" hidden="false" customHeight="false" outlineLevel="0" collapsed="false">
      <c r="A136" s="1" t="s">
        <v>271</v>
      </c>
      <c r="B136" s="14" t="s">
        <v>287</v>
      </c>
      <c r="C136" s="15" t="s">
        <v>288</v>
      </c>
      <c r="D136" s="79" t="n">
        <v>1504</v>
      </c>
      <c r="E136" s="79" t="n">
        <v>19.7</v>
      </c>
      <c r="F136" s="79" t="n">
        <v>10.4</v>
      </c>
      <c r="G136" s="79" t="n">
        <v>40</v>
      </c>
      <c r="H136" s="79" t="n">
        <v>14.1</v>
      </c>
      <c r="I136" s="79" t="n">
        <v>1.7</v>
      </c>
      <c r="J136" s="79" t="n">
        <v>5.8</v>
      </c>
      <c r="K136" s="79" t="n">
        <v>423</v>
      </c>
    </row>
    <row r="137" s="17" customFormat="true" ht="15.75" hidden="false" customHeight="false" outlineLevel="0" collapsed="false">
      <c r="A137" s="17" t="s">
        <v>271</v>
      </c>
      <c r="B137" s="21" t="s">
        <v>289</v>
      </c>
      <c r="C137" s="20" t="s">
        <v>290</v>
      </c>
      <c r="D137" s="78" t="n">
        <v>938</v>
      </c>
      <c r="E137" s="78" t="n">
        <v>6.5</v>
      </c>
      <c r="F137" s="78" t="n">
        <v>2.9</v>
      </c>
      <c r="G137" s="78" t="n">
        <v>36.4</v>
      </c>
      <c r="H137" s="78" t="n">
        <v>11.4</v>
      </c>
      <c r="I137" s="78" t="n">
        <v>1.1</v>
      </c>
      <c r="J137" s="78" t="n">
        <v>4.1</v>
      </c>
      <c r="K137" s="78" t="n">
        <v>85</v>
      </c>
    </row>
    <row r="138" s="17" customFormat="true" ht="15.75" hidden="false" customHeight="false" outlineLevel="0" collapsed="false">
      <c r="A138" s="17" t="s">
        <v>271</v>
      </c>
      <c r="B138" s="21" t="s">
        <v>291</v>
      </c>
      <c r="C138" s="20" t="s">
        <v>292</v>
      </c>
      <c r="D138" s="78" t="n">
        <v>1003</v>
      </c>
      <c r="E138" s="78" t="n">
        <v>8</v>
      </c>
      <c r="F138" s="78" t="n">
        <v>5.5</v>
      </c>
      <c r="G138" s="78" t="n">
        <v>38.1</v>
      </c>
      <c r="H138" s="78" t="n">
        <v>18.3</v>
      </c>
      <c r="I138" s="78" t="n">
        <v>1.1</v>
      </c>
      <c r="J138" s="78" t="n">
        <v>3</v>
      </c>
      <c r="K138" s="78" t="n">
        <v>89</v>
      </c>
    </row>
    <row r="139" customFormat="false" ht="15.75" hidden="false" customHeight="false" outlineLevel="0" collapsed="false">
      <c r="A139" s="1" t="s">
        <v>271</v>
      </c>
      <c r="B139" s="30" t="s">
        <v>293</v>
      </c>
      <c r="C139" s="31" t="s">
        <v>294</v>
      </c>
      <c r="D139" s="65" t="n">
        <v>906.18</v>
      </c>
      <c r="E139" s="65" t="n">
        <v>10.65</v>
      </c>
      <c r="F139" s="65" t="n">
        <v>4.35</v>
      </c>
      <c r="G139" s="65" t="n">
        <v>0</v>
      </c>
      <c r="H139" s="65" t="n">
        <v>0</v>
      </c>
      <c r="I139" s="65" t="n">
        <v>0</v>
      </c>
      <c r="J139" s="65" t="n">
        <v>30.13</v>
      </c>
      <c r="K139" s="65" t="n">
        <v>2430</v>
      </c>
    </row>
    <row r="140" customFormat="false" ht="15.75" hidden="false" customHeight="false" outlineLevel="0" collapsed="false">
      <c r="A140" s="1" t="s">
        <v>271</v>
      </c>
      <c r="B140" s="30" t="s">
        <v>295</v>
      </c>
      <c r="C140" s="31" t="s">
        <v>296</v>
      </c>
      <c r="D140" s="65" t="n">
        <v>439.79</v>
      </c>
      <c r="E140" s="65" t="n">
        <v>5.1</v>
      </c>
      <c r="F140" s="65" t="n">
        <v>1.879</v>
      </c>
      <c r="G140" s="65" t="n">
        <v>1.77</v>
      </c>
      <c r="H140" s="65" t="n">
        <v>0</v>
      </c>
      <c r="I140" s="65" t="n">
        <v>0</v>
      </c>
      <c r="J140" s="65" t="n">
        <v>13</v>
      </c>
      <c r="K140" s="65" t="n">
        <v>1500</v>
      </c>
    </row>
    <row r="141" customFormat="false" ht="15.75" hidden="false" customHeight="false" outlineLevel="0" collapsed="false">
      <c r="A141" s="1" t="s">
        <v>271</v>
      </c>
      <c r="B141" s="30" t="s">
        <v>297</v>
      </c>
      <c r="C141" s="31" t="s">
        <v>298</v>
      </c>
      <c r="D141" s="65" t="n">
        <v>1121.21</v>
      </c>
      <c r="E141" s="65" t="n">
        <v>22.22</v>
      </c>
      <c r="F141" s="65" t="n">
        <v>9.672</v>
      </c>
      <c r="G141" s="65" t="n">
        <v>2.76</v>
      </c>
      <c r="H141" s="65" t="n">
        <v>0</v>
      </c>
      <c r="I141" s="65" t="n">
        <v>1.96</v>
      </c>
      <c r="J141" s="65" t="n">
        <v>14.82</v>
      </c>
      <c r="K141" s="65" t="n">
        <v>543.53</v>
      </c>
    </row>
    <row r="142" customFormat="false" ht="15.75" hidden="false" customHeight="false" outlineLevel="0" collapsed="false">
      <c r="A142" s="1" t="s">
        <v>271</v>
      </c>
      <c r="B142" s="30" t="s">
        <v>299</v>
      </c>
      <c r="C142" s="31" t="s">
        <v>300</v>
      </c>
      <c r="D142" s="76" t="n">
        <v>755.32</v>
      </c>
      <c r="E142" s="76" t="n">
        <v>11.4</v>
      </c>
      <c r="F142" s="76" t="n">
        <v>4.183</v>
      </c>
      <c r="G142" s="76" t="n">
        <v>7.3</v>
      </c>
      <c r="H142" s="76" t="n">
        <v>1.1</v>
      </c>
      <c r="I142" s="76" t="n">
        <v>2</v>
      </c>
      <c r="J142" s="76" t="n">
        <v>12.32</v>
      </c>
      <c r="K142" s="76" t="n">
        <v>1030</v>
      </c>
    </row>
    <row r="143" s="17" customFormat="true" ht="15.75" hidden="false" customHeight="false" outlineLevel="0" collapsed="false">
      <c r="A143" s="17" t="s">
        <v>271</v>
      </c>
      <c r="B143" s="17" t="s">
        <v>301</v>
      </c>
      <c r="C143" s="18" t="s">
        <v>251</v>
      </c>
      <c r="D143" s="78" t="n">
        <v>968</v>
      </c>
      <c r="E143" s="78" t="n">
        <v>16.8</v>
      </c>
      <c r="F143" s="78" t="n">
        <v>7.1</v>
      </c>
      <c r="G143" s="78" t="n">
        <v>0</v>
      </c>
      <c r="H143" s="78" t="n">
        <v>0</v>
      </c>
      <c r="I143" s="78" t="n">
        <v>0</v>
      </c>
      <c r="J143" s="78" t="n">
        <v>20.4</v>
      </c>
      <c r="K143" s="78" t="n">
        <v>660</v>
      </c>
    </row>
    <row r="144" s="17" customFormat="true" ht="15.75" hidden="false" customHeight="false" outlineLevel="0" collapsed="false">
      <c r="A144" s="17" t="s">
        <v>271</v>
      </c>
      <c r="B144" s="17" t="s">
        <v>302</v>
      </c>
      <c r="C144" s="18" t="s">
        <v>253</v>
      </c>
      <c r="D144" s="78" t="n">
        <v>1396</v>
      </c>
      <c r="E144" s="78" t="n">
        <v>27.4</v>
      </c>
      <c r="F144" s="78" t="n">
        <v>14.6</v>
      </c>
      <c r="G144" s="78" t="n">
        <v>0</v>
      </c>
      <c r="H144" s="78" t="n">
        <v>0</v>
      </c>
      <c r="I144" s="78" t="n">
        <v>0</v>
      </c>
      <c r="J144" s="78" t="n">
        <v>22.4</v>
      </c>
      <c r="K144" s="78" t="n">
        <v>45</v>
      </c>
    </row>
    <row r="145" customFormat="false" ht="15.75" hidden="false" customHeight="false" outlineLevel="0" collapsed="false">
      <c r="A145" s="1" t="s">
        <v>271</v>
      </c>
      <c r="B145" s="14" t="s">
        <v>303</v>
      </c>
      <c r="C145" s="15" t="s">
        <v>304</v>
      </c>
      <c r="D145" s="65" t="n">
        <v>2230</v>
      </c>
      <c r="E145" s="65" t="n">
        <v>30.3</v>
      </c>
      <c r="F145" s="65" t="n">
        <v>2.6</v>
      </c>
      <c r="G145" s="65" t="n">
        <v>56.5</v>
      </c>
      <c r="H145" s="65" t="n">
        <v>53.9</v>
      </c>
      <c r="I145" s="65" t="n">
        <v>0.8</v>
      </c>
      <c r="J145" s="65" t="n">
        <v>8.4</v>
      </c>
      <c r="K145" s="65" t="n">
        <v>120</v>
      </c>
    </row>
    <row r="146" customFormat="false" ht="15.75" hidden="false" customHeight="false" outlineLevel="0" collapsed="false">
      <c r="A146" s="1" t="s">
        <v>271</v>
      </c>
      <c r="B146" s="14" t="s">
        <v>305</v>
      </c>
      <c r="C146" s="15" t="s">
        <v>306</v>
      </c>
      <c r="D146" s="65" t="n">
        <v>1572.75</v>
      </c>
      <c r="E146" s="65" t="n">
        <v>0.07</v>
      </c>
      <c r="F146" s="65" t="n">
        <v>0</v>
      </c>
      <c r="G146" s="65" t="n">
        <v>91.8</v>
      </c>
      <c r="H146" s="65" t="n">
        <v>71.5</v>
      </c>
      <c r="I146" s="65" t="n">
        <v>0</v>
      </c>
      <c r="J146" s="65" t="n">
        <v>0.56</v>
      </c>
      <c r="K146" s="65" t="n">
        <v>26.3</v>
      </c>
    </row>
    <row r="147" customFormat="false" ht="15.75" hidden="false" customHeight="false" outlineLevel="0" collapsed="false">
      <c r="A147" s="1" t="s">
        <v>271</v>
      </c>
      <c r="B147" s="14" t="s">
        <v>307</v>
      </c>
      <c r="C147" s="15" t="s">
        <v>308</v>
      </c>
      <c r="D147" s="65" t="n">
        <v>796.12</v>
      </c>
      <c r="E147" s="65" t="n">
        <v>10.84</v>
      </c>
      <c r="F147" s="65" t="n">
        <v>7.099</v>
      </c>
      <c r="G147" s="65" t="n">
        <v>19.92</v>
      </c>
      <c r="H147" s="65" t="n">
        <v>19.9</v>
      </c>
      <c r="I147" s="65" t="n">
        <v>0</v>
      </c>
      <c r="J147" s="65" t="n">
        <v>3.32</v>
      </c>
      <c r="K147" s="65" t="n">
        <v>45</v>
      </c>
    </row>
    <row r="148" customFormat="false" ht="15.75" hidden="false" customHeight="false" outlineLevel="0" collapsed="false">
      <c r="A148" s="1" t="s">
        <v>271</v>
      </c>
      <c r="B148" s="14" t="s">
        <v>309</v>
      </c>
      <c r="C148" s="15" t="s">
        <v>310</v>
      </c>
      <c r="D148" s="65" t="n">
        <v>1947.78</v>
      </c>
      <c r="E148" s="65" t="n">
        <v>28.9</v>
      </c>
      <c r="F148" s="65" t="n">
        <v>6.327</v>
      </c>
      <c r="G148" s="65" t="n">
        <v>37.3</v>
      </c>
      <c r="H148" s="65" t="n">
        <v>32.4</v>
      </c>
      <c r="I148" s="65" t="n">
        <v>6.2</v>
      </c>
      <c r="J148" s="65" t="n">
        <v>14.38</v>
      </c>
      <c r="K148" s="65" t="n">
        <v>26</v>
      </c>
    </row>
    <row r="149" customFormat="false" ht="15.75" hidden="false" customHeight="false" outlineLevel="0" collapsed="false">
      <c r="A149" s="1" t="s">
        <v>271</v>
      </c>
      <c r="B149" s="14" t="s">
        <v>311</v>
      </c>
      <c r="C149" s="15" t="s">
        <v>312</v>
      </c>
      <c r="D149" s="65" t="n">
        <v>2170.39</v>
      </c>
      <c r="E149" s="65" t="n">
        <v>36.8</v>
      </c>
      <c r="F149" s="65" t="n">
        <v>16.398</v>
      </c>
      <c r="G149" s="65" t="n">
        <v>41.95</v>
      </c>
      <c r="H149" s="65" t="n">
        <v>1.2</v>
      </c>
      <c r="I149" s="65" t="n">
        <v>3.84</v>
      </c>
      <c r="J149" s="65" t="n">
        <v>5.63</v>
      </c>
      <c r="K149" s="65" t="n">
        <v>670</v>
      </c>
    </row>
    <row r="150" s="17" customFormat="true" ht="15.75" hidden="false" customHeight="false" outlineLevel="0" collapsed="false">
      <c r="A150" s="17" t="s">
        <v>271</v>
      </c>
      <c r="B150" s="21" t="s">
        <v>313</v>
      </c>
      <c r="C150" s="20" t="s">
        <v>144</v>
      </c>
      <c r="D150" s="78" t="n">
        <v>1541</v>
      </c>
      <c r="E150" s="78" t="n">
        <v>14.5</v>
      </c>
      <c r="F150" s="78" t="n">
        <v>9</v>
      </c>
      <c r="G150" s="78" t="n">
        <v>54.7</v>
      </c>
      <c r="H150" s="78" t="n">
        <v>42.3</v>
      </c>
      <c r="I150" s="78" t="n">
        <v>1.4</v>
      </c>
      <c r="J150" s="78" t="n">
        <v>3.8</v>
      </c>
      <c r="K150" s="78" t="n">
        <v>155</v>
      </c>
    </row>
    <row r="151" s="17" customFormat="true" ht="15.75" hidden="false" customHeight="false" outlineLevel="0" collapsed="false">
      <c r="A151" s="17" t="s">
        <v>271</v>
      </c>
      <c r="B151" s="21" t="s">
        <v>314</v>
      </c>
      <c r="C151" s="20" t="s">
        <v>146</v>
      </c>
      <c r="D151" s="78" t="n">
        <v>1580</v>
      </c>
      <c r="E151" s="78" t="n">
        <v>1.1</v>
      </c>
      <c r="F151" s="78" t="n">
        <v>0.7</v>
      </c>
      <c r="G151" s="78" t="n">
        <v>84.4</v>
      </c>
      <c r="H151" s="78" t="n">
        <v>38.8</v>
      </c>
      <c r="I151" s="78" t="n">
        <v>1.3</v>
      </c>
      <c r="J151" s="78" t="n">
        <v>5.6</v>
      </c>
      <c r="K151" s="78" t="n">
        <v>430</v>
      </c>
    </row>
    <row r="152" customFormat="false" ht="15.75" hidden="false" customHeight="false" outlineLevel="0" collapsed="false">
      <c r="A152" s="1" t="s">
        <v>271</v>
      </c>
      <c r="B152" s="1" t="s">
        <v>316</v>
      </c>
      <c r="C152" s="15" t="s">
        <v>317</v>
      </c>
      <c r="D152" s="2" t="n">
        <v>709.86</v>
      </c>
      <c r="E152" s="2" t="n">
        <v>5.52</v>
      </c>
      <c r="F152" s="2" t="n">
        <v>0.939</v>
      </c>
      <c r="G152" s="2" t="n">
        <v>26.18</v>
      </c>
      <c r="H152" s="2" t="n">
        <v>0</v>
      </c>
      <c r="I152" s="2" t="n">
        <v>2</v>
      </c>
      <c r="J152" s="2" t="n">
        <v>3.56</v>
      </c>
      <c r="K152" s="2" t="n">
        <v>67</v>
      </c>
      <c r="L152" s="1" t="s">
        <v>440</v>
      </c>
    </row>
    <row r="153" customFormat="false" ht="15.75" hidden="false" customHeight="false" outlineLevel="0" collapsed="false">
      <c r="A153" s="1" t="s">
        <v>271</v>
      </c>
      <c r="B153" s="14" t="s">
        <v>318</v>
      </c>
      <c r="C153" s="15" t="s">
        <v>319</v>
      </c>
      <c r="D153" s="2" t="n">
        <v>364.94</v>
      </c>
      <c r="E153" s="2" t="n">
        <v>1.1</v>
      </c>
      <c r="F153" s="2" t="n">
        <v>0.23</v>
      </c>
      <c r="G153" s="2" t="n">
        <v>82.09</v>
      </c>
      <c r="H153" s="2" t="n">
        <v>10.18</v>
      </c>
      <c r="I153" s="2" t="n">
        <v>2.2</v>
      </c>
      <c r="J153" s="2" t="n">
        <v>6.67</v>
      </c>
      <c r="K153" s="2" t="n">
        <v>1030</v>
      </c>
      <c r="L153" s="1" t="s">
        <v>437</v>
      </c>
      <c r="M153" s="14"/>
    </row>
    <row r="154" customFormat="false" ht="15.75" hidden="false" customHeight="false" outlineLevel="0" collapsed="false">
      <c r="A154" s="1" t="s">
        <v>271</v>
      </c>
      <c r="B154" s="14" t="s">
        <v>465</v>
      </c>
      <c r="C154" s="15" t="s">
        <v>321</v>
      </c>
      <c r="D154" s="65" t="n">
        <v>1206.79</v>
      </c>
      <c r="E154" s="65" t="n">
        <v>0.41</v>
      </c>
      <c r="F154" s="65" t="n">
        <v>0</v>
      </c>
      <c r="G154" s="65" t="n">
        <v>69.72</v>
      </c>
      <c r="H154" s="65" t="n">
        <v>67.75</v>
      </c>
      <c r="I154" s="65" t="n">
        <v>1.1</v>
      </c>
      <c r="J154" s="65" t="n">
        <v>0.38</v>
      </c>
      <c r="K154" s="65" t="n">
        <v>13</v>
      </c>
    </row>
    <row r="155" customFormat="false" ht="15.75" hidden="false" customHeight="false" outlineLevel="0" collapsed="false">
      <c r="A155" s="1" t="s">
        <v>271</v>
      </c>
      <c r="B155" s="14" t="s">
        <v>322</v>
      </c>
      <c r="C155" s="15" t="s">
        <v>323</v>
      </c>
      <c r="D155" s="65" t="n">
        <v>209.41</v>
      </c>
      <c r="E155" s="65" t="n">
        <v>0.41</v>
      </c>
      <c r="F155" s="65" t="n">
        <v>0.04</v>
      </c>
      <c r="G155" s="65" t="n">
        <v>9.57</v>
      </c>
      <c r="H155" s="65" t="n">
        <v>7.8</v>
      </c>
      <c r="I155" s="65" t="n">
        <v>1.7</v>
      </c>
      <c r="J155" s="65" t="n">
        <v>1.86</v>
      </c>
      <c r="K155" s="65" t="n">
        <v>488</v>
      </c>
    </row>
    <row r="156" customFormat="false" ht="15.75" hidden="false" customHeight="false" outlineLevel="0" collapsed="false">
      <c r="A156" s="1" t="s">
        <v>271</v>
      </c>
      <c r="B156" s="14" t="s">
        <v>324</v>
      </c>
      <c r="C156" s="15" t="s">
        <v>325</v>
      </c>
      <c r="D156" s="65" t="n">
        <v>1348.03</v>
      </c>
      <c r="E156" s="65" t="n">
        <v>27.6</v>
      </c>
      <c r="F156" s="65" t="n">
        <v>3.069</v>
      </c>
      <c r="G156" s="65" t="n">
        <v>18.6</v>
      </c>
      <c r="H156" s="65" t="n">
        <v>14.79</v>
      </c>
      <c r="I156" s="65" t="n">
        <v>0.8</v>
      </c>
      <c r="J156" s="65" t="n">
        <v>0.63</v>
      </c>
      <c r="K156" s="65" t="n">
        <v>607</v>
      </c>
    </row>
    <row r="157" customFormat="false" ht="15.75" hidden="false" customHeight="false" outlineLevel="0" collapsed="false">
      <c r="A157" s="1" t="s">
        <v>271</v>
      </c>
      <c r="B157" s="14" t="s">
        <v>326</v>
      </c>
      <c r="C157" s="15" t="s">
        <v>327</v>
      </c>
      <c r="D157" s="65" t="n">
        <v>446.68</v>
      </c>
      <c r="E157" s="65" t="n">
        <v>0.1</v>
      </c>
      <c r="F157" s="65" t="n">
        <v>0</v>
      </c>
      <c r="G157" s="65" t="n">
        <v>24.87</v>
      </c>
      <c r="H157" s="65" t="n">
        <v>24.4</v>
      </c>
      <c r="I157" s="65" t="n">
        <v>1.4</v>
      </c>
      <c r="J157" s="65" t="n">
        <v>1.19</v>
      </c>
      <c r="K157" s="65" t="n">
        <v>615</v>
      </c>
    </row>
    <row r="158" customFormat="false" ht="15.75" hidden="false" customHeight="false" outlineLevel="0" collapsed="false">
      <c r="A158" s="1" t="s">
        <v>271</v>
      </c>
      <c r="B158" s="14" t="s">
        <v>328</v>
      </c>
      <c r="C158" s="15" t="s">
        <v>329</v>
      </c>
      <c r="D158" s="65" t="n">
        <v>1700</v>
      </c>
      <c r="E158" s="65" t="n">
        <v>0</v>
      </c>
      <c r="F158" s="65" t="n">
        <v>0</v>
      </c>
      <c r="G158" s="65" t="n">
        <v>100</v>
      </c>
      <c r="H158" s="65" t="n">
        <v>100</v>
      </c>
      <c r="I158" s="65" t="n">
        <v>0</v>
      </c>
      <c r="J158" s="65" t="n">
        <v>0</v>
      </c>
      <c r="K158" s="65" t="n">
        <v>0</v>
      </c>
    </row>
    <row r="159" s="9" customFormat="true" ht="15.75" hidden="false" customHeight="false" outlineLevel="0" collapsed="false">
      <c r="A159" s="9" t="s">
        <v>330</v>
      </c>
      <c r="B159" s="11" t="s">
        <v>331</v>
      </c>
      <c r="C159" s="12" t="s">
        <v>332</v>
      </c>
      <c r="D159" s="80" t="n">
        <v>2530</v>
      </c>
      <c r="E159" s="80" t="n">
        <v>50</v>
      </c>
      <c r="F159" s="72" t="n">
        <v>8.5</v>
      </c>
      <c r="G159" s="72" t="n">
        <v>7.2</v>
      </c>
      <c r="H159" s="72" t="n">
        <v>4.7</v>
      </c>
      <c r="I159" s="72" t="n">
        <v>6</v>
      </c>
      <c r="J159" s="72" t="n">
        <v>30</v>
      </c>
      <c r="K159" s="72" t="n">
        <v>310</v>
      </c>
      <c r="L159" s="9" t="s">
        <v>438</v>
      </c>
      <c r="M159" s="9" t="s">
        <v>466</v>
      </c>
    </row>
    <row r="160" customFormat="false" ht="15.75" hidden="false" customHeight="false" outlineLevel="0" collapsed="false">
      <c r="A160" s="1" t="s">
        <v>330</v>
      </c>
      <c r="B160" s="1" t="s">
        <v>333</v>
      </c>
      <c r="C160" s="2" t="s">
        <v>334</v>
      </c>
      <c r="D160" s="69" t="n">
        <v>2560</v>
      </c>
      <c r="E160" s="69" t="n">
        <v>54.4</v>
      </c>
      <c r="F160" s="69" t="n">
        <v>8.4</v>
      </c>
      <c r="G160" s="69" t="n">
        <v>10</v>
      </c>
      <c r="H160" s="69" t="n">
        <v>5</v>
      </c>
      <c r="I160" s="69" t="n">
        <v>6</v>
      </c>
      <c r="J160" s="69" t="n">
        <v>27</v>
      </c>
      <c r="K160" s="69" t="n">
        <v>8</v>
      </c>
      <c r="L160" s="1" t="s">
        <v>438</v>
      </c>
      <c r="M160" s="1" t="s">
        <v>467</v>
      </c>
    </row>
    <row r="161" customFormat="false" ht="15.75" hidden="false" customHeight="false" outlineLevel="0" collapsed="false">
      <c r="A161" s="1" t="s">
        <v>330</v>
      </c>
      <c r="B161" s="14" t="s">
        <v>335</v>
      </c>
      <c r="C161" s="15" t="s">
        <v>336</v>
      </c>
      <c r="D161" s="69" t="n">
        <v>335</v>
      </c>
      <c r="E161" s="69" t="n">
        <v>0</v>
      </c>
      <c r="F161" s="69" t="n">
        <v>0</v>
      </c>
      <c r="G161" s="69" t="n">
        <v>17.5</v>
      </c>
      <c r="H161" s="69" t="n">
        <v>15.6</v>
      </c>
      <c r="I161" s="69" t="n">
        <v>1.4</v>
      </c>
      <c r="J161" s="69" t="n">
        <v>1</v>
      </c>
      <c r="K161" s="69" t="n">
        <v>340</v>
      </c>
      <c r="L161" s="1" t="s">
        <v>438</v>
      </c>
      <c r="M161" s="1" t="s">
        <v>468</v>
      </c>
    </row>
    <row r="162" s="17" customFormat="true" ht="15.75" hidden="false" customHeight="false" outlineLevel="0" collapsed="false">
      <c r="A162" s="17" t="s">
        <v>330</v>
      </c>
      <c r="B162" s="21" t="s">
        <v>337</v>
      </c>
      <c r="C162" s="20" t="s">
        <v>338</v>
      </c>
      <c r="D162" s="19" t="n">
        <v>210</v>
      </c>
      <c r="E162" s="19" t="n">
        <v>0.2</v>
      </c>
      <c r="F162" s="19" t="n">
        <v>0</v>
      </c>
      <c r="G162" s="19" t="n">
        <v>4</v>
      </c>
      <c r="H162" s="19" t="n">
        <v>3.9</v>
      </c>
      <c r="I162" s="19" t="n">
        <v>0.8</v>
      </c>
      <c r="J162" s="19" t="n">
        <v>5.7</v>
      </c>
      <c r="K162" s="19" t="n">
        <v>6100</v>
      </c>
    </row>
    <row r="163" s="17" customFormat="true" ht="15.75" hidden="false" customHeight="false" outlineLevel="0" collapsed="false">
      <c r="A163" s="17" t="s">
        <v>330</v>
      </c>
      <c r="B163" s="21" t="s">
        <v>339</v>
      </c>
      <c r="C163" s="20" t="s">
        <v>340</v>
      </c>
      <c r="D163" s="19" t="n">
        <v>182</v>
      </c>
      <c r="E163" s="19" t="n">
        <v>0.2</v>
      </c>
      <c r="F163" s="19" t="n">
        <v>0</v>
      </c>
      <c r="G163" s="19" t="n">
        <v>3.2</v>
      </c>
      <c r="H163" s="19" t="n">
        <v>2.9</v>
      </c>
      <c r="I163" s="19" t="n">
        <v>0.8</v>
      </c>
      <c r="J163" s="19" t="n">
        <v>4.3</v>
      </c>
      <c r="K163" s="19" t="n">
        <v>3600</v>
      </c>
    </row>
    <row r="164" s="17" customFormat="true" ht="15.75" hidden="false" customHeight="false" outlineLevel="0" collapsed="false">
      <c r="A164" s="17" t="s">
        <v>330</v>
      </c>
      <c r="B164" s="21" t="s">
        <v>341</v>
      </c>
      <c r="C164" s="20" t="s">
        <v>342</v>
      </c>
      <c r="D164" s="78" t="n">
        <v>676</v>
      </c>
      <c r="E164" s="78" t="n">
        <v>1.2</v>
      </c>
      <c r="F164" s="78" t="n">
        <v>0.2</v>
      </c>
      <c r="G164" s="78" t="n">
        <v>14.5</v>
      </c>
      <c r="H164" s="78" t="n">
        <v>11.6</v>
      </c>
      <c r="I164" s="78" t="n">
        <v>11.1</v>
      </c>
      <c r="J164" s="78" t="n">
        <v>17.4</v>
      </c>
      <c r="K164" s="78" t="n">
        <v>3100</v>
      </c>
    </row>
    <row r="165" s="24" customFormat="true" ht="15.75" hidden="false" customHeight="true" outlineLevel="0" collapsed="false">
      <c r="A165" s="22" t="s">
        <v>330</v>
      </c>
      <c r="B165" s="22" t="s">
        <v>343</v>
      </c>
      <c r="C165" s="23" t="s">
        <v>344</v>
      </c>
      <c r="D165" s="23" t="n">
        <v>155</v>
      </c>
      <c r="E165" s="23" t="s">
        <v>469</v>
      </c>
      <c r="F165" s="23" t="s">
        <v>469</v>
      </c>
      <c r="G165" s="23" t="n">
        <v>6.6</v>
      </c>
      <c r="H165" s="23" t="n">
        <v>3.9</v>
      </c>
      <c r="I165" s="23" t="n">
        <v>1.9</v>
      </c>
      <c r="J165" s="23" t="n">
        <v>1.4</v>
      </c>
      <c r="K165" s="23" t="n">
        <f aca="false">430/1000</f>
        <v>0.43</v>
      </c>
      <c r="L165" s="22" t="s">
        <v>448</v>
      </c>
      <c r="M165" s="67" t="s">
        <v>470</v>
      </c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="9" customFormat="true" ht="15.75" hidden="false" customHeight="false" outlineLevel="0" collapsed="false">
      <c r="A166" s="9" t="s">
        <v>345</v>
      </c>
      <c r="B166" s="26" t="s">
        <v>346</v>
      </c>
      <c r="C166" s="27" t="s">
        <v>347</v>
      </c>
      <c r="D166" s="72" t="n">
        <v>1489.29</v>
      </c>
      <c r="E166" s="72" t="n">
        <v>9.7</v>
      </c>
      <c r="F166" s="72" t="n">
        <v>4.535</v>
      </c>
      <c r="G166" s="72" t="n">
        <v>87.7</v>
      </c>
      <c r="H166" s="72" t="n">
        <v>52.1</v>
      </c>
      <c r="I166" s="72" t="n">
        <v>5.7</v>
      </c>
      <c r="J166" s="72" t="n">
        <v>11.79</v>
      </c>
      <c r="K166" s="72" t="n">
        <v>109</v>
      </c>
    </row>
    <row r="167" customFormat="false" ht="15.75" hidden="false" customHeight="false" outlineLevel="0" collapsed="false">
      <c r="A167" s="1" t="s">
        <v>345</v>
      </c>
      <c r="B167" s="14" t="s">
        <v>348</v>
      </c>
      <c r="C167" s="15" t="s">
        <v>349</v>
      </c>
      <c r="D167" s="65" t="n">
        <v>185.3</v>
      </c>
      <c r="E167" s="65" t="n">
        <v>0</v>
      </c>
      <c r="F167" s="65" t="n">
        <v>0</v>
      </c>
      <c r="G167" s="65" t="n">
        <v>10.9</v>
      </c>
      <c r="H167" s="65" t="n">
        <v>10.9</v>
      </c>
      <c r="I167" s="65" t="n">
        <v>0</v>
      </c>
      <c r="J167" s="65" t="n">
        <v>0</v>
      </c>
      <c r="K167" s="65" t="n">
        <v>12</v>
      </c>
    </row>
    <row r="168" customFormat="false" ht="15.75" hidden="false" customHeight="false" outlineLevel="0" collapsed="false">
      <c r="A168" s="1" t="s">
        <v>345</v>
      </c>
      <c r="B168" s="14" t="s">
        <v>350</v>
      </c>
      <c r="C168" s="29" t="s">
        <v>351</v>
      </c>
      <c r="D168" s="65" t="n">
        <v>0</v>
      </c>
      <c r="E168" s="65" t="n">
        <v>0</v>
      </c>
      <c r="F168" s="65" t="n">
        <v>0</v>
      </c>
      <c r="G168" s="65" t="n">
        <v>0</v>
      </c>
      <c r="H168" s="65" t="n">
        <v>0</v>
      </c>
      <c r="I168" s="65" t="n">
        <v>0</v>
      </c>
      <c r="J168" s="65" t="n">
        <v>0</v>
      </c>
      <c r="K168" s="65" t="n">
        <v>6</v>
      </c>
    </row>
    <row r="169" customFormat="false" ht="15.75" hidden="false" customHeight="false" outlineLevel="0" collapsed="false">
      <c r="A169" s="1" t="s">
        <v>345</v>
      </c>
      <c r="B169" s="14" t="s">
        <v>352</v>
      </c>
      <c r="C169" s="15" t="s">
        <v>353</v>
      </c>
      <c r="D169" s="16" t="n">
        <v>206.6</v>
      </c>
      <c r="E169" s="76" t="n">
        <v>0.3</v>
      </c>
      <c r="F169" s="76" t="n">
        <v>0</v>
      </c>
      <c r="G169" s="16" t="n">
        <v>11.5</v>
      </c>
      <c r="H169" s="16" t="n">
        <v>11.5</v>
      </c>
      <c r="I169" s="16" t="n">
        <v>0</v>
      </c>
      <c r="J169" s="81" t="n">
        <v>0.17</v>
      </c>
      <c r="K169" s="16" t="n">
        <v>16</v>
      </c>
    </row>
    <row r="170" customFormat="false" ht="15.75" hidden="false" customHeight="false" outlineLevel="0" collapsed="false">
      <c r="A170" s="1" t="s">
        <v>345</v>
      </c>
      <c r="B170" s="14" t="s">
        <v>354</v>
      </c>
      <c r="C170" s="29" t="s">
        <v>355</v>
      </c>
      <c r="D170" s="65" t="n">
        <v>183.22</v>
      </c>
      <c r="E170" s="65" t="n">
        <v>0.03</v>
      </c>
      <c r="F170" s="65" t="n">
        <v>0.007</v>
      </c>
      <c r="G170" s="65" t="n">
        <v>10.4</v>
      </c>
      <c r="H170" s="65" t="n">
        <v>10.4</v>
      </c>
      <c r="I170" s="65" t="n">
        <v>0.3</v>
      </c>
      <c r="J170" s="65" t="n">
        <v>0.31</v>
      </c>
      <c r="K170" s="65" t="n">
        <v>3</v>
      </c>
    </row>
    <row r="171" customFormat="false" ht="15.75" hidden="false" customHeight="false" outlineLevel="0" collapsed="false">
      <c r="A171" s="1" t="s">
        <v>345</v>
      </c>
      <c r="B171" s="14" t="s">
        <v>471</v>
      </c>
      <c r="C171" s="15" t="s">
        <v>357</v>
      </c>
      <c r="D171" s="65" t="n">
        <v>1600.75</v>
      </c>
      <c r="E171" s="65" t="n">
        <v>0.62</v>
      </c>
      <c r="F171" s="65" t="n">
        <v>0.092</v>
      </c>
      <c r="G171" s="65" t="n">
        <v>92.75</v>
      </c>
      <c r="H171" s="65" t="n">
        <v>92.75</v>
      </c>
      <c r="I171" s="65" t="n">
        <v>0.3</v>
      </c>
      <c r="J171" s="65" t="n">
        <v>0.06</v>
      </c>
      <c r="K171" s="65" t="n">
        <v>187</v>
      </c>
    </row>
    <row r="172" customFormat="false" ht="15.75" hidden="false" customHeight="false" outlineLevel="0" collapsed="false">
      <c r="A172" s="1" t="s">
        <v>345</v>
      </c>
      <c r="B172" s="14" t="s">
        <v>358</v>
      </c>
      <c r="C172" s="29" t="s">
        <v>359</v>
      </c>
      <c r="D172" s="79" t="n">
        <v>175</v>
      </c>
      <c r="E172" s="79" t="n">
        <v>0</v>
      </c>
      <c r="F172" s="79" t="n">
        <v>0</v>
      </c>
      <c r="G172" s="79" t="n">
        <v>10.3</v>
      </c>
      <c r="H172" s="79" t="n">
        <v>10.3</v>
      </c>
      <c r="I172" s="79" t="n">
        <v>0</v>
      </c>
      <c r="J172" s="79" t="n">
        <v>0</v>
      </c>
      <c r="K172" s="79" t="n">
        <v>110</v>
      </c>
    </row>
    <row r="173" customFormat="false" ht="15.75" hidden="false" customHeight="false" outlineLevel="0" collapsed="false">
      <c r="A173" s="1" t="s">
        <v>345</v>
      </c>
      <c r="B173" s="14" t="s">
        <v>360</v>
      </c>
      <c r="C173" s="15" t="s">
        <v>361</v>
      </c>
      <c r="D173" s="2" t="n">
        <v>0</v>
      </c>
      <c r="E173" s="2" t="n">
        <v>0</v>
      </c>
      <c r="F173" s="2" t="n">
        <v>0</v>
      </c>
      <c r="G173" s="2" t="n">
        <v>0</v>
      </c>
      <c r="H173" s="2" t="n">
        <v>0</v>
      </c>
      <c r="I173" s="2" t="n">
        <v>0</v>
      </c>
      <c r="J173" s="2" t="n">
        <v>0</v>
      </c>
      <c r="K173" s="2" t="n">
        <v>0</v>
      </c>
    </row>
    <row r="174" customFormat="false" ht="15.75" hidden="false" customHeight="false" outlineLevel="0" collapsed="false">
      <c r="A174" s="1" t="s">
        <v>345</v>
      </c>
      <c r="B174" s="14" t="s">
        <v>362</v>
      </c>
      <c r="C174" s="29" t="s">
        <v>363</v>
      </c>
      <c r="D174" s="2" t="n">
        <v>0</v>
      </c>
      <c r="E174" s="2" t="n">
        <v>0</v>
      </c>
      <c r="F174" s="2" t="n">
        <v>0</v>
      </c>
      <c r="G174" s="2" t="n">
        <v>0</v>
      </c>
      <c r="H174" s="2" t="n">
        <v>0</v>
      </c>
      <c r="I174" s="2" t="n">
        <v>0</v>
      </c>
      <c r="J174" s="2" t="n">
        <v>0</v>
      </c>
      <c r="K174" s="2" t="n">
        <v>0</v>
      </c>
    </row>
    <row r="175" customFormat="false" ht="15.75" hidden="false" customHeight="false" outlineLevel="0" collapsed="false">
      <c r="A175" s="1" t="s">
        <v>345</v>
      </c>
      <c r="B175" s="14" t="s">
        <v>364</v>
      </c>
      <c r="C175" s="15" t="s">
        <v>365</v>
      </c>
      <c r="D175" s="2" t="n">
        <v>0</v>
      </c>
      <c r="E175" s="2" t="n">
        <v>0</v>
      </c>
      <c r="F175" s="2" t="n">
        <v>0</v>
      </c>
      <c r="G175" s="2" t="n">
        <v>0</v>
      </c>
      <c r="H175" s="2" t="n">
        <v>0</v>
      </c>
      <c r="I175" s="2" t="n">
        <v>0</v>
      </c>
      <c r="J175" s="2" t="n">
        <v>0</v>
      </c>
      <c r="K175" s="2" t="n">
        <v>0</v>
      </c>
    </row>
    <row r="176" s="9" customFormat="true" ht="15.75" hidden="false" customHeight="false" outlineLevel="0" collapsed="false">
      <c r="A176" s="9" t="s">
        <v>366</v>
      </c>
      <c r="B176" s="11" t="s">
        <v>367</v>
      </c>
      <c r="C176" s="12" t="s">
        <v>368</v>
      </c>
      <c r="D176" s="72" t="n">
        <v>1085.34</v>
      </c>
      <c r="E176" s="72" t="n">
        <v>12.66</v>
      </c>
      <c r="F176" s="72" t="n">
        <v>6.603</v>
      </c>
      <c r="G176" s="72" t="n">
        <v>26.88</v>
      </c>
      <c r="H176" s="72" t="n">
        <v>0.65</v>
      </c>
      <c r="I176" s="72" t="n">
        <v>0.9</v>
      </c>
      <c r="J176" s="72" t="n">
        <v>9.41</v>
      </c>
      <c r="K176" s="72" t="n">
        <v>455</v>
      </c>
      <c r="L176" s="9" t="s">
        <v>437</v>
      </c>
    </row>
    <row r="177" customFormat="false" ht="15.75" hidden="false" customHeight="false" outlineLevel="0" collapsed="false">
      <c r="A177" s="1" t="s">
        <v>366</v>
      </c>
      <c r="B177" s="14" t="s">
        <v>369</v>
      </c>
      <c r="C177" s="15" t="s">
        <v>370</v>
      </c>
      <c r="D177" s="65" t="n">
        <v>916.58</v>
      </c>
      <c r="E177" s="65" t="n">
        <v>10.69</v>
      </c>
      <c r="F177" s="65" t="n">
        <v>5.168</v>
      </c>
      <c r="G177" s="65" t="n">
        <v>26.65</v>
      </c>
      <c r="H177" s="65" t="n">
        <v>0.25</v>
      </c>
      <c r="I177" s="65" t="n">
        <v>4.2</v>
      </c>
      <c r="J177" s="65" t="n">
        <v>4</v>
      </c>
      <c r="K177" s="65" t="n">
        <v>190.26</v>
      </c>
      <c r="L177" s="1" t="s">
        <v>437</v>
      </c>
    </row>
    <row r="178" customFormat="false" ht="15.75" hidden="false" customHeight="false" outlineLevel="0" collapsed="false">
      <c r="A178" s="1" t="s">
        <v>366</v>
      </c>
      <c r="B178" s="14" t="s">
        <v>371</v>
      </c>
      <c r="C178" s="15" t="s">
        <v>372</v>
      </c>
      <c r="D178" s="65" t="n">
        <v>1255.64</v>
      </c>
      <c r="E178" s="65" t="n">
        <v>20.25</v>
      </c>
      <c r="F178" s="65" t="n">
        <v>9.946</v>
      </c>
      <c r="G178" s="65" t="n">
        <v>14.6</v>
      </c>
      <c r="H178" s="65" t="n">
        <v>0</v>
      </c>
      <c r="I178" s="65" t="n">
        <v>0.11</v>
      </c>
      <c r="J178" s="65" t="n">
        <v>15.19</v>
      </c>
      <c r="K178" s="65" t="n">
        <v>314</v>
      </c>
      <c r="L178" s="1" t="s">
        <v>437</v>
      </c>
    </row>
    <row r="179" customFormat="false" ht="15.75" hidden="false" customHeight="false" outlineLevel="0" collapsed="false">
      <c r="A179" s="1" t="s">
        <v>366</v>
      </c>
      <c r="B179" s="14" t="s">
        <v>373</v>
      </c>
      <c r="C179" s="15" t="s">
        <v>374</v>
      </c>
      <c r="D179" s="65" t="n">
        <v>992.73</v>
      </c>
      <c r="E179" s="65" t="n">
        <v>7.2</v>
      </c>
      <c r="F179" s="65" t="n">
        <v>3.181</v>
      </c>
      <c r="G179" s="65" t="n">
        <v>27.6</v>
      </c>
      <c r="H179" s="65" t="n">
        <v>1</v>
      </c>
      <c r="I179" s="65" t="n">
        <v>1.7</v>
      </c>
      <c r="J179" s="65" t="n">
        <v>12.38</v>
      </c>
      <c r="K179" s="65" t="n">
        <v>540</v>
      </c>
      <c r="L179" s="1" t="s">
        <v>472</v>
      </c>
    </row>
    <row r="180" customFormat="false" ht="15.75" hidden="false" customHeight="false" outlineLevel="0" collapsed="false">
      <c r="A180" s="1" t="s">
        <v>366</v>
      </c>
      <c r="B180" s="14" t="s">
        <v>375</v>
      </c>
      <c r="C180" s="15" t="s">
        <v>376</v>
      </c>
      <c r="D180" s="65" t="n">
        <v>1087.53</v>
      </c>
      <c r="E180" s="65" t="n">
        <v>13.3</v>
      </c>
      <c r="F180" s="65" t="n">
        <v>5.638</v>
      </c>
      <c r="G180" s="65" t="n">
        <v>21.4</v>
      </c>
      <c r="H180" s="65" t="n">
        <v>4.1</v>
      </c>
      <c r="I180" s="65" t="n">
        <v>1.2</v>
      </c>
      <c r="J180" s="65" t="n">
        <v>13.63</v>
      </c>
      <c r="K180" s="65" t="n">
        <v>760</v>
      </c>
      <c r="L180" s="1" t="s">
        <v>437</v>
      </c>
    </row>
    <row r="181" s="17" customFormat="true" ht="15.75" hidden="false" customHeight="false" outlineLevel="0" collapsed="false">
      <c r="A181" s="17" t="s">
        <v>366</v>
      </c>
      <c r="B181" s="21" t="s">
        <v>377</v>
      </c>
      <c r="C181" s="20" t="s">
        <v>378</v>
      </c>
      <c r="D181" s="18" t="n">
        <v>458</v>
      </c>
      <c r="E181" s="18" t="n">
        <v>1.42</v>
      </c>
      <c r="F181" s="18" t="n">
        <v>0.38</v>
      </c>
      <c r="G181" s="18" t="n">
        <v>16.42</v>
      </c>
      <c r="H181" s="18" t="n">
        <v>2.25</v>
      </c>
      <c r="I181" s="18" t="n">
        <v>1.17</v>
      </c>
      <c r="J181" s="18" t="n">
        <v>6.46</v>
      </c>
      <c r="K181" s="18" t="n">
        <v>275</v>
      </c>
      <c r="L181" s="17" t="s">
        <v>472</v>
      </c>
    </row>
    <row r="182" s="17" customFormat="true" ht="15.75" hidden="false" customHeight="false" outlineLevel="0" collapsed="false">
      <c r="A182" s="17" t="s">
        <v>366</v>
      </c>
      <c r="B182" s="21" t="s">
        <v>379</v>
      </c>
      <c r="C182" s="20" t="s">
        <v>380</v>
      </c>
      <c r="D182" s="78" t="n">
        <v>1026</v>
      </c>
      <c r="E182" s="78" t="n">
        <v>11.8</v>
      </c>
      <c r="F182" s="78" t="n">
        <v>4.3</v>
      </c>
      <c r="G182" s="78" t="n">
        <v>25</v>
      </c>
      <c r="H182" s="78" t="n">
        <v>0.2</v>
      </c>
      <c r="I182" s="78" t="n">
        <v>4.5</v>
      </c>
      <c r="J182" s="78" t="n">
        <v>7.7</v>
      </c>
      <c r="K182" s="78" t="n">
        <v>368</v>
      </c>
      <c r="L182" s="17" t="s">
        <v>472</v>
      </c>
    </row>
    <row r="183" s="17" customFormat="true" ht="15.75" hidden="false" customHeight="false" outlineLevel="0" collapsed="false">
      <c r="A183" s="17" t="s">
        <v>366</v>
      </c>
      <c r="B183" s="21" t="s">
        <v>381</v>
      </c>
      <c r="C183" s="20" t="s">
        <v>382</v>
      </c>
      <c r="D183" s="78" t="n">
        <v>850</v>
      </c>
      <c r="E183" s="78" t="n">
        <v>6.5</v>
      </c>
      <c r="F183" s="78" t="n">
        <v>1.5</v>
      </c>
      <c r="G183" s="78" t="n">
        <v>31.5</v>
      </c>
      <c r="H183" s="78" t="n">
        <v>5.8</v>
      </c>
      <c r="I183" s="78" t="n">
        <v>0.7</v>
      </c>
      <c r="J183" s="78" t="n">
        <v>4.2</v>
      </c>
      <c r="K183" s="78" t="n">
        <v>280</v>
      </c>
      <c r="L183" s="17" t="s">
        <v>472</v>
      </c>
    </row>
    <row r="184" customFormat="false" ht="15.75" hidden="false" customHeight="false" outlineLevel="0" collapsed="false">
      <c r="A184" s="1" t="s">
        <v>366</v>
      </c>
      <c r="B184" s="1" t="s">
        <v>383</v>
      </c>
      <c r="C184" s="2" t="s">
        <v>384</v>
      </c>
      <c r="D184" s="79" t="n">
        <v>521</v>
      </c>
      <c r="E184" s="79" t="n">
        <v>7.9</v>
      </c>
      <c r="F184" s="79" t="n">
        <v>5.1</v>
      </c>
      <c r="G184" s="79" t="n">
        <v>5.3</v>
      </c>
      <c r="H184" s="79" t="n">
        <v>5.2</v>
      </c>
      <c r="I184" s="79" t="n">
        <v>0.4</v>
      </c>
      <c r="J184" s="79" t="n">
        <v>8.2</v>
      </c>
      <c r="K184" s="79" t="n">
        <v>530</v>
      </c>
      <c r="L184" s="1" t="s">
        <v>437</v>
      </c>
    </row>
    <row r="185" customFormat="false" ht="15.75" hidden="false" customHeight="false" outlineLevel="0" collapsed="false">
      <c r="A185" s="1" t="s">
        <v>366</v>
      </c>
      <c r="B185" s="1" t="s">
        <v>385</v>
      </c>
      <c r="C185" s="2" t="s">
        <v>386</v>
      </c>
      <c r="D185" s="79" t="n">
        <v>582</v>
      </c>
      <c r="E185" s="79" t="n">
        <v>9.4</v>
      </c>
      <c r="F185" s="79" t="n">
        <v>3.8</v>
      </c>
      <c r="G185" s="79" t="n">
        <v>4.4</v>
      </c>
      <c r="H185" s="79" t="n">
        <v>2.6</v>
      </c>
      <c r="I185" s="79" t="n">
        <v>1</v>
      </c>
      <c r="J185" s="79" t="n">
        <v>9.5</v>
      </c>
      <c r="K185" s="79" t="n">
        <v>39</v>
      </c>
      <c r="L185" s="1" t="s">
        <v>437</v>
      </c>
    </row>
    <row r="186" customFormat="false" ht="15.75" hidden="false" customHeight="false" outlineLevel="0" collapsed="false">
      <c r="A186" s="1" t="s">
        <v>366</v>
      </c>
      <c r="B186" s="1" t="s">
        <v>387</v>
      </c>
      <c r="C186" s="2" t="s">
        <v>388</v>
      </c>
      <c r="D186" s="79" t="n">
        <v>728</v>
      </c>
      <c r="E186" s="79" t="n">
        <v>12</v>
      </c>
      <c r="F186" s="79" t="n">
        <v>5.6</v>
      </c>
      <c r="G186" s="79" t="n">
        <v>5.1</v>
      </c>
      <c r="H186" s="79" t="n">
        <v>5</v>
      </c>
      <c r="I186" s="79" t="n">
        <v>2.2</v>
      </c>
      <c r="J186" s="79" t="n">
        <v>11.7</v>
      </c>
      <c r="K186" s="79" t="n">
        <v>380</v>
      </c>
      <c r="L186" s="1" t="s">
        <v>437</v>
      </c>
    </row>
    <row r="187" customFormat="false" ht="15.75" hidden="false" customHeight="false" outlineLevel="0" collapsed="false">
      <c r="A187" s="1" t="s">
        <v>366</v>
      </c>
      <c r="B187" s="1" t="s">
        <v>389</v>
      </c>
      <c r="C187" s="2" t="s">
        <v>390</v>
      </c>
      <c r="D187" s="79" t="n">
        <v>2848</v>
      </c>
      <c r="E187" s="79" t="n">
        <v>35.2</v>
      </c>
      <c r="F187" s="79" t="n">
        <v>7.1</v>
      </c>
      <c r="G187" s="79" t="n">
        <v>60</v>
      </c>
      <c r="H187" s="79" t="n">
        <v>8.9</v>
      </c>
      <c r="I187" s="79" t="n">
        <v>7.7</v>
      </c>
      <c r="J187" s="79" t="n">
        <v>28.1</v>
      </c>
      <c r="K187" s="79" t="n">
        <v>1042</v>
      </c>
      <c r="L187" s="1" t="s">
        <v>472</v>
      </c>
    </row>
    <row r="188" customFormat="false" ht="15.75" hidden="false" customHeight="false" outlineLevel="0" collapsed="false">
      <c r="A188" s="1" t="s">
        <v>366</v>
      </c>
      <c r="B188" s="1" t="s">
        <v>391</v>
      </c>
      <c r="C188" s="2" t="s">
        <v>392</v>
      </c>
      <c r="D188" s="79" t="n">
        <v>3470</v>
      </c>
      <c r="E188" s="79" t="n">
        <v>41.6</v>
      </c>
      <c r="F188" s="79" t="n">
        <v>12</v>
      </c>
      <c r="G188" s="79" t="n">
        <v>78.9</v>
      </c>
      <c r="H188" s="79" t="n">
        <v>7.6</v>
      </c>
      <c r="I188" s="79" t="n">
        <v>6.8</v>
      </c>
      <c r="J188" s="79" t="n">
        <v>31</v>
      </c>
      <c r="K188" s="79" t="n">
        <v>1551</v>
      </c>
      <c r="L188" s="1" t="s">
        <v>472</v>
      </c>
    </row>
    <row r="189" customFormat="false" ht="15.75" hidden="false" customHeight="false" outlineLevel="0" collapsed="false">
      <c r="A189" s="1" t="s">
        <v>366</v>
      </c>
      <c r="B189" s="1" t="s">
        <v>393</v>
      </c>
      <c r="C189" s="2" t="s">
        <v>394</v>
      </c>
      <c r="D189" s="79" t="n">
        <v>1090</v>
      </c>
      <c r="E189" s="79" t="n">
        <v>13.3</v>
      </c>
      <c r="F189" s="79" t="n">
        <v>5.6</v>
      </c>
      <c r="G189" s="79" t="n">
        <v>21.4</v>
      </c>
      <c r="H189" s="79" t="n">
        <v>4.1</v>
      </c>
      <c r="I189" s="79" t="n">
        <v>1.2</v>
      </c>
      <c r="J189" s="79" t="n">
        <v>13.6</v>
      </c>
      <c r="K189" s="79" t="n">
        <v>760</v>
      </c>
      <c r="L189" s="1" t="s">
        <v>472</v>
      </c>
    </row>
    <row r="190" s="9" customFormat="true" ht="15.75" hidden="false" customHeight="false" outlineLevel="0" collapsed="false">
      <c r="A190" s="9" t="s">
        <v>395</v>
      </c>
      <c r="B190" s="9" t="s">
        <v>396</v>
      </c>
      <c r="C190" s="10" t="s">
        <v>397</v>
      </c>
      <c r="D190" s="10" t="n">
        <v>341.69</v>
      </c>
      <c r="E190" s="10" t="n">
        <v>0.02</v>
      </c>
      <c r="F190" s="10" t="n">
        <v>0</v>
      </c>
      <c r="G190" s="10" t="n">
        <v>2.3</v>
      </c>
      <c r="H190" s="10" t="n">
        <v>2.3</v>
      </c>
      <c r="I190" s="10" t="n">
        <v>0</v>
      </c>
      <c r="J190" s="10" t="n">
        <v>0.19</v>
      </c>
      <c r="K190" s="10" t="n">
        <v>6.4</v>
      </c>
      <c r="L190" s="9" t="s">
        <v>437</v>
      </c>
    </row>
    <row r="191" customFormat="false" ht="15.75" hidden="false" customHeight="false" outlineLevel="0" collapsed="false">
      <c r="A191" s="1" t="s">
        <v>395</v>
      </c>
      <c r="B191" s="1" t="s">
        <v>398</v>
      </c>
      <c r="C191" s="2" t="s">
        <v>399</v>
      </c>
      <c r="D191" s="2" t="n">
        <v>144.65</v>
      </c>
      <c r="E191" s="2" t="n">
        <v>0</v>
      </c>
      <c r="F191" s="2" t="n">
        <v>0</v>
      </c>
      <c r="G191" s="2" t="n">
        <v>0.65</v>
      </c>
      <c r="H191" s="2" t="n">
        <v>0.65</v>
      </c>
      <c r="I191" s="2" t="n">
        <v>0</v>
      </c>
      <c r="J191" s="2" t="n">
        <v>0.35</v>
      </c>
      <c r="K191" s="2" t="n">
        <v>2</v>
      </c>
      <c r="L191" s="1" t="s">
        <v>437</v>
      </c>
    </row>
    <row r="192" s="9" customFormat="true" ht="15.75" hidden="false" customHeight="false" outlineLevel="0" collapsed="false">
      <c r="A192" s="9" t="s">
        <v>400</v>
      </c>
      <c r="B192" s="9" t="s">
        <v>401</v>
      </c>
      <c r="C192" s="10" t="n">
        <v>12001</v>
      </c>
      <c r="D192" s="10" t="n">
        <v>0</v>
      </c>
      <c r="E192" s="10" t="n">
        <v>0</v>
      </c>
      <c r="F192" s="13" t="n">
        <v>0</v>
      </c>
      <c r="G192" s="10" t="n">
        <v>0</v>
      </c>
      <c r="H192" s="13" t="n">
        <v>0</v>
      </c>
      <c r="I192" s="10" t="n">
        <v>0</v>
      </c>
      <c r="J192" s="10" t="n">
        <v>0</v>
      </c>
      <c r="K192" s="10" t="n">
        <v>0</v>
      </c>
      <c r="L192" s="9" t="s">
        <v>473</v>
      </c>
    </row>
  </sheetData>
  <hyperlinks>
    <hyperlink ref="M84" r:id="rId1" display="https://www.angelfood.co.nz/dairy-free-cream-cheese-alternativ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I69"/>
  <sheetViews>
    <sheetView showFormulas="false" showGridLines="true" showRowColHeaders="true" showZeros="true" rightToLeft="false" tabSelected="false" showOutlineSymbols="true" defaultGridColor="true" view="normal" topLeftCell="A49" colorId="64" zoomScale="55" zoomScaleNormal="55" zoomScalePageLayoutView="100" workbookViewId="0">
      <selection pane="topLeft" activeCell="A61" activeCellId="1" sqref="C71 A61"/>
    </sheetView>
  </sheetViews>
  <sheetFormatPr defaultRowHeight="15.75" zeroHeight="false" outlineLevelRow="0" outlineLevelCol="0"/>
  <cols>
    <col collapsed="false" customWidth="true" hidden="false" outlineLevel="0" max="1" min="1" style="82" width="30.14"/>
    <col collapsed="false" customWidth="true" hidden="false" outlineLevel="0" max="2" min="2" style="83" width="13.14"/>
    <col collapsed="false" customWidth="true" hidden="false" outlineLevel="0" max="3" min="3" style="83" width="14"/>
    <col collapsed="false" customWidth="true" hidden="false" outlineLevel="0" max="4" min="4" style="83" width="21.15"/>
    <col collapsed="false" customWidth="true" hidden="false" outlineLevel="0" max="5" min="5" style="83" width="14"/>
    <col collapsed="false" customWidth="true" hidden="false" outlineLevel="0" max="6" min="6" style="83" width="23.43"/>
    <col collapsed="false" customWidth="true" hidden="false" outlineLevel="0" max="7" min="7" style="83" width="19.14"/>
    <col collapsed="false" customWidth="true" hidden="false" outlineLevel="0" max="8" min="8" style="83" width="21.85"/>
    <col collapsed="false" customWidth="true" hidden="false" outlineLevel="0" max="9" min="9" style="83" width="12.71"/>
    <col collapsed="false" customWidth="true" hidden="false" outlineLevel="0" max="10" min="10" style="83" width="19.43"/>
    <col collapsed="false" customWidth="true" hidden="false" outlineLevel="0" max="11" min="11" style="83" width="18.43"/>
    <col collapsed="false" customWidth="true" hidden="false" outlineLevel="0" max="12" min="12" style="83" width="19.57"/>
    <col collapsed="false" customWidth="true" hidden="false" outlineLevel="0" max="13" min="13" style="83" width="23"/>
    <col collapsed="false" customWidth="true" hidden="false" outlineLevel="0" max="14" min="14" style="83" width="23.28"/>
    <col collapsed="false" customWidth="true" hidden="false" outlineLevel="0" max="15" min="15" style="83" width="27.15"/>
    <col collapsed="false" customWidth="true" hidden="false" outlineLevel="0" max="18" min="16" style="83" width="10.85"/>
    <col collapsed="false" customWidth="true" hidden="false" outlineLevel="0" max="19" min="19" style="83" width="16.43"/>
    <col collapsed="false" customWidth="true" hidden="false" outlineLevel="0" max="20" min="20" style="83" width="14.28"/>
    <col collapsed="false" customWidth="true" hidden="false" outlineLevel="0" max="35" min="21" style="83" width="10.85"/>
    <col collapsed="false" customWidth="true" hidden="false" outlineLevel="0" max="1025" min="36" style="82" width="10.85"/>
  </cols>
  <sheetData>
    <row r="1" s="84" customFormat="true" ht="15.75" hidden="false" customHeight="false" outlineLevel="0" collapsed="false">
      <c r="A1" s="84" t="s">
        <v>474</v>
      </c>
      <c r="B1" s="85" t="s">
        <v>475</v>
      </c>
      <c r="C1" s="85" t="s">
        <v>476</v>
      </c>
      <c r="D1" s="85" t="s">
        <v>477</v>
      </c>
      <c r="E1" s="85" t="s">
        <v>478</v>
      </c>
      <c r="F1" s="85" t="s">
        <v>479</v>
      </c>
      <c r="G1" s="85" t="s">
        <v>480</v>
      </c>
      <c r="H1" s="85" t="s">
        <v>481</v>
      </c>
      <c r="I1" s="85" t="s">
        <v>482</v>
      </c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</row>
    <row r="2" customFormat="false" ht="15.75" hidden="false" customHeight="false" outlineLevel="0" collapsed="false">
      <c r="A2" s="82" t="s">
        <v>483</v>
      </c>
      <c r="B2" s="83" t="n">
        <v>6.7</v>
      </c>
      <c r="C2" s="83" t="s">
        <v>484</v>
      </c>
      <c r="D2" s="83" t="s">
        <v>485</v>
      </c>
      <c r="E2" s="83" t="s">
        <v>486</v>
      </c>
      <c r="F2" s="83" t="s">
        <v>487</v>
      </c>
      <c r="G2" s="83" t="n">
        <v>18</v>
      </c>
      <c r="H2" s="83" t="s">
        <v>488</v>
      </c>
      <c r="I2" s="87" t="n">
        <v>1400</v>
      </c>
    </row>
    <row r="3" customFormat="false" ht="15.75" hidden="false" customHeight="false" outlineLevel="0" collapsed="false">
      <c r="A3" s="82" t="s">
        <v>489</v>
      </c>
      <c r="B3" s="83" t="n">
        <v>13</v>
      </c>
      <c r="C3" s="83" t="s">
        <v>484</v>
      </c>
      <c r="D3" s="83" t="s">
        <v>485</v>
      </c>
      <c r="E3" s="83" t="s">
        <v>486</v>
      </c>
      <c r="F3" s="83" t="s">
        <v>487</v>
      </c>
      <c r="G3" s="83" t="n">
        <v>28</v>
      </c>
      <c r="H3" s="83" t="s">
        <v>488</v>
      </c>
      <c r="I3" s="83" t="n">
        <v>2300</v>
      </c>
    </row>
    <row r="4" customFormat="false" ht="15.75" hidden="false" customHeight="false" outlineLevel="0" collapsed="false">
      <c r="A4" s="82" t="s">
        <v>490</v>
      </c>
      <c r="B4" s="83" t="n">
        <v>8.9</v>
      </c>
      <c r="C4" s="83" t="s">
        <v>484</v>
      </c>
      <c r="D4" s="83" t="s">
        <v>485</v>
      </c>
      <c r="E4" s="83" t="s">
        <v>486</v>
      </c>
      <c r="F4" s="83" t="s">
        <v>487</v>
      </c>
      <c r="G4" s="83" t="n">
        <v>25</v>
      </c>
      <c r="H4" s="83" t="s">
        <v>488</v>
      </c>
      <c r="I4" s="83" t="n">
        <v>2300</v>
      </c>
    </row>
    <row r="5" customFormat="false" ht="15.75" hidden="false" customHeight="false" outlineLevel="0" collapsed="false">
      <c r="A5" s="82" t="s">
        <v>491</v>
      </c>
      <c r="B5" s="83" t="n">
        <v>11.3</v>
      </c>
      <c r="C5" s="83" t="s">
        <v>484</v>
      </c>
      <c r="D5" s="83" t="s">
        <v>485</v>
      </c>
      <c r="E5" s="83" t="s">
        <v>486</v>
      </c>
      <c r="F5" s="83" t="s">
        <v>487</v>
      </c>
      <c r="G5" s="83" t="n">
        <v>30</v>
      </c>
      <c r="H5" s="83" t="s">
        <v>488</v>
      </c>
      <c r="I5" s="83" t="n">
        <v>2300</v>
      </c>
    </row>
    <row r="8" s="84" customFormat="true" ht="15.75" hidden="false" customHeight="false" outlineLevel="0" collapsed="false">
      <c r="A8" s="84" t="s">
        <v>492</v>
      </c>
      <c r="B8" s="85" t="s">
        <v>475</v>
      </c>
      <c r="C8" s="85" t="s">
        <v>476</v>
      </c>
      <c r="D8" s="85" t="s">
        <v>477</v>
      </c>
      <c r="E8" s="85" t="s">
        <v>478</v>
      </c>
      <c r="F8" s="85" t="s">
        <v>479</v>
      </c>
      <c r="G8" s="85" t="s">
        <v>480</v>
      </c>
      <c r="H8" s="85" t="s">
        <v>481</v>
      </c>
      <c r="I8" s="85" t="s">
        <v>482</v>
      </c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</row>
    <row r="9" customFormat="false" ht="15.75" hidden="false" customHeight="false" outlineLevel="0" collapsed="false">
      <c r="A9" s="82" t="s">
        <v>483</v>
      </c>
      <c r="B9" s="83" t="n">
        <v>6.7</v>
      </c>
      <c r="C9" s="83" t="s">
        <v>484</v>
      </c>
      <c r="D9" s="83" t="s">
        <v>485</v>
      </c>
      <c r="E9" s="83" t="s">
        <v>486</v>
      </c>
      <c r="F9" s="83" t="s">
        <v>487</v>
      </c>
      <c r="G9" s="83" t="n">
        <v>18</v>
      </c>
      <c r="H9" s="83" t="s">
        <v>488</v>
      </c>
      <c r="I9" s="87" t="n">
        <v>1400</v>
      </c>
    </row>
    <row r="10" customFormat="false" ht="15.75" hidden="false" customHeight="false" outlineLevel="0" collapsed="false">
      <c r="A10" s="82" t="s">
        <v>489</v>
      </c>
      <c r="B10" s="83" t="n">
        <v>13</v>
      </c>
      <c r="C10" s="83" t="s">
        <v>484</v>
      </c>
      <c r="D10" s="83" t="s">
        <v>485</v>
      </c>
      <c r="E10" s="83" t="s">
        <v>486</v>
      </c>
      <c r="F10" s="83" t="s">
        <v>487</v>
      </c>
      <c r="G10" s="83" t="n">
        <v>28</v>
      </c>
      <c r="H10" s="83" t="s">
        <v>488</v>
      </c>
      <c r="I10" s="83" t="n">
        <v>2300</v>
      </c>
    </row>
    <row r="11" customFormat="false" ht="15.75" hidden="false" customHeight="false" outlineLevel="0" collapsed="false">
      <c r="A11" s="82" t="s">
        <v>490</v>
      </c>
      <c r="B11" s="83" t="n">
        <v>8.9</v>
      </c>
      <c r="C11" s="83" t="s">
        <v>484</v>
      </c>
      <c r="D11" s="83" t="s">
        <v>485</v>
      </c>
      <c r="E11" s="83" t="s">
        <v>486</v>
      </c>
      <c r="F11" s="83" t="s">
        <v>487</v>
      </c>
      <c r="G11" s="83" t="n">
        <v>25</v>
      </c>
      <c r="H11" s="83" t="s">
        <v>488</v>
      </c>
      <c r="I11" s="83" t="n">
        <v>2300</v>
      </c>
    </row>
    <row r="12" customFormat="false" ht="15.75" hidden="false" customHeight="false" outlineLevel="0" collapsed="false">
      <c r="A12" s="82" t="s">
        <v>491</v>
      </c>
      <c r="B12" s="83" t="n">
        <v>11.3</v>
      </c>
      <c r="C12" s="83" t="s">
        <v>484</v>
      </c>
      <c r="D12" s="83" t="s">
        <v>485</v>
      </c>
      <c r="E12" s="83" t="s">
        <v>486</v>
      </c>
      <c r="F12" s="83" t="s">
        <v>487</v>
      </c>
      <c r="G12" s="83" t="n">
        <v>30</v>
      </c>
      <c r="H12" s="83" t="s">
        <v>488</v>
      </c>
      <c r="I12" s="83" t="n">
        <v>2300</v>
      </c>
    </row>
    <row r="15" s="84" customFormat="true" ht="15.75" hidden="false" customHeight="false" outlineLevel="0" collapsed="false">
      <c r="A15" s="84" t="s">
        <v>493</v>
      </c>
      <c r="B15" s="85" t="s">
        <v>475</v>
      </c>
      <c r="C15" s="85" t="s">
        <v>476</v>
      </c>
      <c r="D15" s="85" t="s">
        <v>477</v>
      </c>
      <c r="E15" s="85" t="s">
        <v>478</v>
      </c>
      <c r="F15" s="85" t="s">
        <v>479</v>
      </c>
      <c r="G15" s="85" t="s">
        <v>480</v>
      </c>
      <c r="H15" s="85" t="s">
        <v>481</v>
      </c>
      <c r="I15" s="85" t="s">
        <v>482</v>
      </c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</row>
    <row r="16" customFormat="false" ht="15.75" hidden="false" customHeight="false" outlineLevel="0" collapsed="false">
      <c r="A16" s="82" t="s">
        <v>483</v>
      </c>
      <c r="B16" s="83" t="n">
        <v>6.7</v>
      </c>
      <c r="C16" s="83" t="s">
        <v>484</v>
      </c>
      <c r="D16" s="83" t="s">
        <v>485</v>
      </c>
      <c r="E16" s="83" t="s">
        <v>486</v>
      </c>
      <c r="F16" s="83" t="s">
        <v>487</v>
      </c>
      <c r="G16" s="83" t="n">
        <v>18</v>
      </c>
      <c r="H16" s="83" t="s">
        <v>488</v>
      </c>
      <c r="I16" s="87" t="n">
        <v>1400</v>
      </c>
    </row>
    <row r="17" customFormat="false" ht="15.75" hidden="false" customHeight="false" outlineLevel="0" collapsed="false">
      <c r="A17" s="82" t="s">
        <v>489</v>
      </c>
      <c r="B17" s="83" t="n">
        <v>13</v>
      </c>
      <c r="C17" s="83" t="s">
        <v>484</v>
      </c>
      <c r="D17" s="83" t="s">
        <v>485</v>
      </c>
      <c r="E17" s="83" t="s">
        <v>486</v>
      </c>
      <c r="F17" s="83" t="s">
        <v>487</v>
      </c>
      <c r="G17" s="83" t="n">
        <v>28</v>
      </c>
      <c r="H17" s="83" t="s">
        <v>488</v>
      </c>
      <c r="I17" s="83" t="n">
        <v>2300</v>
      </c>
    </row>
    <row r="18" customFormat="false" ht="15.75" hidden="false" customHeight="false" outlineLevel="0" collapsed="false">
      <c r="A18" s="82" t="s">
        <v>490</v>
      </c>
      <c r="B18" s="83" t="n">
        <v>8.9</v>
      </c>
      <c r="C18" s="83" t="s">
        <v>484</v>
      </c>
      <c r="D18" s="83" t="s">
        <v>485</v>
      </c>
      <c r="E18" s="83" t="s">
        <v>486</v>
      </c>
      <c r="F18" s="83" t="s">
        <v>487</v>
      </c>
      <c r="G18" s="83" t="n">
        <v>25</v>
      </c>
      <c r="H18" s="83" t="s">
        <v>488</v>
      </c>
      <c r="I18" s="83" t="n">
        <v>2300</v>
      </c>
    </row>
    <row r="19" customFormat="false" ht="15.75" hidden="false" customHeight="false" outlineLevel="0" collapsed="false">
      <c r="A19" s="82" t="s">
        <v>491</v>
      </c>
      <c r="B19" s="83" t="n">
        <v>11.3</v>
      </c>
      <c r="C19" s="83" t="s">
        <v>484</v>
      </c>
      <c r="D19" s="83" t="s">
        <v>485</v>
      </c>
      <c r="E19" s="83" t="s">
        <v>486</v>
      </c>
      <c r="F19" s="83" t="s">
        <v>487</v>
      </c>
      <c r="G19" s="83" t="n">
        <v>30</v>
      </c>
      <c r="H19" s="83" t="s">
        <v>488</v>
      </c>
      <c r="I19" s="83" t="n">
        <v>2300</v>
      </c>
    </row>
    <row r="22" s="91" customFormat="true" ht="15.75" hidden="false" customHeight="true" outlineLevel="0" collapsed="false">
      <c r="A22" s="88" t="s">
        <v>494</v>
      </c>
      <c r="B22" s="89" t="s">
        <v>475</v>
      </c>
      <c r="C22" s="85" t="s">
        <v>495</v>
      </c>
      <c r="D22" s="85" t="s">
        <v>496</v>
      </c>
      <c r="E22" s="85" t="s">
        <v>497</v>
      </c>
      <c r="F22" s="89" t="s">
        <v>498</v>
      </c>
      <c r="G22" s="89" t="s">
        <v>499</v>
      </c>
      <c r="H22" s="85" t="s">
        <v>500</v>
      </c>
      <c r="I22" s="89" t="s">
        <v>501</v>
      </c>
      <c r="J22" s="89" t="s">
        <v>478</v>
      </c>
      <c r="K22" s="89" t="s">
        <v>502</v>
      </c>
      <c r="L22" s="89" t="s">
        <v>476</v>
      </c>
      <c r="M22" s="89" t="s">
        <v>477</v>
      </c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</row>
    <row r="23" customFormat="false" ht="15.75" hidden="false" customHeight="false" outlineLevel="0" collapsed="false">
      <c r="A23" s="92" t="s">
        <v>483</v>
      </c>
      <c r="B23" s="87" t="n">
        <v>7.3</v>
      </c>
      <c r="C23" s="83" t="n">
        <v>60</v>
      </c>
      <c r="D23" s="83" t="n">
        <v>25</v>
      </c>
      <c r="E23" s="83" t="n">
        <v>230</v>
      </c>
      <c r="F23" s="83" t="n">
        <v>113</v>
      </c>
      <c r="G23" s="83" t="n">
        <v>16.5</v>
      </c>
      <c r="H23" s="83" t="n">
        <v>64</v>
      </c>
      <c r="I23" s="83" t="n">
        <v>2800</v>
      </c>
      <c r="J23" s="83" t="n">
        <v>54.2</v>
      </c>
      <c r="K23" s="83" t="n">
        <v>13.2</v>
      </c>
      <c r="L23" s="83" t="n">
        <v>33</v>
      </c>
      <c r="M23" s="83" t="n">
        <v>14.2</v>
      </c>
    </row>
    <row r="24" customFormat="false" ht="15.75" hidden="false" customHeight="false" outlineLevel="0" collapsed="false">
      <c r="A24" s="92" t="s">
        <v>489</v>
      </c>
      <c r="B24" s="87" t="n">
        <v>14.2</v>
      </c>
      <c r="C24" s="83" t="n">
        <v>128</v>
      </c>
      <c r="D24" s="83" t="n">
        <v>52</v>
      </c>
      <c r="E24" s="83" t="n">
        <v>408</v>
      </c>
      <c r="F24" s="83" t="n">
        <v>135</v>
      </c>
      <c r="G24" s="83" t="n">
        <v>21.1</v>
      </c>
      <c r="H24" s="83" t="n">
        <v>139</v>
      </c>
      <c r="I24" s="83" t="n">
        <v>3840</v>
      </c>
      <c r="J24" s="83" t="n">
        <v>49</v>
      </c>
      <c r="K24" s="83" t="n">
        <v>16</v>
      </c>
      <c r="L24" s="83" t="n">
        <v>34.9</v>
      </c>
      <c r="M24" s="83" t="n">
        <v>14.3</v>
      </c>
    </row>
    <row r="25" customFormat="false" ht="15.75" hidden="false" customHeight="false" outlineLevel="0" collapsed="false">
      <c r="A25" s="92" t="s">
        <v>503</v>
      </c>
      <c r="B25" s="87" t="n">
        <v>9.6</v>
      </c>
      <c r="C25" s="83" t="n">
        <v>84</v>
      </c>
      <c r="D25" s="83" t="n">
        <v>32</v>
      </c>
      <c r="E25" s="83" t="n">
        <v>253</v>
      </c>
      <c r="F25" s="83" t="n">
        <v>94</v>
      </c>
      <c r="G25" s="83" t="n">
        <v>17.9</v>
      </c>
      <c r="H25" s="83" t="n">
        <v>97</v>
      </c>
      <c r="I25" s="83" t="n">
        <v>2780</v>
      </c>
      <c r="J25" s="83" t="n">
        <v>46</v>
      </c>
      <c r="K25" s="83" t="n">
        <v>17</v>
      </c>
      <c r="L25" s="83" t="n">
        <v>34.5</v>
      </c>
      <c r="M25" s="83" t="n">
        <v>13.6</v>
      </c>
    </row>
    <row r="26" customFormat="false" ht="15.75" hidden="false" customHeight="false" outlineLevel="0" collapsed="false">
      <c r="A26" s="92" t="s">
        <v>504</v>
      </c>
      <c r="B26" s="87" t="n">
        <v>12.5</v>
      </c>
      <c r="C26" s="83" t="n">
        <v>108</v>
      </c>
      <c r="D26" s="83" t="n">
        <v>41</v>
      </c>
      <c r="E26" s="83" t="n">
        <v>327</v>
      </c>
      <c r="F26" s="83" t="n">
        <v>130</v>
      </c>
      <c r="G26" s="83" t="n">
        <v>23.4</v>
      </c>
      <c r="H26" s="83" t="n">
        <v>130</v>
      </c>
      <c r="I26" s="83" t="n">
        <v>3800</v>
      </c>
      <c r="J26" s="83" t="n">
        <v>45</v>
      </c>
      <c r="K26" s="83" t="n">
        <v>16.7</v>
      </c>
      <c r="L26" s="83" t="n">
        <v>34.3</v>
      </c>
      <c r="M26" s="83" t="n">
        <v>13.3</v>
      </c>
    </row>
    <row r="28" s="91" customFormat="true" ht="15.75" hidden="false" customHeight="false" outlineLevel="0" collapsed="false">
      <c r="A28" s="84" t="s">
        <v>505</v>
      </c>
      <c r="B28" s="93"/>
      <c r="C28" s="90"/>
      <c r="D28" s="90"/>
      <c r="E28" s="90"/>
      <c r="F28" s="90"/>
      <c r="G28" s="93"/>
      <c r="H28" s="90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</row>
    <row r="29" s="84" customFormat="true" ht="15.75" hidden="false" customHeight="false" outlineLevel="0" collapsed="false">
      <c r="A29" s="84" t="s">
        <v>474</v>
      </c>
      <c r="B29" s="94" t="s">
        <v>475</v>
      </c>
      <c r="C29" s="85" t="s">
        <v>495</v>
      </c>
      <c r="D29" s="85" t="s">
        <v>506</v>
      </c>
      <c r="E29" s="85" t="s">
        <v>497</v>
      </c>
      <c r="F29" s="85" t="s">
        <v>507</v>
      </c>
      <c r="G29" s="94" t="s">
        <v>499</v>
      </c>
      <c r="H29" s="85" t="s">
        <v>500</v>
      </c>
      <c r="I29" s="94" t="s">
        <v>482</v>
      </c>
      <c r="J29" s="94" t="s">
        <v>508</v>
      </c>
      <c r="K29" s="94" t="s">
        <v>509</v>
      </c>
      <c r="L29" s="94" t="s">
        <v>510</v>
      </c>
      <c r="M29" s="94" t="s">
        <v>511</v>
      </c>
      <c r="N29" s="94" t="s">
        <v>512</v>
      </c>
      <c r="O29" s="94" t="s">
        <v>513</v>
      </c>
      <c r="P29" s="94" t="s">
        <v>514</v>
      </c>
      <c r="Q29" s="94" t="s">
        <v>515</v>
      </c>
      <c r="R29" s="94" t="s">
        <v>516</v>
      </c>
      <c r="S29" s="94" t="s">
        <v>517</v>
      </c>
      <c r="T29" s="94" t="s">
        <v>518</v>
      </c>
      <c r="U29" s="85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</row>
    <row r="30" s="100" customFormat="true" ht="15.75" hidden="false" customHeight="false" outlineLevel="0" collapsed="false">
      <c r="A30" s="95" t="s">
        <v>519</v>
      </c>
      <c r="B30" s="96" t="n">
        <f aca="false">B16-(B16*0.015)</f>
        <v>6.5995</v>
      </c>
      <c r="C30" s="87" t="n">
        <v>36</v>
      </c>
      <c r="D30" s="87" t="n">
        <v>0</v>
      </c>
      <c r="E30" s="87" t="n">
        <v>177</v>
      </c>
      <c r="F30" s="87" t="n">
        <v>0</v>
      </c>
      <c r="G30" s="97" t="n">
        <v>18</v>
      </c>
      <c r="H30" s="98" t="n">
        <v>59</v>
      </c>
      <c r="I30" s="99" t="n">
        <v>300</v>
      </c>
      <c r="J30" s="87" t="n">
        <v>15</v>
      </c>
      <c r="K30" s="87" t="n">
        <v>0</v>
      </c>
      <c r="L30" s="87" t="n">
        <v>20</v>
      </c>
      <c r="M30" s="87" t="n">
        <v>45</v>
      </c>
      <c r="N30" s="87" t="n">
        <v>2</v>
      </c>
      <c r="O30" s="87" t="n">
        <v>0.4</v>
      </c>
      <c r="P30" s="87" t="n">
        <v>3</v>
      </c>
      <c r="Q30" s="87" t="n">
        <v>1</v>
      </c>
      <c r="R30" s="87" t="n">
        <v>2</v>
      </c>
      <c r="S30" s="87" t="n">
        <v>1</v>
      </c>
      <c r="T30" s="87" t="n">
        <v>0</v>
      </c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</row>
    <row r="31" s="100" customFormat="true" ht="15.75" hidden="false" customHeight="false" outlineLevel="0" collapsed="false">
      <c r="A31" s="95" t="s">
        <v>520</v>
      </c>
      <c r="B31" s="96" t="n">
        <f aca="false">B16+(B16*0.015)</f>
        <v>6.8005</v>
      </c>
      <c r="C31" s="87" t="n">
        <v>63</v>
      </c>
      <c r="D31" s="87" t="n">
        <v>18</v>
      </c>
      <c r="E31" s="87" t="n">
        <v>256</v>
      </c>
      <c r="F31" s="87" t="n">
        <v>39</v>
      </c>
      <c r="G31" s="97" t="s">
        <v>521</v>
      </c>
      <c r="H31" s="87" t="n">
        <v>99</v>
      </c>
      <c r="I31" s="87" t="n">
        <v>1400</v>
      </c>
      <c r="J31" s="87" t="n">
        <v>25</v>
      </c>
      <c r="K31" s="87" t="n">
        <v>10</v>
      </c>
      <c r="L31" s="87" t="n">
        <v>35</v>
      </c>
      <c r="M31" s="87" t="n">
        <v>65</v>
      </c>
      <c r="N31" s="98" t="s">
        <v>521</v>
      </c>
      <c r="O31" s="98" t="s">
        <v>521</v>
      </c>
      <c r="P31" s="98" t="s">
        <v>521</v>
      </c>
      <c r="Q31" s="98" t="s">
        <v>521</v>
      </c>
      <c r="R31" s="98" t="s">
        <v>521</v>
      </c>
      <c r="S31" s="98" t="s">
        <v>521</v>
      </c>
      <c r="T31" s="87" t="n">
        <v>100</v>
      </c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</row>
    <row r="32" s="100" customFormat="true" ht="15.75" hidden="false" customHeight="false" outlineLevel="0" collapsed="false">
      <c r="A32" s="95" t="s">
        <v>522</v>
      </c>
      <c r="B32" s="96" t="n">
        <f aca="false">B17-(B17*0.015)</f>
        <v>12.805</v>
      </c>
      <c r="C32" s="87" t="n">
        <v>70</v>
      </c>
      <c r="D32" s="87" t="n">
        <v>0</v>
      </c>
      <c r="E32" s="87" t="n">
        <v>344</v>
      </c>
      <c r="F32" s="87" t="n">
        <v>0</v>
      </c>
      <c r="G32" s="97" t="n">
        <v>34</v>
      </c>
      <c r="H32" s="87" t="n">
        <v>114</v>
      </c>
      <c r="I32" s="87" t="n">
        <v>460</v>
      </c>
      <c r="J32" s="87" t="n">
        <v>15</v>
      </c>
      <c r="K32" s="87" t="n">
        <v>0</v>
      </c>
      <c r="L32" s="87" t="n">
        <v>20</v>
      </c>
      <c r="M32" s="87" t="n">
        <v>45</v>
      </c>
      <c r="N32" s="87" t="n">
        <v>2</v>
      </c>
      <c r="O32" s="87" t="n">
        <v>0.4</v>
      </c>
      <c r="P32" s="87" t="n">
        <v>3</v>
      </c>
      <c r="Q32" s="87" t="n">
        <v>1</v>
      </c>
      <c r="R32" s="87" t="n">
        <v>2</v>
      </c>
      <c r="S32" s="87" t="n">
        <v>2</v>
      </c>
      <c r="T32" s="87" t="n">
        <v>0</v>
      </c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</row>
    <row r="33" s="100" customFormat="true" ht="15.75" hidden="false" customHeight="false" outlineLevel="0" collapsed="false">
      <c r="A33" s="95" t="s">
        <v>523</v>
      </c>
      <c r="B33" s="96" t="n">
        <f aca="false">B17+(B17*0.015)</f>
        <v>13.195</v>
      </c>
      <c r="C33" s="87" t="n">
        <v>123</v>
      </c>
      <c r="D33" s="87" t="n">
        <v>35</v>
      </c>
      <c r="E33" s="87" t="n">
        <v>497</v>
      </c>
      <c r="F33" s="87" t="n">
        <v>76</v>
      </c>
      <c r="G33" s="97" t="s">
        <v>521</v>
      </c>
      <c r="H33" s="87" t="n">
        <v>191</v>
      </c>
      <c r="I33" s="87" t="n">
        <v>2300</v>
      </c>
      <c r="J33" s="87" t="n">
        <v>25</v>
      </c>
      <c r="K33" s="87" t="n">
        <v>10</v>
      </c>
      <c r="L33" s="87" t="n">
        <v>35</v>
      </c>
      <c r="M33" s="87" t="n">
        <v>65</v>
      </c>
      <c r="N33" s="98" t="s">
        <v>521</v>
      </c>
      <c r="O33" s="98" t="s">
        <v>521</v>
      </c>
      <c r="P33" s="98" t="s">
        <v>521</v>
      </c>
      <c r="Q33" s="98" t="s">
        <v>521</v>
      </c>
      <c r="R33" s="98" t="s">
        <v>521</v>
      </c>
      <c r="S33" s="98" t="s">
        <v>521</v>
      </c>
      <c r="T33" s="87" t="n">
        <v>100</v>
      </c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</row>
    <row r="34" s="100" customFormat="true" ht="15.75" hidden="false" customHeight="false" outlineLevel="0" collapsed="false">
      <c r="A34" s="95" t="s">
        <v>524</v>
      </c>
      <c r="B34" s="96" t="n">
        <f aca="false">B18-(B18*0.015)</f>
        <v>8.7665</v>
      </c>
      <c r="C34" s="87" t="n">
        <v>48</v>
      </c>
      <c r="D34" s="87" t="n">
        <v>0</v>
      </c>
      <c r="E34" s="87" t="n">
        <v>235</v>
      </c>
      <c r="F34" s="87" t="n">
        <v>0</v>
      </c>
      <c r="G34" s="97" t="n">
        <v>24</v>
      </c>
      <c r="H34" s="87" t="n">
        <v>78</v>
      </c>
      <c r="I34" s="87" t="n">
        <v>920</v>
      </c>
      <c r="J34" s="87" t="n">
        <v>15</v>
      </c>
      <c r="K34" s="87" t="n">
        <v>0</v>
      </c>
      <c r="L34" s="87" t="n">
        <v>20</v>
      </c>
      <c r="M34" s="87" t="n">
        <v>45</v>
      </c>
      <c r="N34" s="87" t="n">
        <v>2</v>
      </c>
      <c r="O34" s="87" t="n">
        <v>0.4</v>
      </c>
      <c r="P34" s="87" t="n">
        <v>3</v>
      </c>
      <c r="Q34" s="87" t="n">
        <v>1</v>
      </c>
      <c r="R34" s="87" t="n">
        <v>3.2</v>
      </c>
      <c r="S34" s="87" t="n">
        <v>2</v>
      </c>
      <c r="T34" s="87" t="n">
        <v>0</v>
      </c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</row>
    <row r="35" s="100" customFormat="true" ht="15.75" hidden="false" customHeight="false" outlineLevel="0" collapsed="false">
      <c r="A35" s="95" t="s">
        <v>525</v>
      </c>
      <c r="B35" s="96" t="n">
        <f aca="false">B18+(B18*0.015)</f>
        <v>9.0335</v>
      </c>
      <c r="C35" s="87" t="n">
        <v>84</v>
      </c>
      <c r="D35" s="87" t="n">
        <v>24</v>
      </c>
      <c r="E35" s="87" t="n">
        <v>340</v>
      </c>
      <c r="F35" s="87" t="n">
        <v>52</v>
      </c>
      <c r="G35" s="97" t="s">
        <v>521</v>
      </c>
      <c r="H35" s="87" t="n">
        <v>131</v>
      </c>
      <c r="I35" s="87" t="n">
        <v>2300</v>
      </c>
      <c r="J35" s="87" t="n">
        <v>25</v>
      </c>
      <c r="K35" s="87" t="n">
        <v>10</v>
      </c>
      <c r="L35" s="87" t="n">
        <v>35</v>
      </c>
      <c r="M35" s="87" t="n">
        <v>65</v>
      </c>
      <c r="N35" s="98" t="s">
        <v>521</v>
      </c>
      <c r="O35" s="98" t="s">
        <v>521</v>
      </c>
      <c r="P35" s="98" t="s">
        <v>521</v>
      </c>
      <c r="Q35" s="98" t="s">
        <v>521</v>
      </c>
      <c r="R35" s="98" t="s">
        <v>521</v>
      </c>
      <c r="S35" s="98" t="s">
        <v>521</v>
      </c>
      <c r="T35" s="87" t="n">
        <v>100</v>
      </c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</row>
    <row r="36" s="100" customFormat="true" ht="15.75" hidden="false" customHeight="false" outlineLevel="0" collapsed="false">
      <c r="A36" s="95" t="s">
        <v>526</v>
      </c>
      <c r="B36" s="96" t="n">
        <f aca="false">B19-(B19*0.015)</f>
        <v>11.1305</v>
      </c>
      <c r="C36" s="87" t="n">
        <v>61</v>
      </c>
      <c r="D36" s="87" t="n">
        <v>0</v>
      </c>
      <c r="E36" s="87" t="n">
        <v>292</v>
      </c>
      <c r="F36" s="87" t="n">
        <v>0</v>
      </c>
      <c r="G36" s="97" t="n">
        <v>30</v>
      </c>
      <c r="H36" s="87" t="n">
        <v>99</v>
      </c>
      <c r="I36" s="87" t="n">
        <v>920</v>
      </c>
      <c r="J36" s="87" t="n">
        <v>15</v>
      </c>
      <c r="K36" s="87" t="n">
        <v>0</v>
      </c>
      <c r="L36" s="87" t="n">
        <v>20</v>
      </c>
      <c r="M36" s="87" t="n">
        <v>45</v>
      </c>
      <c r="N36" s="87" t="n">
        <v>2</v>
      </c>
      <c r="O36" s="87" t="n">
        <v>0.4</v>
      </c>
      <c r="P36" s="87" t="n">
        <v>3</v>
      </c>
      <c r="Q36" s="87" t="n">
        <v>1</v>
      </c>
      <c r="R36" s="87" t="n">
        <v>3.2</v>
      </c>
      <c r="S36" s="87" t="n">
        <v>2</v>
      </c>
      <c r="T36" s="87" t="n">
        <v>0</v>
      </c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</row>
    <row r="37" s="100" customFormat="true" ht="15.75" hidden="false" customHeight="false" outlineLevel="0" collapsed="false">
      <c r="A37" s="95" t="s">
        <v>527</v>
      </c>
      <c r="B37" s="96" t="n">
        <f aca="false">B19+(B19*0.015)</f>
        <v>11.4695</v>
      </c>
      <c r="C37" s="87" t="n">
        <v>107</v>
      </c>
      <c r="D37" s="87" t="n">
        <v>31</v>
      </c>
      <c r="E37" s="87" t="n">
        <v>432</v>
      </c>
      <c r="F37" s="87" t="n">
        <v>66</v>
      </c>
      <c r="G37" s="97" t="s">
        <v>521</v>
      </c>
      <c r="H37" s="87" t="n">
        <v>166</v>
      </c>
      <c r="I37" s="87" t="n">
        <v>2300</v>
      </c>
      <c r="J37" s="87" t="n">
        <v>25</v>
      </c>
      <c r="K37" s="87" t="n">
        <v>10</v>
      </c>
      <c r="L37" s="87" t="n">
        <v>35</v>
      </c>
      <c r="M37" s="87" t="n">
        <v>65</v>
      </c>
      <c r="N37" s="98" t="s">
        <v>521</v>
      </c>
      <c r="O37" s="98" t="s">
        <v>521</v>
      </c>
      <c r="P37" s="98" t="s">
        <v>521</v>
      </c>
      <c r="Q37" s="98" t="s">
        <v>521</v>
      </c>
      <c r="R37" s="98" t="s">
        <v>521</v>
      </c>
      <c r="S37" s="98" t="s">
        <v>521</v>
      </c>
      <c r="T37" s="87" t="n">
        <v>100</v>
      </c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</row>
    <row r="39" s="91" customFormat="true" ht="15.75" hidden="false" customHeight="false" outlineLevel="0" collapsed="false">
      <c r="A39" s="84" t="s">
        <v>505</v>
      </c>
      <c r="B39" s="93"/>
      <c r="C39" s="90"/>
      <c r="D39" s="90"/>
      <c r="E39" s="90"/>
      <c r="F39" s="90"/>
      <c r="G39" s="93"/>
      <c r="H39" s="90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</row>
    <row r="40" s="84" customFormat="true" ht="15.75" hidden="false" customHeight="false" outlineLevel="0" collapsed="false">
      <c r="A40" s="84" t="s">
        <v>492</v>
      </c>
      <c r="B40" s="94" t="s">
        <v>475</v>
      </c>
      <c r="C40" s="85" t="s">
        <v>495</v>
      </c>
      <c r="D40" s="85" t="s">
        <v>506</v>
      </c>
      <c r="E40" s="85" t="s">
        <v>497</v>
      </c>
      <c r="F40" s="85" t="s">
        <v>507</v>
      </c>
      <c r="G40" s="94" t="s">
        <v>499</v>
      </c>
      <c r="H40" s="85" t="s">
        <v>500</v>
      </c>
      <c r="I40" s="94" t="s">
        <v>482</v>
      </c>
      <c r="J40" s="94" t="s">
        <v>508</v>
      </c>
      <c r="K40" s="94" t="s">
        <v>509</v>
      </c>
      <c r="L40" s="94" t="s">
        <v>510</v>
      </c>
      <c r="M40" s="94" t="s">
        <v>511</v>
      </c>
      <c r="N40" s="94" t="s">
        <v>512</v>
      </c>
      <c r="O40" s="94" t="s">
        <v>513</v>
      </c>
      <c r="P40" s="94" t="s">
        <v>514</v>
      </c>
      <c r="Q40" s="94" t="s">
        <v>515</v>
      </c>
      <c r="R40" s="94" t="s">
        <v>516</v>
      </c>
      <c r="S40" s="94" t="s">
        <v>517</v>
      </c>
      <c r="T40" s="94" t="s">
        <v>518</v>
      </c>
      <c r="U40" s="85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</row>
    <row r="41" s="100" customFormat="true" ht="15.75" hidden="false" customHeight="false" outlineLevel="0" collapsed="false">
      <c r="A41" s="95" t="s">
        <v>519</v>
      </c>
      <c r="B41" s="96" t="n">
        <f aca="false">B16-(B16*0.015)</f>
        <v>6.5995</v>
      </c>
      <c r="C41" s="87" t="n">
        <v>36</v>
      </c>
      <c r="D41" s="87" t="n">
        <v>0</v>
      </c>
      <c r="E41" s="87" t="n">
        <v>177</v>
      </c>
      <c r="F41" s="87" t="n">
        <v>0</v>
      </c>
      <c r="G41" s="97" t="n">
        <v>18</v>
      </c>
      <c r="H41" s="98" t="n">
        <v>59</v>
      </c>
      <c r="I41" s="99" t="n">
        <v>300</v>
      </c>
      <c r="J41" s="87" t="n">
        <v>15</v>
      </c>
      <c r="K41" s="87" t="n">
        <v>0</v>
      </c>
      <c r="L41" s="87" t="n">
        <v>20</v>
      </c>
      <c r="M41" s="87" t="n">
        <v>45</v>
      </c>
      <c r="N41" s="87" t="n">
        <v>2</v>
      </c>
      <c r="O41" s="87" t="n">
        <v>0.4</v>
      </c>
      <c r="P41" s="87" t="n">
        <v>3</v>
      </c>
      <c r="Q41" s="87" t="n">
        <v>1</v>
      </c>
      <c r="R41" s="87" t="n">
        <v>2</v>
      </c>
      <c r="S41" s="87" t="n">
        <v>1</v>
      </c>
      <c r="T41" s="87" t="n">
        <v>0</v>
      </c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</row>
    <row r="42" s="100" customFormat="true" ht="15.75" hidden="false" customHeight="false" outlineLevel="0" collapsed="false">
      <c r="A42" s="95" t="s">
        <v>520</v>
      </c>
      <c r="B42" s="96" t="n">
        <f aca="false">B16+(B16*0.015)</f>
        <v>6.8005</v>
      </c>
      <c r="C42" s="87" t="n">
        <v>63</v>
      </c>
      <c r="D42" s="87" t="n">
        <v>18</v>
      </c>
      <c r="E42" s="87" t="n">
        <v>256</v>
      </c>
      <c r="F42" s="87" t="n">
        <v>39</v>
      </c>
      <c r="G42" s="97" t="s">
        <v>521</v>
      </c>
      <c r="H42" s="87" t="n">
        <v>99</v>
      </c>
      <c r="I42" s="87" t="n">
        <v>1400</v>
      </c>
      <c r="J42" s="87" t="n">
        <v>25</v>
      </c>
      <c r="K42" s="87" t="n">
        <v>10</v>
      </c>
      <c r="L42" s="87" t="n">
        <v>35</v>
      </c>
      <c r="M42" s="87" t="n">
        <v>65</v>
      </c>
      <c r="N42" s="98" t="s">
        <v>521</v>
      </c>
      <c r="O42" s="98" t="s">
        <v>521</v>
      </c>
      <c r="P42" s="98" t="s">
        <v>521</v>
      </c>
      <c r="Q42" s="98" t="s">
        <v>521</v>
      </c>
      <c r="R42" s="98" t="s">
        <v>521</v>
      </c>
      <c r="S42" s="98" t="s">
        <v>521</v>
      </c>
      <c r="T42" s="87" t="n">
        <v>100</v>
      </c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</row>
    <row r="43" s="100" customFormat="true" ht="15.75" hidden="false" customHeight="false" outlineLevel="0" collapsed="false">
      <c r="A43" s="95" t="s">
        <v>522</v>
      </c>
      <c r="B43" s="96" t="n">
        <f aca="false">B17-(B17*0.015)</f>
        <v>12.805</v>
      </c>
      <c r="C43" s="87" t="n">
        <v>70</v>
      </c>
      <c r="D43" s="87" t="n">
        <v>0</v>
      </c>
      <c r="E43" s="87" t="n">
        <v>344</v>
      </c>
      <c r="F43" s="87" t="n">
        <v>0</v>
      </c>
      <c r="G43" s="97" t="n">
        <v>34</v>
      </c>
      <c r="H43" s="87" t="n">
        <v>114</v>
      </c>
      <c r="I43" s="87" t="n">
        <v>460</v>
      </c>
      <c r="J43" s="87" t="n">
        <v>15</v>
      </c>
      <c r="K43" s="87" t="n">
        <v>0</v>
      </c>
      <c r="L43" s="87" t="n">
        <v>20</v>
      </c>
      <c r="M43" s="87" t="n">
        <v>45</v>
      </c>
      <c r="N43" s="87" t="n">
        <v>2</v>
      </c>
      <c r="O43" s="87" t="n">
        <v>0.4</v>
      </c>
      <c r="P43" s="87" t="n">
        <v>3</v>
      </c>
      <c r="Q43" s="87" t="n">
        <v>1</v>
      </c>
      <c r="R43" s="87" t="n">
        <v>2</v>
      </c>
      <c r="S43" s="87" t="n">
        <v>2</v>
      </c>
      <c r="T43" s="87" t="n">
        <v>0</v>
      </c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</row>
    <row r="44" s="100" customFormat="true" ht="15.75" hidden="false" customHeight="false" outlineLevel="0" collapsed="false">
      <c r="A44" s="95" t="s">
        <v>523</v>
      </c>
      <c r="B44" s="96" t="n">
        <f aca="false">B17+(B17*0.015)</f>
        <v>13.195</v>
      </c>
      <c r="C44" s="87" t="n">
        <v>123</v>
      </c>
      <c r="D44" s="87" t="n">
        <v>35</v>
      </c>
      <c r="E44" s="87" t="n">
        <v>497</v>
      </c>
      <c r="F44" s="87" t="n">
        <v>76</v>
      </c>
      <c r="G44" s="97" t="s">
        <v>521</v>
      </c>
      <c r="H44" s="87" t="n">
        <v>191</v>
      </c>
      <c r="I44" s="87" t="n">
        <v>2300</v>
      </c>
      <c r="J44" s="87" t="n">
        <v>25</v>
      </c>
      <c r="K44" s="87" t="n">
        <v>10</v>
      </c>
      <c r="L44" s="87" t="n">
        <v>35</v>
      </c>
      <c r="M44" s="87" t="n">
        <v>65</v>
      </c>
      <c r="N44" s="98" t="s">
        <v>521</v>
      </c>
      <c r="O44" s="98" t="s">
        <v>521</v>
      </c>
      <c r="P44" s="98" t="s">
        <v>521</v>
      </c>
      <c r="Q44" s="98" t="s">
        <v>521</v>
      </c>
      <c r="R44" s="98" t="s">
        <v>521</v>
      </c>
      <c r="S44" s="98" t="s">
        <v>521</v>
      </c>
      <c r="T44" s="87" t="n">
        <v>100</v>
      </c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</row>
    <row r="45" s="100" customFormat="true" ht="15.75" hidden="false" customHeight="false" outlineLevel="0" collapsed="false">
      <c r="A45" s="95" t="s">
        <v>524</v>
      </c>
      <c r="B45" s="96" t="n">
        <f aca="false">B18-(B18*0.015)</f>
        <v>8.7665</v>
      </c>
      <c r="C45" s="87" t="n">
        <v>48</v>
      </c>
      <c r="D45" s="87" t="n">
        <v>0</v>
      </c>
      <c r="E45" s="87" t="n">
        <v>235</v>
      </c>
      <c r="F45" s="87" t="n">
        <v>0</v>
      </c>
      <c r="G45" s="97" t="n">
        <v>24</v>
      </c>
      <c r="H45" s="87" t="n">
        <v>78</v>
      </c>
      <c r="I45" s="87" t="n">
        <v>920</v>
      </c>
      <c r="J45" s="87" t="n">
        <v>15</v>
      </c>
      <c r="K45" s="87" t="n">
        <v>0</v>
      </c>
      <c r="L45" s="87" t="n">
        <v>20</v>
      </c>
      <c r="M45" s="87" t="n">
        <v>45</v>
      </c>
      <c r="N45" s="87" t="n">
        <v>2</v>
      </c>
      <c r="O45" s="87" t="n">
        <v>0.4</v>
      </c>
      <c r="P45" s="87" t="n">
        <v>3</v>
      </c>
      <c r="Q45" s="87" t="n">
        <v>1</v>
      </c>
      <c r="R45" s="87" t="n">
        <v>3.2</v>
      </c>
      <c r="S45" s="87" t="n">
        <v>2</v>
      </c>
      <c r="T45" s="87" t="n">
        <v>0</v>
      </c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</row>
    <row r="46" s="100" customFormat="true" ht="15.75" hidden="false" customHeight="false" outlineLevel="0" collapsed="false">
      <c r="A46" s="95" t="s">
        <v>525</v>
      </c>
      <c r="B46" s="96" t="n">
        <f aca="false">B18+(B18*0.015)</f>
        <v>9.0335</v>
      </c>
      <c r="C46" s="87" t="n">
        <v>84</v>
      </c>
      <c r="D46" s="87" t="n">
        <v>24</v>
      </c>
      <c r="E46" s="87" t="n">
        <v>340</v>
      </c>
      <c r="F46" s="87" t="n">
        <v>52</v>
      </c>
      <c r="G46" s="97" t="s">
        <v>521</v>
      </c>
      <c r="H46" s="87" t="n">
        <v>131</v>
      </c>
      <c r="I46" s="87" t="n">
        <v>2300</v>
      </c>
      <c r="J46" s="87" t="n">
        <v>25</v>
      </c>
      <c r="K46" s="87" t="n">
        <v>10</v>
      </c>
      <c r="L46" s="87" t="n">
        <v>35</v>
      </c>
      <c r="M46" s="87" t="n">
        <v>65</v>
      </c>
      <c r="N46" s="98" t="s">
        <v>521</v>
      </c>
      <c r="O46" s="98" t="s">
        <v>521</v>
      </c>
      <c r="P46" s="98" t="s">
        <v>521</v>
      </c>
      <c r="Q46" s="98" t="s">
        <v>521</v>
      </c>
      <c r="R46" s="98" t="s">
        <v>521</v>
      </c>
      <c r="S46" s="98" t="s">
        <v>521</v>
      </c>
      <c r="T46" s="87" t="n">
        <v>100</v>
      </c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</row>
    <row r="47" s="100" customFormat="true" ht="15.75" hidden="false" customHeight="false" outlineLevel="0" collapsed="false">
      <c r="A47" s="95" t="s">
        <v>526</v>
      </c>
      <c r="B47" s="96" t="n">
        <f aca="false">B19-(B19*0.015)</f>
        <v>11.1305</v>
      </c>
      <c r="C47" s="87" t="n">
        <v>61</v>
      </c>
      <c r="D47" s="87" t="n">
        <v>0</v>
      </c>
      <c r="E47" s="87" t="n">
        <v>292</v>
      </c>
      <c r="F47" s="87" t="n">
        <v>0</v>
      </c>
      <c r="G47" s="97" t="n">
        <v>30</v>
      </c>
      <c r="H47" s="87" t="n">
        <v>99</v>
      </c>
      <c r="I47" s="87" t="n">
        <v>920</v>
      </c>
      <c r="J47" s="87" t="n">
        <v>15</v>
      </c>
      <c r="K47" s="87" t="n">
        <v>0</v>
      </c>
      <c r="L47" s="87" t="n">
        <v>20</v>
      </c>
      <c r="M47" s="87" t="n">
        <v>45</v>
      </c>
      <c r="N47" s="87" t="n">
        <v>2</v>
      </c>
      <c r="O47" s="87" t="n">
        <v>0.4</v>
      </c>
      <c r="P47" s="87" t="n">
        <v>3</v>
      </c>
      <c r="Q47" s="87" t="n">
        <v>1</v>
      </c>
      <c r="R47" s="87" t="n">
        <v>3.2</v>
      </c>
      <c r="S47" s="87" t="n">
        <v>2</v>
      </c>
      <c r="T47" s="87" t="n">
        <v>0</v>
      </c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</row>
    <row r="48" s="100" customFormat="true" ht="15.75" hidden="false" customHeight="false" outlineLevel="0" collapsed="false">
      <c r="A48" s="95" t="s">
        <v>527</v>
      </c>
      <c r="B48" s="96" t="n">
        <f aca="false">B19+(B19*0.015)</f>
        <v>11.4695</v>
      </c>
      <c r="C48" s="87" t="n">
        <v>107</v>
      </c>
      <c r="D48" s="87" t="n">
        <v>31</v>
      </c>
      <c r="E48" s="87" t="n">
        <v>432</v>
      </c>
      <c r="F48" s="87" t="n">
        <v>66</v>
      </c>
      <c r="G48" s="97" t="s">
        <v>521</v>
      </c>
      <c r="H48" s="87" t="n">
        <v>166</v>
      </c>
      <c r="I48" s="87" t="n">
        <v>2300</v>
      </c>
      <c r="J48" s="87" t="n">
        <v>25</v>
      </c>
      <c r="K48" s="87" t="n">
        <v>10</v>
      </c>
      <c r="L48" s="87" t="n">
        <v>35</v>
      </c>
      <c r="M48" s="87" t="n">
        <v>65</v>
      </c>
      <c r="N48" s="98" t="s">
        <v>521</v>
      </c>
      <c r="O48" s="98" t="s">
        <v>521</v>
      </c>
      <c r="P48" s="98" t="s">
        <v>521</v>
      </c>
      <c r="Q48" s="98" t="s">
        <v>521</v>
      </c>
      <c r="R48" s="98" t="s">
        <v>521</v>
      </c>
      <c r="S48" s="98" t="s">
        <v>521</v>
      </c>
      <c r="T48" s="87" t="n">
        <v>100</v>
      </c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</row>
    <row r="50" s="91" customFormat="true" ht="15.75" hidden="false" customHeight="false" outlineLevel="0" collapsed="false">
      <c r="A50" s="84" t="s">
        <v>505</v>
      </c>
      <c r="B50" s="93"/>
      <c r="C50" s="90"/>
      <c r="D50" s="90"/>
      <c r="E50" s="90"/>
      <c r="F50" s="90"/>
      <c r="G50" s="93"/>
      <c r="H50" s="90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</row>
    <row r="51" s="84" customFormat="true" ht="15.75" hidden="false" customHeight="false" outlineLevel="0" collapsed="false">
      <c r="A51" s="84" t="s">
        <v>493</v>
      </c>
      <c r="B51" s="94" t="s">
        <v>475</v>
      </c>
      <c r="C51" s="85" t="s">
        <v>495</v>
      </c>
      <c r="D51" s="85" t="s">
        <v>506</v>
      </c>
      <c r="E51" s="85" t="s">
        <v>497</v>
      </c>
      <c r="F51" s="85" t="s">
        <v>507</v>
      </c>
      <c r="G51" s="94" t="s">
        <v>499</v>
      </c>
      <c r="H51" s="85" t="s">
        <v>500</v>
      </c>
      <c r="I51" s="94" t="s">
        <v>482</v>
      </c>
      <c r="J51" s="94" t="s">
        <v>508</v>
      </c>
      <c r="K51" s="94" t="s">
        <v>509</v>
      </c>
      <c r="L51" s="94" t="s">
        <v>510</v>
      </c>
      <c r="M51" s="94" t="s">
        <v>511</v>
      </c>
      <c r="N51" s="94" t="s">
        <v>512</v>
      </c>
      <c r="O51" s="94" t="s">
        <v>513</v>
      </c>
      <c r="P51" s="94" t="s">
        <v>514</v>
      </c>
      <c r="Q51" s="94" t="s">
        <v>515</v>
      </c>
      <c r="R51" s="94" t="s">
        <v>516</v>
      </c>
      <c r="S51" s="94" t="s">
        <v>517</v>
      </c>
      <c r="T51" s="94" t="s">
        <v>518</v>
      </c>
      <c r="U51" s="85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</row>
    <row r="52" s="100" customFormat="true" ht="15.75" hidden="false" customHeight="false" outlineLevel="0" collapsed="false">
      <c r="A52" s="95" t="s">
        <v>519</v>
      </c>
      <c r="B52" s="96" t="n">
        <f aca="false">B16-(B16*0.015)</f>
        <v>6.5995</v>
      </c>
      <c r="C52" s="87" t="n">
        <v>36</v>
      </c>
      <c r="D52" s="87" t="n">
        <v>0</v>
      </c>
      <c r="E52" s="87" t="n">
        <v>177</v>
      </c>
      <c r="F52" s="87" t="n">
        <v>0</v>
      </c>
      <c r="G52" s="97" t="n">
        <v>18</v>
      </c>
      <c r="H52" s="98" t="n">
        <v>59</v>
      </c>
      <c r="I52" s="99" t="n">
        <v>300</v>
      </c>
      <c r="J52" s="87" t="n">
        <v>15</v>
      </c>
      <c r="K52" s="87" t="n">
        <v>0</v>
      </c>
      <c r="L52" s="87" t="n">
        <v>20</v>
      </c>
      <c r="M52" s="87" t="n">
        <v>45</v>
      </c>
      <c r="N52" s="87" t="n">
        <v>2</v>
      </c>
      <c r="O52" s="87" t="n">
        <v>1</v>
      </c>
      <c r="P52" s="87" t="n">
        <v>1</v>
      </c>
      <c r="Q52" s="87" t="n">
        <v>2</v>
      </c>
      <c r="R52" s="87" t="n">
        <v>4</v>
      </c>
      <c r="S52" s="87" t="n">
        <v>1</v>
      </c>
      <c r="T52" s="87" t="n">
        <v>0</v>
      </c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</row>
    <row r="53" s="100" customFormat="true" ht="15.75" hidden="false" customHeight="false" outlineLevel="0" collapsed="false">
      <c r="A53" s="95" t="s">
        <v>520</v>
      </c>
      <c r="B53" s="96" t="n">
        <f aca="false">B16+(B16*0.015)</f>
        <v>6.8005</v>
      </c>
      <c r="C53" s="87" t="n">
        <v>63</v>
      </c>
      <c r="D53" s="87" t="n">
        <v>18</v>
      </c>
      <c r="E53" s="87" t="n">
        <v>256</v>
      </c>
      <c r="F53" s="87" t="n">
        <v>39</v>
      </c>
      <c r="G53" s="97" t="s">
        <v>521</v>
      </c>
      <c r="H53" s="87" t="n">
        <v>99</v>
      </c>
      <c r="I53" s="87" t="n">
        <v>1400</v>
      </c>
      <c r="J53" s="87" t="n">
        <v>25</v>
      </c>
      <c r="K53" s="87" t="n">
        <v>10</v>
      </c>
      <c r="L53" s="87" t="n">
        <v>35</v>
      </c>
      <c r="M53" s="87" t="n">
        <v>65</v>
      </c>
      <c r="N53" s="98" t="s">
        <v>521</v>
      </c>
      <c r="O53" s="98" t="s">
        <v>521</v>
      </c>
      <c r="P53" s="98" t="s">
        <v>521</v>
      </c>
      <c r="Q53" s="98" t="s">
        <v>521</v>
      </c>
      <c r="R53" s="98" t="s">
        <v>521</v>
      </c>
      <c r="S53" s="98" t="s">
        <v>521</v>
      </c>
      <c r="T53" s="87" t="n">
        <v>100</v>
      </c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</row>
    <row r="54" s="100" customFormat="true" ht="15.75" hidden="false" customHeight="false" outlineLevel="0" collapsed="false">
      <c r="A54" s="95" t="s">
        <v>522</v>
      </c>
      <c r="B54" s="96" t="n">
        <f aca="false">B17-(B17*0.015)</f>
        <v>12.805</v>
      </c>
      <c r="C54" s="87" t="n">
        <v>70</v>
      </c>
      <c r="D54" s="87" t="n">
        <v>0</v>
      </c>
      <c r="E54" s="87" t="n">
        <v>344</v>
      </c>
      <c r="F54" s="87" t="n">
        <v>0</v>
      </c>
      <c r="G54" s="97" t="n">
        <v>34</v>
      </c>
      <c r="H54" s="87" t="n">
        <v>114</v>
      </c>
      <c r="I54" s="87" t="n">
        <v>460</v>
      </c>
      <c r="J54" s="87" t="n">
        <v>15</v>
      </c>
      <c r="K54" s="87" t="n">
        <v>0</v>
      </c>
      <c r="L54" s="87" t="n">
        <v>20</v>
      </c>
      <c r="M54" s="87" t="n">
        <v>45</v>
      </c>
      <c r="N54" s="87" t="n">
        <v>2</v>
      </c>
      <c r="O54" s="87" t="n">
        <v>1</v>
      </c>
      <c r="P54" s="87" t="n">
        <v>2</v>
      </c>
      <c r="Q54" s="87" t="n">
        <v>3</v>
      </c>
      <c r="R54" s="87" t="n">
        <v>5</v>
      </c>
      <c r="S54" s="87" t="n">
        <v>2</v>
      </c>
      <c r="T54" s="87" t="n">
        <v>0</v>
      </c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</row>
    <row r="55" s="100" customFormat="true" ht="15.75" hidden="false" customHeight="false" outlineLevel="0" collapsed="false">
      <c r="A55" s="95" t="s">
        <v>523</v>
      </c>
      <c r="B55" s="96" t="n">
        <f aca="false">B17+(B17*0.015)</f>
        <v>13.195</v>
      </c>
      <c r="C55" s="87" t="n">
        <v>123</v>
      </c>
      <c r="D55" s="87" t="n">
        <v>35</v>
      </c>
      <c r="E55" s="87" t="n">
        <v>497</v>
      </c>
      <c r="F55" s="87" t="n">
        <v>76</v>
      </c>
      <c r="G55" s="97" t="s">
        <v>521</v>
      </c>
      <c r="H55" s="87" t="n">
        <v>191</v>
      </c>
      <c r="I55" s="87" t="n">
        <v>2300</v>
      </c>
      <c r="J55" s="87" t="n">
        <v>25</v>
      </c>
      <c r="K55" s="87" t="n">
        <v>10</v>
      </c>
      <c r="L55" s="87" t="n">
        <v>35</v>
      </c>
      <c r="M55" s="87" t="n">
        <v>65</v>
      </c>
      <c r="N55" s="98" t="s">
        <v>521</v>
      </c>
      <c r="O55" s="98" t="s">
        <v>521</v>
      </c>
      <c r="P55" s="98" t="s">
        <v>521</v>
      </c>
      <c r="Q55" s="98" t="s">
        <v>521</v>
      </c>
      <c r="R55" s="98" t="s">
        <v>521</v>
      </c>
      <c r="S55" s="98" t="s">
        <v>521</v>
      </c>
      <c r="T55" s="87" t="n">
        <v>100</v>
      </c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</row>
    <row r="56" s="100" customFormat="true" ht="15.75" hidden="false" customHeight="false" outlineLevel="0" collapsed="false">
      <c r="A56" s="95" t="s">
        <v>524</v>
      </c>
      <c r="B56" s="96" t="n">
        <f aca="false">B18-(B18*0.015)</f>
        <v>8.7665</v>
      </c>
      <c r="C56" s="87" t="n">
        <v>48</v>
      </c>
      <c r="D56" s="87" t="n">
        <v>0</v>
      </c>
      <c r="E56" s="87" t="n">
        <v>235</v>
      </c>
      <c r="F56" s="87" t="n">
        <v>0</v>
      </c>
      <c r="G56" s="97" t="n">
        <v>24</v>
      </c>
      <c r="H56" s="87" t="n">
        <v>78</v>
      </c>
      <c r="I56" s="87" t="n">
        <v>920</v>
      </c>
      <c r="J56" s="87" t="n">
        <v>15</v>
      </c>
      <c r="K56" s="87" t="n">
        <v>0</v>
      </c>
      <c r="L56" s="87" t="n">
        <v>20</v>
      </c>
      <c r="M56" s="87" t="n">
        <v>45</v>
      </c>
      <c r="N56" s="87" t="n">
        <v>2</v>
      </c>
      <c r="O56" s="87" t="n">
        <v>1</v>
      </c>
      <c r="P56" s="87" t="n">
        <v>2</v>
      </c>
      <c r="Q56" s="87" t="n">
        <v>2</v>
      </c>
      <c r="R56" s="87" t="n">
        <v>6</v>
      </c>
      <c r="S56" s="87" t="n">
        <v>2</v>
      </c>
      <c r="T56" s="87" t="n">
        <v>0</v>
      </c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</row>
    <row r="57" s="100" customFormat="true" ht="15.75" hidden="false" customHeight="false" outlineLevel="0" collapsed="false">
      <c r="A57" s="95" t="s">
        <v>525</v>
      </c>
      <c r="B57" s="96" t="n">
        <f aca="false">B18+(B18*0.015)</f>
        <v>9.0335</v>
      </c>
      <c r="C57" s="87" t="n">
        <v>84</v>
      </c>
      <c r="D57" s="87" t="n">
        <v>24</v>
      </c>
      <c r="E57" s="87" t="n">
        <v>340</v>
      </c>
      <c r="F57" s="87" t="n">
        <v>52</v>
      </c>
      <c r="G57" s="97" t="s">
        <v>521</v>
      </c>
      <c r="H57" s="87" t="n">
        <v>131</v>
      </c>
      <c r="I57" s="87" t="n">
        <v>2300</v>
      </c>
      <c r="J57" s="87" t="n">
        <v>25</v>
      </c>
      <c r="K57" s="87" t="n">
        <v>10</v>
      </c>
      <c r="L57" s="87" t="n">
        <v>35</v>
      </c>
      <c r="M57" s="87" t="n">
        <v>65</v>
      </c>
      <c r="N57" s="98" t="s">
        <v>521</v>
      </c>
      <c r="O57" s="98" t="s">
        <v>521</v>
      </c>
      <c r="P57" s="98" t="s">
        <v>521</v>
      </c>
      <c r="Q57" s="98" t="s">
        <v>521</v>
      </c>
      <c r="R57" s="98" t="s">
        <v>521</v>
      </c>
      <c r="S57" s="98" t="s">
        <v>521</v>
      </c>
      <c r="T57" s="87" t="n">
        <v>100</v>
      </c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</row>
    <row r="58" s="100" customFormat="true" ht="15.75" hidden="false" customHeight="false" outlineLevel="0" collapsed="false">
      <c r="A58" s="95" t="s">
        <v>526</v>
      </c>
      <c r="B58" s="96" t="n">
        <f aca="false">B19-(B19*0.015)</f>
        <v>11.1305</v>
      </c>
      <c r="C58" s="87" t="n">
        <v>61</v>
      </c>
      <c r="D58" s="87" t="n">
        <v>0</v>
      </c>
      <c r="E58" s="87" t="n">
        <v>292</v>
      </c>
      <c r="F58" s="87" t="n">
        <v>0</v>
      </c>
      <c r="G58" s="97" t="n">
        <v>30</v>
      </c>
      <c r="H58" s="87" t="n">
        <v>99</v>
      </c>
      <c r="I58" s="87" t="n">
        <v>920</v>
      </c>
      <c r="J58" s="87" t="n">
        <v>15</v>
      </c>
      <c r="K58" s="87" t="n">
        <v>0</v>
      </c>
      <c r="L58" s="87" t="n">
        <v>20</v>
      </c>
      <c r="M58" s="87" t="n">
        <v>45</v>
      </c>
      <c r="N58" s="87" t="n">
        <v>2</v>
      </c>
      <c r="O58" s="87" t="n">
        <v>1</v>
      </c>
      <c r="P58" s="87" t="n">
        <v>2</v>
      </c>
      <c r="Q58" s="87" t="n">
        <v>2</v>
      </c>
      <c r="R58" s="87" t="n">
        <v>6</v>
      </c>
      <c r="S58" s="87" t="n">
        <v>2</v>
      </c>
      <c r="T58" s="87" t="n">
        <v>0</v>
      </c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</row>
    <row r="59" s="100" customFormat="true" ht="15.75" hidden="false" customHeight="false" outlineLevel="0" collapsed="false">
      <c r="A59" s="95" t="s">
        <v>527</v>
      </c>
      <c r="B59" s="96" t="n">
        <f aca="false">B19+(B19*0.015)</f>
        <v>11.4695</v>
      </c>
      <c r="C59" s="87" t="n">
        <v>107</v>
      </c>
      <c r="D59" s="87" t="n">
        <v>31</v>
      </c>
      <c r="E59" s="87" t="n">
        <v>432</v>
      </c>
      <c r="F59" s="87" t="n">
        <v>66</v>
      </c>
      <c r="G59" s="97" t="s">
        <v>521</v>
      </c>
      <c r="H59" s="87" t="n">
        <v>166</v>
      </c>
      <c r="I59" s="87" t="n">
        <v>2300</v>
      </c>
      <c r="J59" s="87" t="n">
        <v>25</v>
      </c>
      <c r="K59" s="87" t="n">
        <v>10</v>
      </c>
      <c r="L59" s="87" t="n">
        <v>35</v>
      </c>
      <c r="M59" s="87" t="n">
        <v>65</v>
      </c>
      <c r="N59" s="98" t="s">
        <v>521</v>
      </c>
      <c r="O59" s="98" t="s">
        <v>521</v>
      </c>
      <c r="P59" s="98" t="s">
        <v>521</v>
      </c>
      <c r="Q59" s="98" t="s">
        <v>521</v>
      </c>
      <c r="R59" s="98" t="s">
        <v>521</v>
      </c>
      <c r="S59" s="98" t="s">
        <v>521</v>
      </c>
      <c r="T59" s="87" t="n">
        <v>100</v>
      </c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</row>
    <row r="61" s="103" customFormat="true" ht="30" hidden="false" customHeight="true" outlineLevel="0" collapsed="false">
      <c r="A61" s="101" t="s">
        <v>528</v>
      </c>
      <c r="B61" s="102" t="s">
        <v>475</v>
      </c>
      <c r="C61" s="85" t="s">
        <v>495</v>
      </c>
      <c r="D61" s="85" t="s">
        <v>496</v>
      </c>
      <c r="E61" s="85" t="s">
        <v>497</v>
      </c>
      <c r="F61" s="89" t="s">
        <v>498</v>
      </c>
      <c r="G61" s="102" t="s">
        <v>499</v>
      </c>
      <c r="H61" s="85" t="s">
        <v>500</v>
      </c>
      <c r="I61" s="102" t="s">
        <v>529</v>
      </c>
      <c r="J61" s="89" t="s">
        <v>530</v>
      </c>
      <c r="K61" s="102" t="s">
        <v>531</v>
      </c>
      <c r="L61" s="102" t="s">
        <v>532</v>
      </c>
      <c r="M61" s="102" t="s">
        <v>533</v>
      </c>
      <c r="N61" s="94"/>
      <c r="O61" s="94" t="s">
        <v>534</v>
      </c>
      <c r="P61" s="94" t="s">
        <v>535</v>
      </c>
      <c r="Q61" s="93" t="s">
        <v>536</v>
      </c>
      <c r="R61" s="93" t="s">
        <v>537</v>
      </c>
      <c r="S61" s="93" t="s">
        <v>538</v>
      </c>
      <c r="T61" s="93" t="s">
        <v>539</v>
      </c>
      <c r="U61" s="93" t="s">
        <v>540</v>
      </c>
      <c r="V61" s="93" t="s">
        <v>541</v>
      </c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3"/>
      <c r="AI61" s="93"/>
    </row>
    <row r="62" s="100" customFormat="true" ht="15.75" hidden="false" customHeight="false" outlineLevel="0" collapsed="false">
      <c r="A62" s="95" t="s">
        <v>519</v>
      </c>
      <c r="B62" s="96" t="n">
        <v>7.9785</v>
      </c>
      <c r="C62" s="99"/>
      <c r="D62" s="99"/>
      <c r="E62" s="99"/>
      <c r="F62" s="99" t="n">
        <v>68.6</v>
      </c>
      <c r="G62" s="99" t="n">
        <v>10.85</v>
      </c>
      <c r="H62" s="99" t="n">
        <v>42.7</v>
      </c>
      <c r="I62" s="104" t="n">
        <v>1960</v>
      </c>
      <c r="J62" s="96" t="n">
        <v>37.03</v>
      </c>
      <c r="K62" s="105" t="n">
        <v>9.17</v>
      </c>
      <c r="L62" s="105" t="n">
        <v>23.31</v>
      </c>
      <c r="M62" s="105" t="n">
        <v>9.59</v>
      </c>
      <c r="N62" s="105"/>
      <c r="O62" s="97" t="n">
        <v>14.3975308641975</v>
      </c>
      <c r="P62" s="87" t="n">
        <v>0</v>
      </c>
      <c r="Q62" s="105" t="n">
        <v>1.19</v>
      </c>
      <c r="R62" s="87" t="n">
        <v>0.392</v>
      </c>
      <c r="S62" s="87" t="n">
        <v>1.26</v>
      </c>
      <c r="T62" s="87" t="n">
        <v>1.1</v>
      </c>
      <c r="U62" s="87" t="n">
        <v>2.4</v>
      </c>
      <c r="V62" s="87" t="n">
        <v>0.5</v>
      </c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  <c r="AI62" s="87"/>
    </row>
    <row r="63" s="100" customFormat="true" ht="15.75" hidden="false" customHeight="false" outlineLevel="0" collapsed="false">
      <c r="A63" s="95" t="s">
        <v>520</v>
      </c>
      <c r="B63" s="96" t="n">
        <v>8.2215</v>
      </c>
      <c r="C63" s="99"/>
      <c r="D63" s="99"/>
      <c r="E63" s="99"/>
      <c r="F63" s="99" t="n">
        <v>127.4</v>
      </c>
      <c r="G63" s="99" t="n">
        <v>20.15</v>
      </c>
      <c r="H63" s="99" t="n">
        <v>79.3</v>
      </c>
      <c r="I63" s="104" t="n">
        <v>3640</v>
      </c>
      <c r="J63" s="96" t="n">
        <v>68.77</v>
      </c>
      <c r="K63" s="105" t="n">
        <v>17.03</v>
      </c>
      <c r="L63" s="105" t="n">
        <v>43.29</v>
      </c>
      <c r="M63" s="105" t="n">
        <v>17.81</v>
      </c>
      <c r="N63" s="105"/>
      <c r="O63" s="97" t="n">
        <v>26.7382716049383</v>
      </c>
      <c r="P63" s="87" t="n">
        <v>0</v>
      </c>
      <c r="Q63" s="105" t="n">
        <v>2.21</v>
      </c>
      <c r="R63" s="87" t="n">
        <v>0.728</v>
      </c>
      <c r="S63" s="87" t="n">
        <v>2.34</v>
      </c>
      <c r="T63" s="87" t="n">
        <v>2.04285714285714</v>
      </c>
      <c r="U63" s="87" t="n">
        <v>4.45714285714286</v>
      </c>
      <c r="V63" s="87" t="n">
        <v>0.928571428571429</v>
      </c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</row>
    <row r="64" s="100" customFormat="true" ht="15.75" hidden="false" customHeight="false" outlineLevel="0" collapsed="false">
      <c r="A64" s="95" t="s">
        <v>522</v>
      </c>
      <c r="B64" s="96" t="n">
        <v>15.0705</v>
      </c>
      <c r="C64" s="99"/>
      <c r="D64" s="99"/>
      <c r="E64" s="99"/>
      <c r="F64" s="99" t="n">
        <v>85.4</v>
      </c>
      <c r="G64" s="99" t="n">
        <v>15.47</v>
      </c>
      <c r="H64" s="99" t="n">
        <v>81.9</v>
      </c>
      <c r="I64" s="104" t="n">
        <v>2688</v>
      </c>
      <c r="J64" s="96" t="n">
        <v>33.18</v>
      </c>
      <c r="K64" s="105" t="n">
        <v>11.62</v>
      </c>
      <c r="L64" s="105" t="n">
        <v>24.5</v>
      </c>
      <c r="M64" s="105" t="n">
        <v>9.73</v>
      </c>
      <c r="N64" s="105"/>
      <c r="O64" s="97" t="n">
        <v>9.48888888888889</v>
      </c>
      <c r="P64" s="87" t="n">
        <v>0</v>
      </c>
      <c r="Q64" s="105" t="n">
        <v>0.77</v>
      </c>
      <c r="R64" s="87" t="n">
        <v>0.7</v>
      </c>
      <c r="S64" s="87" t="n">
        <v>0.98</v>
      </c>
      <c r="T64" s="87" t="n">
        <v>1.1</v>
      </c>
      <c r="U64" s="87" t="n">
        <v>4.4</v>
      </c>
      <c r="V64" s="87" t="n">
        <v>1.75</v>
      </c>
      <c r="W64" s="87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7"/>
      <c r="AI64" s="87"/>
    </row>
    <row r="65" s="100" customFormat="true" ht="15.75" hidden="false" customHeight="false" outlineLevel="0" collapsed="false">
      <c r="A65" s="95" t="s">
        <v>523</v>
      </c>
      <c r="B65" s="96" t="n">
        <v>15.5295</v>
      </c>
      <c r="C65" s="99"/>
      <c r="D65" s="99"/>
      <c r="E65" s="99"/>
      <c r="F65" s="99" t="n">
        <v>158.6</v>
      </c>
      <c r="G65" s="99" t="n">
        <v>28.73</v>
      </c>
      <c r="H65" s="99" t="n">
        <v>152.1</v>
      </c>
      <c r="I65" s="104" t="n">
        <v>4992</v>
      </c>
      <c r="J65" s="96" t="n">
        <v>61.62</v>
      </c>
      <c r="K65" s="105" t="n">
        <v>21.58</v>
      </c>
      <c r="L65" s="105" t="n">
        <v>45.5</v>
      </c>
      <c r="M65" s="105" t="n">
        <v>18.07</v>
      </c>
      <c r="N65" s="105"/>
      <c r="O65" s="106" t="n">
        <v>17.6222222222222</v>
      </c>
      <c r="P65" s="87" t="n">
        <v>0</v>
      </c>
      <c r="Q65" s="105" t="n">
        <v>1.43</v>
      </c>
      <c r="R65" s="87" t="n">
        <v>1.3</v>
      </c>
      <c r="S65" s="87" t="n">
        <v>1.82</v>
      </c>
      <c r="T65" s="87" t="n">
        <v>2.04285714285714</v>
      </c>
      <c r="U65" s="87" t="n">
        <v>8.17142857142857</v>
      </c>
      <c r="V65" s="87" t="n">
        <v>3.25</v>
      </c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</row>
    <row r="66" s="100" customFormat="true" ht="15.75" hidden="false" customHeight="false" outlineLevel="0" collapsed="false">
      <c r="A66" s="95" t="s">
        <v>524</v>
      </c>
      <c r="B66" s="96" t="n">
        <v>10.7365</v>
      </c>
      <c r="C66" s="99"/>
      <c r="D66" s="99"/>
      <c r="E66" s="99"/>
      <c r="F66" s="99" t="n">
        <v>69.3</v>
      </c>
      <c r="G66" s="99" t="n">
        <v>12.88</v>
      </c>
      <c r="H66" s="99" t="n">
        <v>59.5</v>
      </c>
      <c r="I66" s="104" t="n">
        <v>1946</v>
      </c>
      <c r="J66" s="96" t="n">
        <v>32.55</v>
      </c>
      <c r="K66" s="105" t="n">
        <v>12.04</v>
      </c>
      <c r="L66" s="105" t="n">
        <v>24.92</v>
      </c>
      <c r="M66" s="105" t="n">
        <v>9.8</v>
      </c>
      <c r="N66" s="105"/>
      <c r="O66" s="106" t="n">
        <v>10.8082568807339</v>
      </c>
      <c r="P66" s="87" t="n">
        <v>0.91</v>
      </c>
      <c r="Q66" s="105" t="n">
        <v>0.98</v>
      </c>
      <c r="R66" s="87" t="n">
        <v>0.7</v>
      </c>
      <c r="S66" s="87" t="n">
        <v>2.03</v>
      </c>
      <c r="T66" s="87" t="n">
        <v>0.9</v>
      </c>
      <c r="U66" s="87" t="n">
        <v>3.5</v>
      </c>
      <c r="V66" s="87" t="n">
        <v>1.96</v>
      </c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</row>
    <row r="67" s="100" customFormat="true" ht="15.75" hidden="false" customHeight="false" outlineLevel="0" collapsed="false">
      <c r="A67" s="95" t="s">
        <v>525</v>
      </c>
      <c r="B67" s="96" t="n">
        <v>11.0635</v>
      </c>
      <c r="C67" s="99"/>
      <c r="D67" s="99"/>
      <c r="E67" s="99"/>
      <c r="F67" s="99" t="n">
        <v>128.7</v>
      </c>
      <c r="G67" s="99" t="n">
        <v>23.92</v>
      </c>
      <c r="H67" s="99" t="n">
        <v>110.5</v>
      </c>
      <c r="I67" s="104" t="n">
        <v>3614</v>
      </c>
      <c r="J67" s="96" t="n">
        <v>60.45</v>
      </c>
      <c r="K67" s="105" t="n">
        <v>22.36</v>
      </c>
      <c r="L67" s="105" t="n">
        <v>46.28</v>
      </c>
      <c r="M67" s="105" t="n">
        <v>18.2</v>
      </c>
      <c r="N67" s="105"/>
      <c r="O67" s="106" t="n">
        <v>20.0724770642202</v>
      </c>
      <c r="P67" s="87" t="n">
        <v>1.69</v>
      </c>
      <c r="Q67" s="105" t="n">
        <v>1.82</v>
      </c>
      <c r="R67" s="87" t="n">
        <v>1.3</v>
      </c>
      <c r="S67" s="87" t="n">
        <v>3.77</v>
      </c>
      <c r="T67" s="87" t="n">
        <v>1.67142857142857</v>
      </c>
      <c r="U67" s="87" t="n">
        <v>6.5</v>
      </c>
      <c r="V67" s="87" t="n">
        <v>3.64</v>
      </c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</row>
    <row r="68" s="100" customFormat="true" ht="15.75" hidden="false" customHeight="false" outlineLevel="0" collapsed="false">
      <c r="A68" s="95" t="s">
        <v>526</v>
      </c>
      <c r="B68" s="96" t="n">
        <v>13.002</v>
      </c>
      <c r="C68" s="99"/>
      <c r="D68" s="99"/>
      <c r="E68" s="99"/>
      <c r="F68" s="99" t="n">
        <v>66.5</v>
      </c>
      <c r="G68" s="99" t="n">
        <v>15.12</v>
      </c>
      <c r="H68" s="99" t="n">
        <v>59.5</v>
      </c>
      <c r="I68" s="104" t="n">
        <v>2660</v>
      </c>
      <c r="J68" s="96" t="n">
        <v>31.64</v>
      </c>
      <c r="K68" s="105" t="n">
        <v>11.9</v>
      </c>
      <c r="L68" s="105" t="n">
        <v>23.59</v>
      </c>
      <c r="M68" s="105" t="n">
        <v>9.17</v>
      </c>
      <c r="N68" s="105"/>
      <c r="O68" s="106" t="n">
        <v>8.56439393939394</v>
      </c>
      <c r="P68" s="87" t="n">
        <v>3.01</v>
      </c>
      <c r="Q68" s="105" t="n">
        <v>0.77</v>
      </c>
      <c r="R68" s="87" t="n">
        <v>0.84</v>
      </c>
      <c r="S68" s="87" t="n">
        <v>1.75</v>
      </c>
      <c r="T68" s="87" t="n">
        <v>0.9</v>
      </c>
      <c r="U68" s="87" t="n">
        <v>4.3</v>
      </c>
      <c r="V68" s="87" t="n">
        <v>2.52</v>
      </c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7"/>
    </row>
    <row r="69" s="100" customFormat="true" ht="15.75" hidden="false" customHeight="false" outlineLevel="0" collapsed="false">
      <c r="A69" s="95" t="s">
        <v>542</v>
      </c>
      <c r="B69" s="96" t="n">
        <v>13.398</v>
      </c>
      <c r="C69" s="99"/>
      <c r="D69" s="99"/>
      <c r="E69" s="99"/>
      <c r="F69" s="99" t="n">
        <v>123.5</v>
      </c>
      <c r="G69" s="99" t="n">
        <v>28.08</v>
      </c>
      <c r="H69" s="99" t="n">
        <v>110.5</v>
      </c>
      <c r="I69" s="104" t="n">
        <v>4940</v>
      </c>
      <c r="J69" s="96" t="n">
        <v>58.76</v>
      </c>
      <c r="K69" s="105" t="n">
        <v>22.1</v>
      </c>
      <c r="L69" s="105" t="n">
        <v>43.81</v>
      </c>
      <c r="M69" s="105" t="n">
        <v>17.03</v>
      </c>
      <c r="N69" s="105"/>
      <c r="O69" s="106" t="n">
        <v>15.905303030303</v>
      </c>
      <c r="P69" s="87" t="n">
        <v>5.59</v>
      </c>
      <c r="Q69" s="105" t="n">
        <v>1.43</v>
      </c>
      <c r="R69" s="87" t="n">
        <v>1.56</v>
      </c>
      <c r="S69" s="87" t="n">
        <v>3.25</v>
      </c>
      <c r="T69" s="87" t="n">
        <v>1.67142857142857</v>
      </c>
      <c r="U69" s="87" t="n">
        <v>7.98571428571429</v>
      </c>
      <c r="V69" s="87" t="n">
        <v>4.68</v>
      </c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true"/>
  </sheetPr>
  <dimension ref="A1:BZ128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I19" activeCellId="1" sqref="C71 I19"/>
    </sheetView>
  </sheetViews>
  <sheetFormatPr defaultRowHeight="15.75" zeroHeight="false" outlineLevelRow="0" outlineLevelCol="0"/>
  <cols>
    <col collapsed="false" customWidth="true" hidden="false" outlineLevel="0" max="1" min="1" style="107" width="15.85"/>
    <col collapsed="false" customWidth="true" hidden="false" outlineLevel="0" max="2" min="2" style="107" width="16.28"/>
    <col collapsed="false" customWidth="true" hidden="false" outlineLevel="0" max="3" min="3" style="108" width="32.29"/>
    <col collapsed="false" customWidth="true" hidden="false" outlineLevel="0" max="4" min="4" style="109" width="31.71"/>
    <col collapsed="false" customWidth="true" hidden="false" outlineLevel="0" max="5" min="5" style="110" width="16"/>
    <col collapsed="false" customWidth="true" hidden="false" outlineLevel="0" max="6" min="6" style="111" width="14.43"/>
    <col collapsed="false" customWidth="true" hidden="false" outlineLevel="0" max="7" min="7" style="110" width="18"/>
    <col collapsed="false" customWidth="true" hidden="false" outlineLevel="0" max="8" min="8" style="110" width="19"/>
    <col collapsed="false" customWidth="true" hidden="false" outlineLevel="0" max="9" min="9" style="111" width="18.14"/>
    <col collapsed="false" customWidth="true" hidden="false" outlineLevel="0" max="10" min="10" style="111" width="16.14"/>
    <col collapsed="false" customWidth="true" hidden="false" outlineLevel="0" max="11" min="11" style="111" width="19"/>
    <col collapsed="false" customWidth="true" hidden="false" outlineLevel="0" max="12" min="12" style="111" width="16.85"/>
    <col collapsed="false" customWidth="true" hidden="false" outlineLevel="0" max="13" min="13" style="110" width="16.43"/>
    <col collapsed="false" customWidth="true" hidden="false" outlineLevel="0" max="14" min="14" style="110" width="15.85"/>
    <col collapsed="false" customWidth="true" hidden="false" outlineLevel="0" max="15" min="15" style="111" width="15"/>
    <col collapsed="false" customWidth="true" hidden="false" outlineLevel="0" max="16" min="16" style="111" width="16"/>
    <col collapsed="false" customWidth="true" hidden="false" outlineLevel="0" max="17" min="17" style="111" width="19.71"/>
    <col collapsed="false" customWidth="true" hidden="false" outlineLevel="0" max="18" min="18" style="111" width="17.28"/>
    <col collapsed="false" customWidth="true" hidden="false" outlineLevel="0" max="78" min="19" style="112" width="10.85"/>
    <col collapsed="false" customWidth="true" hidden="false" outlineLevel="0" max="1025" min="79" style="107" width="10.85"/>
  </cols>
  <sheetData>
    <row r="1" s="113" customFormat="true" ht="15.75" hidden="false" customHeight="false" outlineLevel="0" collapsed="false">
      <c r="D1" s="114"/>
      <c r="E1" s="114"/>
      <c r="F1" s="114"/>
      <c r="G1" s="114"/>
      <c r="H1" s="114" t="s">
        <v>543</v>
      </c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  <c r="AN1" s="115"/>
      <c r="AO1" s="115"/>
      <c r="AP1" s="115"/>
      <c r="AQ1" s="115"/>
      <c r="AR1" s="115"/>
      <c r="AS1" s="115"/>
      <c r="AT1" s="115"/>
      <c r="AU1" s="115"/>
      <c r="AV1" s="115"/>
      <c r="AW1" s="115"/>
      <c r="AX1" s="115"/>
      <c r="AY1" s="115"/>
      <c r="AZ1" s="115"/>
      <c r="BA1" s="115"/>
      <c r="BB1" s="115"/>
      <c r="BC1" s="115"/>
      <c r="BD1" s="115"/>
      <c r="BE1" s="115"/>
      <c r="BF1" s="115"/>
      <c r="BG1" s="115"/>
      <c r="BH1" s="115"/>
      <c r="BI1" s="115"/>
      <c r="BJ1" s="115"/>
      <c r="BK1" s="115"/>
      <c r="BL1" s="115"/>
      <c r="BM1" s="115"/>
      <c r="BN1" s="115"/>
      <c r="BO1" s="115"/>
      <c r="BP1" s="115"/>
      <c r="BQ1" s="115"/>
      <c r="BR1" s="115"/>
      <c r="BS1" s="115"/>
      <c r="BT1" s="115"/>
      <c r="BU1" s="115"/>
      <c r="BV1" s="115"/>
      <c r="BW1" s="115"/>
      <c r="BX1" s="115"/>
      <c r="BY1" s="115"/>
      <c r="BZ1" s="115"/>
    </row>
    <row r="2" customFormat="false" ht="15.75" hidden="false" customHeight="false" outlineLevel="0" collapsed="false">
      <c r="C2" s="116" t="s">
        <v>544</v>
      </c>
      <c r="D2" s="117"/>
      <c r="G2" s="118" t="s">
        <v>545</v>
      </c>
      <c r="H2" s="118"/>
      <c r="I2" s="118"/>
      <c r="J2" s="119" t="s">
        <v>546</v>
      </c>
      <c r="K2" s="119"/>
      <c r="L2" s="119"/>
      <c r="M2" s="118" t="s">
        <v>547</v>
      </c>
      <c r="N2" s="118"/>
      <c r="O2" s="118"/>
      <c r="P2" s="119" t="s">
        <v>548</v>
      </c>
      <c r="Q2" s="119"/>
      <c r="R2" s="119"/>
    </row>
    <row r="3" s="125" customFormat="true" ht="15.75" hidden="false" customHeight="false" outlineLevel="0" collapsed="false">
      <c r="A3" s="120" t="s">
        <v>0</v>
      </c>
      <c r="B3" s="120" t="s">
        <v>1</v>
      </c>
      <c r="C3" s="121" t="s">
        <v>2</v>
      </c>
      <c r="D3" s="62" t="s">
        <v>3</v>
      </c>
      <c r="E3" s="122" t="s">
        <v>549</v>
      </c>
      <c r="F3" s="123" t="s">
        <v>550</v>
      </c>
      <c r="G3" s="122" t="s">
        <v>551</v>
      </c>
      <c r="H3" s="122" t="s">
        <v>552</v>
      </c>
      <c r="I3" s="123" t="s">
        <v>553</v>
      </c>
      <c r="J3" s="122" t="s">
        <v>551</v>
      </c>
      <c r="K3" s="122" t="s">
        <v>552</v>
      </c>
      <c r="L3" s="123" t="s">
        <v>553</v>
      </c>
      <c r="M3" s="122" t="s">
        <v>551</v>
      </c>
      <c r="N3" s="122" t="s">
        <v>552</v>
      </c>
      <c r="O3" s="123" t="s">
        <v>553</v>
      </c>
      <c r="P3" s="122" t="s">
        <v>551</v>
      </c>
      <c r="Q3" s="122" t="s">
        <v>552</v>
      </c>
      <c r="R3" s="123" t="s">
        <v>553</v>
      </c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4"/>
      <c r="AQ3" s="124"/>
      <c r="AR3" s="124"/>
      <c r="AS3" s="124"/>
      <c r="AT3" s="124"/>
      <c r="AU3" s="124"/>
      <c r="AV3" s="124"/>
      <c r="AW3" s="124"/>
      <c r="AX3" s="124"/>
      <c r="AY3" s="124"/>
      <c r="AZ3" s="124"/>
      <c r="BA3" s="124"/>
      <c r="BB3" s="124"/>
      <c r="BC3" s="124"/>
      <c r="BD3" s="124"/>
      <c r="BE3" s="124"/>
      <c r="BF3" s="124"/>
      <c r="BG3" s="124"/>
      <c r="BH3" s="124"/>
      <c r="BI3" s="124"/>
      <c r="BJ3" s="124"/>
      <c r="BK3" s="124"/>
      <c r="BL3" s="124"/>
      <c r="BM3" s="124"/>
      <c r="BN3" s="124"/>
      <c r="BO3" s="124"/>
      <c r="BP3" s="124"/>
      <c r="BQ3" s="124"/>
      <c r="BR3" s="124"/>
      <c r="BS3" s="124"/>
      <c r="BT3" s="124"/>
      <c r="BU3" s="124"/>
      <c r="BV3" s="124"/>
      <c r="BW3" s="124"/>
      <c r="BX3" s="124"/>
      <c r="BY3" s="124"/>
      <c r="BZ3" s="124"/>
    </row>
    <row r="4" customFormat="false" ht="15.75" hidden="false" customHeight="false" outlineLevel="0" collapsed="false">
      <c r="C4" s="126"/>
      <c r="D4" s="117"/>
      <c r="I4" s="127" t="s">
        <v>554</v>
      </c>
      <c r="J4" s="128"/>
      <c r="K4" s="128"/>
      <c r="L4" s="127" t="s">
        <v>554</v>
      </c>
      <c r="O4" s="127" t="s">
        <v>554</v>
      </c>
      <c r="P4" s="110"/>
      <c r="Q4" s="128"/>
      <c r="R4" s="127" t="s">
        <v>554</v>
      </c>
    </row>
    <row r="5" s="129" customFormat="true" ht="15.75" hidden="false" customHeight="false" outlineLevel="0" collapsed="false">
      <c r="C5" s="130" t="s">
        <v>555</v>
      </c>
      <c r="D5" s="131"/>
      <c r="E5" s="131"/>
      <c r="F5" s="111"/>
      <c r="G5" s="132" t="n">
        <v>14</v>
      </c>
      <c r="H5" s="132" t="n">
        <v>21</v>
      </c>
      <c r="I5" s="133" t="n">
        <v>17.5</v>
      </c>
      <c r="J5" s="132" t="n">
        <v>14</v>
      </c>
      <c r="K5" s="132" t="n">
        <v>21</v>
      </c>
      <c r="L5" s="131" t="n">
        <v>17.5</v>
      </c>
      <c r="M5" s="132" t="n">
        <v>14</v>
      </c>
      <c r="N5" s="132" t="n">
        <v>21</v>
      </c>
      <c r="O5" s="131" t="n">
        <v>17.5</v>
      </c>
      <c r="P5" s="132" t="n">
        <v>14</v>
      </c>
      <c r="Q5" s="132" t="n">
        <v>21</v>
      </c>
      <c r="R5" s="131" t="n">
        <v>17.5</v>
      </c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12"/>
      <c r="BK5" s="112"/>
      <c r="BL5" s="112"/>
      <c r="BM5" s="112"/>
      <c r="BN5" s="112"/>
      <c r="BO5" s="112"/>
      <c r="BP5" s="112"/>
      <c r="BQ5" s="112"/>
      <c r="BR5" s="112"/>
      <c r="BS5" s="112"/>
      <c r="BT5" s="112"/>
      <c r="BU5" s="112"/>
      <c r="BV5" s="112"/>
      <c r="BW5" s="112"/>
      <c r="BX5" s="112"/>
      <c r="BY5" s="112"/>
      <c r="BZ5" s="112"/>
    </row>
    <row r="6" s="129" customFormat="true" ht="15.75" hidden="false" customHeight="false" outlineLevel="0" collapsed="false">
      <c r="C6" s="130" t="s">
        <v>556</v>
      </c>
      <c r="D6" s="131"/>
      <c r="E6" s="131"/>
      <c r="F6" s="111"/>
      <c r="G6" s="131" t="n">
        <f aca="false">G5*120</f>
        <v>1680</v>
      </c>
      <c r="H6" s="131" t="n">
        <f aca="false">H5*120</f>
        <v>2520</v>
      </c>
      <c r="I6" s="133" t="n">
        <f aca="false">I5*120</f>
        <v>2100</v>
      </c>
      <c r="J6" s="131" t="n">
        <f aca="false">J5*120</f>
        <v>1680</v>
      </c>
      <c r="K6" s="131" t="n">
        <f aca="false">K5*120</f>
        <v>2520</v>
      </c>
      <c r="L6" s="131" t="n">
        <f aca="false">L5*120</f>
        <v>2100</v>
      </c>
      <c r="M6" s="131" t="n">
        <f aca="false">M5*120</f>
        <v>1680</v>
      </c>
      <c r="N6" s="131" t="n">
        <f aca="false">N5*120</f>
        <v>2520</v>
      </c>
      <c r="O6" s="131" t="n">
        <f aca="false">O5*120</f>
        <v>2100</v>
      </c>
      <c r="P6" s="131" t="n">
        <f aca="false">P5*120</f>
        <v>1680</v>
      </c>
      <c r="Q6" s="131" t="n">
        <f aca="false">Q5*120</f>
        <v>2520</v>
      </c>
      <c r="R6" s="131" t="n">
        <f aca="false">R5*120</f>
        <v>2100</v>
      </c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  <c r="BM6" s="112"/>
      <c r="BN6" s="112"/>
      <c r="BO6" s="112"/>
      <c r="BP6" s="112"/>
      <c r="BQ6" s="112"/>
      <c r="BR6" s="112"/>
      <c r="BS6" s="112"/>
      <c r="BT6" s="112"/>
      <c r="BU6" s="112"/>
      <c r="BV6" s="112"/>
      <c r="BW6" s="112"/>
      <c r="BX6" s="112"/>
      <c r="BY6" s="112"/>
      <c r="BZ6" s="112"/>
    </row>
    <row r="7" customFormat="false" ht="15.75" hidden="false" customHeight="false" outlineLevel="0" collapsed="false">
      <c r="A7" s="107" t="s">
        <v>8</v>
      </c>
      <c r="B7" s="107" t="n">
        <v>1</v>
      </c>
      <c r="C7" s="134" t="s">
        <v>9</v>
      </c>
      <c r="D7" s="135" t="s">
        <v>10</v>
      </c>
      <c r="E7" s="110" t="n">
        <v>1</v>
      </c>
      <c r="F7" s="136" t="n">
        <v>120</v>
      </c>
      <c r="G7" s="137" t="n">
        <v>120</v>
      </c>
      <c r="H7" s="137" t="n">
        <f aca="false">$F7*14</f>
        <v>1680</v>
      </c>
      <c r="I7" s="138"/>
      <c r="J7" s="137" t="n">
        <v>120</v>
      </c>
      <c r="K7" s="137" t="n">
        <v>1680</v>
      </c>
      <c r="M7" s="137" t="n">
        <v>120</v>
      </c>
      <c r="N7" s="137" t="n">
        <v>1680</v>
      </c>
      <c r="O7" s="136"/>
      <c r="P7" s="137" t="n">
        <v>120</v>
      </c>
      <c r="Q7" s="137" t="n">
        <v>1680</v>
      </c>
      <c r="R7" s="136"/>
    </row>
    <row r="8" customFormat="false" ht="15.75" hidden="false" customHeight="false" outlineLevel="0" collapsed="false">
      <c r="A8" s="107" t="s">
        <v>8</v>
      </c>
      <c r="B8" s="107" t="n">
        <v>1</v>
      </c>
      <c r="C8" s="134" t="s">
        <v>14</v>
      </c>
      <c r="D8" s="135" t="s">
        <v>15</v>
      </c>
      <c r="E8" s="110" t="n">
        <v>1</v>
      </c>
      <c r="F8" s="136" t="n">
        <v>120</v>
      </c>
      <c r="G8" s="137" t="n">
        <v>120</v>
      </c>
      <c r="H8" s="137" t="n">
        <f aca="false">$F8*14</f>
        <v>1680</v>
      </c>
      <c r="J8" s="137" t="n">
        <v>120</v>
      </c>
      <c r="K8" s="137" t="n">
        <v>1680</v>
      </c>
      <c r="M8" s="137" t="n">
        <v>120</v>
      </c>
      <c r="N8" s="137" t="n">
        <v>1680</v>
      </c>
      <c r="O8" s="136"/>
      <c r="P8" s="137" t="n">
        <v>120</v>
      </c>
      <c r="Q8" s="137" t="n">
        <v>1680</v>
      </c>
      <c r="R8" s="136"/>
    </row>
    <row r="9" customFormat="false" ht="15.75" hidden="false" customHeight="false" outlineLevel="0" collapsed="false">
      <c r="A9" s="107" t="s">
        <v>8</v>
      </c>
      <c r="B9" s="107" t="n">
        <v>1</v>
      </c>
      <c r="C9" s="134" t="s">
        <v>16</v>
      </c>
      <c r="D9" s="135" t="s">
        <v>17</v>
      </c>
      <c r="E9" s="110" t="n">
        <v>3</v>
      </c>
      <c r="F9" s="136" t="n">
        <v>120</v>
      </c>
      <c r="G9" s="137" t="n">
        <f aca="false">$F9/2</f>
        <v>60</v>
      </c>
      <c r="H9" s="137" t="n">
        <f aca="false">$F9*7</f>
        <v>840</v>
      </c>
      <c r="J9" s="137" t="n">
        <v>60</v>
      </c>
      <c r="K9" s="137" t="n">
        <v>840</v>
      </c>
      <c r="M9" s="137" t="n">
        <v>60</v>
      </c>
      <c r="N9" s="137" t="n">
        <v>840</v>
      </c>
      <c r="O9" s="136"/>
      <c r="P9" s="137" t="n">
        <v>60</v>
      </c>
      <c r="Q9" s="137" t="n">
        <v>840</v>
      </c>
      <c r="R9" s="136"/>
    </row>
    <row r="10" customFormat="false" ht="15.75" hidden="false" customHeight="false" outlineLevel="0" collapsed="false">
      <c r="A10" s="107" t="s">
        <v>8</v>
      </c>
      <c r="B10" s="107" t="n">
        <v>1</v>
      </c>
      <c r="C10" s="134" t="s">
        <v>18</v>
      </c>
      <c r="D10" s="135" t="s">
        <v>19</v>
      </c>
      <c r="E10" s="110" t="n">
        <v>2</v>
      </c>
      <c r="F10" s="136" t="n">
        <v>120</v>
      </c>
      <c r="G10" s="137" t="n">
        <f aca="false">$F10/2</f>
        <v>60</v>
      </c>
      <c r="H10" s="137" t="n">
        <f aca="false">$F10*7</f>
        <v>840</v>
      </c>
      <c r="J10" s="137" t="n">
        <v>60</v>
      </c>
      <c r="K10" s="137" t="n">
        <v>840</v>
      </c>
      <c r="M10" s="137" t="n">
        <v>60</v>
      </c>
      <c r="N10" s="137" t="n">
        <v>840</v>
      </c>
      <c r="O10" s="136"/>
      <c r="P10" s="137" t="n">
        <v>60</v>
      </c>
      <c r="Q10" s="137" t="n">
        <v>840</v>
      </c>
      <c r="R10" s="136"/>
    </row>
    <row r="11" customFormat="false" ht="15.75" hidden="false" customHeight="false" outlineLevel="0" collapsed="false">
      <c r="A11" s="107" t="s">
        <v>8</v>
      </c>
      <c r="B11" s="107" t="n">
        <v>1</v>
      </c>
      <c r="C11" s="134" t="s">
        <v>21</v>
      </c>
      <c r="D11" s="135" t="s">
        <v>22</v>
      </c>
      <c r="E11" s="110" t="n">
        <v>2</v>
      </c>
      <c r="F11" s="136" t="n">
        <v>120</v>
      </c>
      <c r="G11" s="137" t="n">
        <f aca="false">$F11/2</f>
        <v>60</v>
      </c>
      <c r="H11" s="137" t="n">
        <f aca="false">$F11*7</f>
        <v>840</v>
      </c>
      <c r="J11" s="137" t="n">
        <v>60</v>
      </c>
      <c r="K11" s="137" t="n">
        <v>840</v>
      </c>
      <c r="M11" s="137" t="n">
        <v>60</v>
      </c>
      <c r="N11" s="137" t="n">
        <v>840</v>
      </c>
      <c r="O11" s="136"/>
      <c r="P11" s="137" t="n">
        <v>60</v>
      </c>
      <c r="Q11" s="137" t="n">
        <v>840</v>
      </c>
      <c r="R11" s="136"/>
    </row>
    <row r="12" customFormat="false" ht="15.75" hidden="false" customHeight="false" outlineLevel="0" collapsed="false">
      <c r="A12" s="107" t="s">
        <v>8</v>
      </c>
      <c r="B12" s="107" t="n">
        <v>1</v>
      </c>
      <c r="C12" s="134" t="s">
        <v>26</v>
      </c>
      <c r="D12" s="135" t="s">
        <v>27</v>
      </c>
      <c r="E12" s="110" t="n">
        <v>1</v>
      </c>
      <c r="F12" s="136" t="n">
        <v>120</v>
      </c>
      <c r="G12" s="137" t="n">
        <v>120</v>
      </c>
      <c r="H12" s="137" t="n">
        <f aca="false">$F12*14</f>
        <v>1680</v>
      </c>
      <c r="J12" s="137" t="n">
        <v>120</v>
      </c>
      <c r="K12" s="137" t="n">
        <v>1680</v>
      </c>
      <c r="M12" s="137" t="n">
        <v>120</v>
      </c>
      <c r="N12" s="137" t="n">
        <v>1680</v>
      </c>
      <c r="O12" s="136"/>
      <c r="P12" s="137" t="n">
        <v>120</v>
      </c>
      <c r="Q12" s="137" t="n">
        <v>1680</v>
      </c>
      <c r="R12" s="136"/>
    </row>
    <row r="13" customFormat="false" ht="15.75" hidden="false" customHeight="false" outlineLevel="0" collapsed="false">
      <c r="A13" s="107" t="s">
        <v>8</v>
      </c>
      <c r="B13" s="107" t="n">
        <v>1</v>
      </c>
      <c r="C13" s="134" t="s">
        <v>28</v>
      </c>
      <c r="D13" s="135" t="s">
        <v>29</v>
      </c>
      <c r="E13" s="110" t="n">
        <v>2</v>
      </c>
      <c r="F13" s="136" t="n">
        <v>120</v>
      </c>
      <c r="G13" s="137" t="n">
        <f aca="false">$F13/2</f>
        <v>60</v>
      </c>
      <c r="H13" s="137" t="n">
        <f aca="false">$F13*7</f>
        <v>840</v>
      </c>
      <c r="J13" s="137" t="n">
        <v>60</v>
      </c>
      <c r="K13" s="137" t="n">
        <v>840</v>
      </c>
      <c r="M13" s="137" t="n">
        <v>60</v>
      </c>
      <c r="N13" s="137" t="n">
        <v>840</v>
      </c>
      <c r="O13" s="136"/>
      <c r="P13" s="137" t="n">
        <v>60</v>
      </c>
      <c r="Q13" s="137" t="n">
        <v>840</v>
      </c>
      <c r="R13" s="136"/>
    </row>
    <row r="14" customFormat="false" ht="15.75" hidden="false" customHeight="false" outlineLevel="0" collapsed="false">
      <c r="A14" s="107" t="s">
        <v>8</v>
      </c>
      <c r="B14" s="107" t="n">
        <v>1</v>
      </c>
      <c r="C14" s="134" t="s">
        <v>557</v>
      </c>
      <c r="D14" s="135" t="s">
        <v>39</v>
      </c>
      <c r="E14" s="110" t="n">
        <v>2</v>
      </c>
      <c r="F14" s="136" t="n">
        <v>120</v>
      </c>
      <c r="G14" s="137" t="n">
        <v>60</v>
      </c>
      <c r="H14" s="137" t="n">
        <f aca="false">$F14*14/2</f>
        <v>840</v>
      </c>
      <c r="J14" s="137" t="n">
        <v>60</v>
      </c>
      <c r="K14" s="137" t="n">
        <v>840</v>
      </c>
      <c r="M14" s="137" t="n">
        <v>60</v>
      </c>
      <c r="N14" s="137" t="n">
        <v>840</v>
      </c>
      <c r="O14" s="136"/>
      <c r="P14" s="137" t="n">
        <v>60</v>
      </c>
      <c r="Q14" s="137" t="n">
        <f aca="false">$F14*14/2</f>
        <v>840</v>
      </c>
    </row>
    <row r="15" customFormat="false" ht="15.75" hidden="false" customHeight="false" outlineLevel="0" collapsed="false">
      <c r="A15" s="129"/>
      <c r="B15" s="129"/>
      <c r="C15" s="130" t="s">
        <v>558</v>
      </c>
      <c r="D15" s="131"/>
      <c r="E15" s="131"/>
      <c r="G15" s="132" t="n">
        <v>14</v>
      </c>
      <c r="H15" s="132" t="n">
        <v>28</v>
      </c>
      <c r="I15" s="131" t="n">
        <v>21</v>
      </c>
      <c r="J15" s="132" t="n">
        <v>14</v>
      </c>
      <c r="K15" s="132" t="n">
        <v>28</v>
      </c>
      <c r="L15" s="131" t="n">
        <v>21</v>
      </c>
      <c r="M15" s="132" t="n">
        <v>14</v>
      </c>
      <c r="N15" s="132" t="n">
        <v>28</v>
      </c>
      <c r="O15" s="131" t="n">
        <v>21</v>
      </c>
      <c r="P15" s="132" t="n">
        <v>7</v>
      </c>
      <c r="Q15" s="132" t="n">
        <v>21</v>
      </c>
      <c r="R15" s="131" t="n">
        <v>14</v>
      </c>
    </row>
    <row r="16" customFormat="false" ht="15.75" hidden="false" customHeight="false" outlineLevel="0" collapsed="false">
      <c r="A16" s="129"/>
      <c r="B16" s="129"/>
      <c r="C16" s="130" t="s">
        <v>556</v>
      </c>
      <c r="D16" s="131"/>
      <c r="E16" s="131"/>
      <c r="G16" s="131" t="n">
        <f aca="false">G15*75</f>
        <v>1050</v>
      </c>
      <c r="H16" s="131" t="n">
        <f aca="false">H15*75</f>
        <v>2100</v>
      </c>
      <c r="I16" s="131" t="n">
        <f aca="false">I15*75</f>
        <v>1575</v>
      </c>
      <c r="J16" s="131" t="n">
        <f aca="false">J15*75</f>
        <v>1050</v>
      </c>
      <c r="K16" s="131" t="n">
        <f aca="false">K15*75</f>
        <v>2100</v>
      </c>
      <c r="L16" s="131" t="n">
        <f aca="false">L15*75</f>
        <v>1575</v>
      </c>
      <c r="M16" s="131" t="n">
        <f aca="false">M15*75</f>
        <v>1050</v>
      </c>
      <c r="N16" s="131" t="n">
        <f aca="false">N15*75</f>
        <v>2100</v>
      </c>
      <c r="O16" s="131" t="n">
        <f aca="false">O15*75</f>
        <v>1575</v>
      </c>
      <c r="P16" s="131" t="n">
        <f aca="false">P15*75</f>
        <v>525</v>
      </c>
      <c r="Q16" s="131" t="n">
        <f aca="false">Q15*75</f>
        <v>1575</v>
      </c>
      <c r="R16" s="131" t="n">
        <f aca="false">R15*75</f>
        <v>1050</v>
      </c>
    </row>
    <row r="17" customFormat="false" ht="15.75" hidden="false" customHeight="false" outlineLevel="0" collapsed="false">
      <c r="A17" s="107" t="s">
        <v>43</v>
      </c>
      <c r="B17" s="107" t="n">
        <v>2</v>
      </c>
      <c r="C17" s="134" t="s">
        <v>44</v>
      </c>
      <c r="D17" s="135" t="s">
        <v>45</v>
      </c>
      <c r="E17" s="110" t="n">
        <v>3</v>
      </c>
      <c r="F17" s="111" t="n">
        <v>75</v>
      </c>
      <c r="G17" s="139" t="n">
        <f aca="false">$F17/2</f>
        <v>37.5</v>
      </c>
      <c r="H17" s="139" t="n">
        <f aca="false">F17*14/2</f>
        <v>525</v>
      </c>
      <c r="I17" s="138"/>
      <c r="J17" s="139" t="n">
        <v>37.5</v>
      </c>
      <c r="K17" s="139" t="n">
        <v>525</v>
      </c>
      <c r="L17" s="136"/>
      <c r="M17" s="139" t="n">
        <v>37.5</v>
      </c>
      <c r="N17" s="140" t="n">
        <v>525</v>
      </c>
      <c r="O17" s="136"/>
      <c r="P17" s="139" t="n">
        <v>25</v>
      </c>
      <c r="Q17" s="139" t="n">
        <v>270</v>
      </c>
      <c r="R17" s="136"/>
    </row>
    <row r="18" s="129" customFormat="true" ht="15.75" hidden="false" customHeight="false" outlineLevel="0" collapsed="false">
      <c r="A18" s="107" t="s">
        <v>43</v>
      </c>
      <c r="B18" s="107" t="n">
        <v>2</v>
      </c>
      <c r="C18" s="108" t="s">
        <v>46</v>
      </c>
      <c r="D18" s="117" t="s">
        <v>47</v>
      </c>
      <c r="E18" s="110" t="n">
        <v>1</v>
      </c>
      <c r="F18" s="111" t="n">
        <v>75</v>
      </c>
      <c r="G18" s="139" t="n">
        <v>75</v>
      </c>
      <c r="H18" s="139" t="n">
        <f aca="false">F18*14</f>
        <v>1050</v>
      </c>
      <c r="I18" s="111"/>
      <c r="J18" s="139" t="n">
        <v>75</v>
      </c>
      <c r="K18" s="139" t="n">
        <v>1050</v>
      </c>
      <c r="L18" s="136"/>
      <c r="M18" s="139" t="n">
        <v>75</v>
      </c>
      <c r="N18" s="140" t="n">
        <v>1050</v>
      </c>
      <c r="O18" s="136"/>
      <c r="P18" s="139" t="n">
        <v>38</v>
      </c>
      <c r="Q18" s="139" t="n">
        <v>525</v>
      </c>
      <c r="R18" s="136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2"/>
      <c r="BW18" s="112"/>
      <c r="BX18" s="112"/>
      <c r="BY18" s="112"/>
      <c r="BZ18" s="112"/>
    </row>
    <row r="19" s="129" customFormat="true" ht="15.75" hidden="false" customHeight="false" outlineLevel="0" collapsed="false">
      <c r="A19" s="107" t="s">
        <v>43</v>
      </c>
      <c r="B19" s="107" t="n">
        <v>2</v>
      </c>
      <c r="C19" s="108" t="s">
        <v>48</v>
      </c>
      <c r="D19" s="135" t="s">
        <v>49</v>
      </c>
      <c r="E19" s="110" t="n">
        <v>2</v>
      </c>
      <c r="F19" s="111" t="n">
        <v>75</v>
      </c>
      <c r="G19" s="139" t="n">
        <f aca="false">$F19/2</f>
        <v>37.5</v>
      </c>
      <c r="H19" s="139" t="n">
        <v>525</v>
      </c>
      <c r="I19" s="111"/>
      <c r="J19" s="139" t="n">
        <v>37.5</v>
      </c>
      <c r="K19" s="139" t="n">
        <v>525</v>
      </c>
      <c r="L19" s="136"/>
      <c r="M19" s="139" t="n">
        <v>37.5</v>
      </c>
      <c r="N19" s="140" t="n">
        <v>525</v>
      </c>
      <c r="O19" s="136"/>
      <c r="P19" s="139" t="n">
        <v>25</v>
      </c>
      <c r="Q19" s="139" t="n">
        <v>270</v>
      </c>
      <c r="R19" s="136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/>
      <c r="BQ19" s="112"/>
      <c r="BR19" s="112"/>
      <c r="BS19" s="112"/>
      <c r="BT19" s="112"/>
      <c r="BU19" s="112"/>
      <c r="BV19" s="112"/>
      <c r="BW19" s="112"/>
      <c r="BX19" s="112"/>
      <c r="BY19" s="112"/>
      <c r="BZ19" s="112"/>
    </row>
    <row r="20" customFormat="false" ht="15.75" hidden="false" customHeight="false" outlineLevel="0" collapsed="false">
      <c r="A20" s="107" t="s">
        <v>43</v>
      </c>
      <c r="B20" s="107" t="n">
        <v>2</v>
      </c>
      <c r="C20" s="108" t="s">
        <v>52</v>
      </c>
      <c r="D20" s="135" t="s">
        <v>53</v>
      </c>
      <c r="E20" s="110" t="n">
        <v>1</v>
      </c>
      <c r="F20" s="111" t="n">
        <v>75</v>
      </c>
      <c r="G20" s="139" t="n">
        <v>75</v>
      </c>
      <c r="H20" s="139" t="n">
        <v>1050</v>
      </c>
      <c r="J20" s="139" t="n">
        <v>75</v>
      </c>
      <c r="K20" s="139" t="n">
        <v>1050</v>
      </c>
      <c r="L20" s="136"/>
      <c r="M20" s="139" t="n">
        <v>75</v>
      </c>
      <c r="N20" s="140" t="n">
        <v>1050</v>
      </c>
      <c r="O20" s="136"/>
      <c r="P20" s="139" t="n">
        <v>38</v>
      </c>
      <c r="Q20" s="139" t="n">
        <v>525</v>
      </c>
      <c r="R20" s="136"/>
    </row>
    <row r="21" customFormat="false" ht="15.75" hidden="false" customHeight="false" outlineLevel="0" collapsed="false">
      <c r="A21" s="107" t="s">
        <v>43</v>
      </c>
      <c r="B21" s="107" t="n">
        <v>2</v>
      </c>
      <c r="C21" s="108" t="s">
        <v>54</v>
      </c>
      <c r="D21" s="117" t="s">
        <v>55</v>
      </c>
      <c r="E21" s="110" t="n">
        <v>2</v>
      </c>
      <c r="F21" s="111" t="n">
        <v>75</v>
      </c>
      <c r="G21" s="139" t="n">
        <f aca="false">$F21/2</f>
        <v>37.5</v>
      </c>
      <c r="H21" s="139" t="n">
        <v>525</v>
      </c>
      <c r="J21" s="139" t="n">
        <v>37.5</v>
      </c>
      <c r="K21" s="139" t="n">
        <v>525</v>
      </c>
      <c r="L21" s="141"/>
      <c r="M21" s="139" t="n">
        <v>37.5</v>
      </c>
      <c r="N21" s="140" t="n">
        <v>525</v>
      </c>
      <c r="O21" s="136"/>
      <c r="P21" s="139" t="n">
        <v>25</v>
      </c>
      <c r="Q21" s="139" t="n">
        <v>270</v>
      </c>
      <c r="R21" s="136"/>
    </row>
    <row r="22" customFormat="false" ht="15.75" hidden="false" customHeight="false" outlineLevel="0" collapsed="false">
      <c r="A22" s="107" t="s">
        <v>43</v>
      </c>
      <c r="B22" s="107" t="n">
        <v>2</v>
      </c>
      <c r="C22" s="108" t="s">
        <v>56</v>
      </c>
      <c r="D22" s="135" t="s">
        <v>57</v>
      </c>
      <c r="E22" s="110" t="n">
        <v>3</v>
      </c>
      <c r="F22" s="111" t="n">
        <v>75</v>
      </c>
      <c r="G22" s="139" t="n">
        <f aca="false">$F22/2</f>
        <v>37.5</v>
      </c>
      <c r="H22" s="139" t="n">
        <v>525</v>
      </c>
      <c r="J22" s="139" t="n">
        <v>37.5</v>
      </c>
      <c r="K22" s="139" t="n">
        <v>525</v>
      </c>
      <c r="M22" s="139" t="n">
        <v>37.5</v>
      </c>
      <c r="N22" s="140" t="n">
        <v>525</v>
      </c>
      <c r="P22" s="139" t="n">
        <v>25</v>
      </c>
      <c r="Q22" s="139" t="n">
        <v>270</v>
      </c>
      <c r="R22" s="142"/>
    </row>
    <row r="23" customFormat="false" ht="15.75" hidden="false" customHeight="false" outlineLevel="0" collapsed="false">
      <c r="A23" s="107" t="s">
        <v>43</v>
      </c>
      <c r="B23" s="107" t="n">
        <v>2</v>
      </c>
      <c r="C23" s="108" t="s">
        <v>60</v>
      </c>
      <c r="D23" s="135" t="s">
        <v>61</v>
      </c>
      <c r="E23" s="110" t="n">
        <v>2</v>
      </c>
      <c r="F23" s="111" t="n">
        <v>75</v>
      </c>
      <c r="G23" s="139" t="n">
        <f aca="false">$F23/2</f>
        <v>37.5</v>
      </c>
      <c r="H23" s="139" t="n">
        <v>525</v>
      </c>
      <c r="J23" s="139" t="n">
        <v>37.5</v>
      </c>
      <c r="K23" s="139" t="n">
        <v>525</v>
      </c>
      <c r="L23" s="136"/>
      <c r="M23" s="139" t="n">
        <v>37.5</v>
      </c>
      <c r="N23" s="140" t="n">
        <v>525</v>
      </c>
      <c r="P23" s="139" t="n">
        <v>25</v>
      </c>
      <c r="Q23" s="139" t="n">
        <v>270</v>
      </c>
    </row>
    <row r="24" customFormat="false" ht="15.75" hidden="false" customHeight="false" outlineLevel="0" collapsed="false">
      <c r="A24" s="107" t="s">
        <v>43</v>
      </c>
      <c r="B24" s="107" t="n">
        <v>2</v>
      </c>
      <c r="C24" s="108" t="s">
        <v>62</v>
      </c>
      <c r="D24" s="135" t="s">
        <v>63</v>
      </c>
      <c r="E24" s="110" t="n">
        <v>1</v>
      </c>
      <c r="F24" s="111" t="n">
        <v>75</v>
      </c>
      <c r="G24" s="139" t="n">
        <v>75</v>
      </c>
      <c r="H24" s="139" t="n">
        <v>1050</v>
      </c>
      <c r="J24" s="139" t="n">
        <v>75</v>
      </c>
      <c r="K24" s="139" t="n">
        <v>1050</v>
      </c>
      <c r="L24" s="136"/>
      <c r="M24" s="139" t="n">
        <v>75</v>
      </c>
      <c r="N24" s="140" t="n">
        <v>1050</v>
      </c>
      <c r="P24" s="139" t="n">
        <v>38</v>
      </c>
      <c r="Q24" s="139" t="n">
        <v>525</v>
      </c>
    </row>
    <row r="25" customFormat="false" ht="15.75" hidden="false" customHeight="false" outlineLevel="0" collapsed="false">
      <c r="A25" s="107" t="s">
        <v>43</v>
      </c>
      <c r="B25" s="107" t="n">
        <v>2</v>
      </c>
      <c r="C25" s="108" t="s">
        <v>64</v>
      </c>
      <c r="D25" s="117" t="s">
        <v>65</v>
      </c>
      <c r="E25" s="110" t="n">
        <v>2</v>
      </c>
      <c r="F25" s="111" t="n">
        <v>75</v>
      </c>
      <c r="G25" s="140" t="n">
        <f aca="false">$F25/2</f>
        <v>37.5</v>
      </c>
      <c r="H25" s="140" t="n">
        <v>525</v>
      </c>
      <c r="J25" s="139" t="n">
        <v>37.5</v>
      </c>
      <c r="K25" s="139" t="n">
        <v>525</v>
      </c>
      <c r="M25" s="140" t="n">
        <v>37.5</v>
      </c>
      <c r="N25" s="140" t="n">
        <v>525</v>
      </c>
      <c r="P25" s="140" t="n">
        <v>25</v>
      </c>
      <c r="Q25" s="140" t="n">
        <v>270</v>
      </c>
    </row>
    <row r="26" customFormat="false" ht="15.75" hidden="false" customHeight="false" outlineLevel="0" collapsed="false">
      <c r="A26" s="107" t="s">
        <v>43</v>
      </c>
      <c r="B26" s="107" t="n">
        <v>2</v>
      </c>
      <c r="C26" s="108" t="s">
        <v>68</v>
      </c>
      <c r="D26" s="117" t="s">
        <v>69</v>
      </c>
      <c r="E26" s="110" t="n">
        <v>1</v>
      </c>
      <c r="F26" s="111" t="n">
        <v>75</v>
      </c>
      <c r="G26" s="140" t="n">
        <v>75</v>
      </c>
      <c r="H26" s="140" t="n">
        <v>1050</v>
      </c>
      <c r="J26" s="139" t="n">
        <v>75</v>
      </c>
      <c r="K26" s="139" t="n">
        <v>1050</v>
      </c>
      <c r="L26" s="136"/>
      <c r="M26" s="140" t="n">
        <v>75</v>
      </c>
      <c r="N26" s="140" t="n">
        <v>1050</v>
      </c>
      <c r="O26" s="136"/>
      <c r="P26" s="140" t="n">
        <v>38</v>
      </c>
      <c r="Q26" s="140" t="n">
        <v>525</v>
      </c>
      <c r="R26" s="136"/>
    </row>
    <row r="27" customFormat="false" ht="15.75" hidden="false" customHeight="false" outlineLevel="0" collapsed="false">
      <c r="A27" s="107" t="s">
        <v>43</v>
      </c>
      <c r="B27" s="107" t="n">
        <v>2</v>
      </c>
      <c r="C27" s="108" t="s">
        <v>405</v>
      </c>
      <c r="D27" s="117" t="s">
        <v>71</v>
      </c>
      <c r="E27" s="110" t="n">
        <v>3</v>
      </c>
      <c r="F27" s="111" t="n">
        <v>75</v>
      </c>
      <c r="G27" s="140" t="n">
        <v>38</v>
      </c>
      <c r="H27" s="140" t="n">
        <v>525</v>
      </c>
      <c r="J27" s="139" t="n">
        <v>38</v>
      </c>
      <c r="K27" s="139" t="n">
        <v>525</v>
      </c>
      <c r="L27" s="136"/>
      <c r="M27" s="140" t="n">
        <v>38</v>
      </c>
      <c r="N27" s="140" t="n">
        <v>525</v>
      </c>
      <c r="O27" s="136"/>
      <c r="P27" s="140" t="n">
        <v>25</v>
      </c>
      <c r="Q27" s="140" t="n">
        <v>270</v>
      </c>
      <c r="R27" s="136"/>
    </row>
    <row r="28" customFormat="false" ht="15.75" hidden="false" customHeight="false" outlineLevel="0" collapsed="false">
      <c r="A28" s="107" t="s">
        <v>43</v>
      </c>
      <c r="B28" s="107" t="n">
        <v>2</v>
      </c>
      <c r="C28" s="108" t="s">
        <v>72</v>
      </c>
      <c r="D28" s="135" t="s">
        <v>73</v>
      </c>
      <c r="E28" s="110" t="n">
        <v>2</v>
      </c>
      <c r="F28" s="111" t="n">
        <v>75</v>
      </c>
      <c r="G28" s="140" t="n">
        <f aca="false">$F28/2</f>
        <v>37.5</v>
      </c>
      <c r="H28" s="140" t="n">
        <v>525</v>
      </c>
      <c r="J28" s="139" t="n">
        <v>37.5</v>
      </c>
      <c r="K28" s="139" t="n">
        <v>525</v>
      </c>
      <c r="L28" s="136"/>
      <c r="M28" s="140" t="n">
        <v>37.5</v>
      </c>
      <c r="N28" s="140" t="n">
        <v>525</v>
      </c>
      <c r="O28" s="136"/>
      <c r="P28" s="140" t="n">
        <v>25</v>
      </c>
      <c r="Q28" s="140" t="n">
        <v>270</v>
      </c>
      <c r="R28" s="136"/>
    </row>
    <row r="29" customFormat="false" ht="15.75" hidden="false" customHeight="false" outlineLevel="0" collapsed="false">
      <c r="A29" s="107" t="s">
        <v>43</v>
      </c>
      <c r="B29" s="107" t="n">
        <v>2</v>
      </c>
      <c r="C29" s="108" t="s">
        <v>74</v>
      </c>
      <c r="D29" s="117" t="s">
        <v>75</v>
      </c>
      <c r="E29" s="110" t="n">
        <v>2</v>
      </c>
      <c r="F29" s="111" t="n">
        <v>75</v>
      </c>
      <c r="G29" s="140" t="n">
        <f aca="false">$F29/2</f>
        <v>37.5</v>
      </c>
      <c r="H29" s="140" t="n">
        <v>525</v>
      </c>
      <c r="J29" s="139" t="n">
        <v>37.5</v>
      </c>
      <c r="K29" s="139" t="n">
        <v>525</v>
      </c>
      <c r="L29" s="136"/>
      <c r="M29" s="140" t="n">
        <v>37.5</v>
      </c>
      <c r="N29" s="140" t="n">
        <v>525</v>
      </c>
      <c r="O29" s="136"/>
      <c r="P29" s="140" t="n">
        <v>25</v>
      </c>
      <c r="Q29" s="140" t="n">
        <v>270</v>
      </c>
      <c r="R29" s="136"/>
    </row>
    <row r="30" customFormat="false" ht="15.75" hidden="false" customHeight="false" outlineLevel="0" collapsed="false">
      <c r="A30" s="107" t="s">
        <v>43</v>
      </c>
      <c r="B30" s="107" t="n">
        <v>2</v>
      </c>
      <c r="C30" s="108" t="s">
        <v>80</v>
      </c>
      <c r="D30" s="135" t="s">
        <v>81</v>
      </c>
      <c r="E30" s="110" t="n">
        <v>3</v>
      </c>
      <c r="F30" s="111" t="n">
        <v>75</v>
      </c>
      <c r="G30" s="140" t="n">
        <f aca="false">F30/2</f>
        <v>37.5</v>
      </c>
      <c r="H30" s="140" t="n">
        <v>525</v>
      </c>
      <c r="J30" s="140" t="n">
        <v>37.5</v>
      </c>
      <c r="K30" s="140" t="n">
        <v>525</v>
      </c>
      <c r="L30" s="142"/>
      <c r="M30" s="140" t="n">
        <v>37.5</v>
      </c>
      <c r="N30" s="140" t="n">
        <v>525</v>
      </c>
      <c r="O30" s="142"/>
      <c r="P30" s="140" t="n">
        <v>25</v>
      </c>
      <c r="Q30" s="140" t="n">
        <v>270</v>
      </c>
      <c r="R30" s="142"/>
    </row>
    <row r="31" customFormat="false" ht="15.75" hidden="false" customHeight="false" outlineLevel="0" collapsed="false">
      <c r="A31" s="107" t="s">
        <v>43</v>
      </c>
      <c r="B31" s="107" t="n">
        <v>2</v>
      </c>
      <c r="C31" s="108" t="s">
        <v>559</v>
      </c>
      <c r="D31" s="135" t="s">
        <v>79</v>
      </c>
      <c r="E31" s="110" t="n">
        <v>2</v>
      </c>
      <c r="F31" s="111" t="n">
        <v>5</v>
      </c>
      <c r="G31" s="140" t="n">
        <v>2.5</v>
      </c>
      <c r="H31" s="140" t="n">
        <v>70</v>
      </c>
      <c r="J31" s="140" t="n">
        <v>2.5</v>
      </c>
      <c r="K31" s="140" t="n">
        <v>70</v>
      </c>
      <c r="L31" s="142"/>
      <c r="M31" s="140" t="n">
        <v>2.5</v>
      </c>
      <c r="N31" s="140" t="n">
        <v>70</v>
      </c>
      <c r="O31" s="142"/>
      <c r="P31" s="140" t="n">
        <v>2.5</v>
      </c>
      <c r="Q31" s="140" t="n">
        <v>70</v>
      </c>
      <c r="R31" s="142"/>
    </row>
    <row r="32" customFormat="false" ht="15.75" hidden="false" customHeight="false" outlineLevel="0" collapsed="false">
      <c r="A32" s="107" t="s">
        <v>43</v>
      </c>
      <c r="B32" s="107" t="n">
        <v>2</v>
      </c>
      <c r="C32" s="108" t="s">
        <v>92</v>
      </c>
      <c r="D32" s="135" t="s">
        <v>93</v>
      </c>
      <c r="E32" s="110" t="n">
        <v>2</v>
      </c>
      <c r="F32" s="111" t="n">
        <v>75</v>
      </c>
      <c r="G32" s="140" t="n">
        <v>38</v>
      </c>
      <c r="H32" s="140" t="n">
        <v>525</v>
      </c>
      <c r="J32" s="140" t="n">
        <v>38</v>
      </c>
      <c r="K32" s="140" t="n">
        <v>525</v>
      </c>
      <c r="L32" s="142"/>
      <c r="M32" s="140" t="n">
        <v>38</v>
      </c>
      <c r="N32" s="140" t="n">
        <v>525</v>
      </c>
      <c r="O32" s="142"/>
      <c r="P32" s="140" t="n">
        <v>25</v>
      </c>
      <c r="Q32" s="140" t="n">
        <v>270</v>
      </c>
      <c r="R32" s="142"/>
    </row>
    <row r="33" customFormat="false" ht="15.75" hidden="false" customHeight="false" outlineLevel="0" collapsed="false">
      <c r="A33" s="129"/>
      <c r="B33" s="129"/>
      <c r="C33" s="130" t="s">
        <v>560</v>
      </c>
      <c r="D33" s="143"/>
      <c r="E33" s="131"/>
      <c r="G33" s="132" t="n">
        <v>7</v>
      </c>
      <c r="H33" s="132" t="n">
        <v>14</v>
      </c>
      <c r="I33" s="131" t="n">
        <v>10.5</v>
      </c>
      <c r="J33" s="132" t="n">
        <v>7</v>
      </c>
      <c r="K33" s="132" t="n">
        <v>14</v>
      </c>
      <c r="L33" s="131" t="n">
        <v>10.5</v>
      </c>
      <c r="M33" s="132" t="n">
        <v>7</v>
      </c>
      <c r="N33" s="132" t="n">
        <v>14</v>
      </c>
      <c r="O33" s="131" t="n">
        <v>10.5</v>
      </c>
      <c r="P33" s="132" t="n">
        <v>7</v>
      </c>
      <c r="Q33" s="132" t="n">
        <v>14</v>
      </c>
      <c r="R33" s="131" t="n">
        <v>10.5</v>
      </c>
    </row>
    <row r="34" customFormat="false" ht="15.75" hidden="false" customHeight="false" outlineLevel="0" collapsed="false">
      <c r="A34" s="129"/>
      <c r="B34" s="129"/>
      <c r="C34" s="130" t="s">
        <v>556</v>
      </c>
      <c r="D34" s="143"/>
      <c r="E34" s="131"/>
      <c r="G34" s="131" t="n">
        <f aca="false">G33*135</f>
        <v>945</v>
      </c>
      <c r="H34" s="131" t="n">
        <f aca="false">H33*135</f>
        <v>1890</v>
      </c>
      <c r="I34" s="131" t="n">
        <f aca="false">I33*135</f>
        <v>1417.5</v>
      </c>
      <c r="J34" s="131" t="n">
        <f aca="false">J33*135</f>
        <v>945</v>
      </c>
      <c r="K34" s="131" t="n">
        <v>1300</v>
      </c>
      <c r="L34" s="131" t="n">
        <f aca="false">L33*F35</f>
        <v>1417.5</v>
      </c>
      <c r="M34" s="131" t="n">
        <f aca="false">M33*135</f>
        <v>945</v>
      </c>
      <c r="N34" s="131" t="n">
        <f aca="false">N33*135</f>
        <v>1890</v>
      </c>
      <c r="O34" s="131" t="n">
        <f aca="false">O33*F35</f>
        <v>1417.5</v>
      </c>
      <c r="P34" s="131" t="n">
        <f aca="false">P33*135</f>
        <v>945</v>
      </c>
      <c r="Q34" s="131" t="n">
        <f aca="false">Q33*135</f>
        <v>1890</v>
      </c>
      <c r="R34" s="131" t="n">
        <f aca="false">R33*F35</f>
        <v>1417.5</v>
      </c>
    </row>
    <row r="35" customFormat="false" ht="15.75" hidden="false" customHeight="false" outlineLevel="0" collapsed="false">
      <c r="A35" s="107" t="s">
        <v>43</v>
      </c>
      <c r="B35" s="107" t="n">
        <v>2</v>
      </c>
      <c r="C35" s="108" t="s">
        <v>82</v>
      </c>
      <c r="D35" s="117" t="s">
        <v>83</v>
      </c>
      <c r="E35" s="110" t="n">
        <v>2</v>
      </c>
      <c r="F35" s="111" t="n">
        <v>135</v>
      </c>
      <c r="G35" s="139" t="n">
        <f aca="false">$F35/2</f>
        <v>67.5</v>
      </c>
      <c r="H35" s="139" t="n">
        <f aca="false">$F35*14</f>
        <v>1890</v>
      </c>
      <c r="I35" s="138"/>
      <c r="J35" s="139" t="n">
        <v>67.5</v>
      </c>
      <c r="K35" s="139" t="n">
        <v>1890</v>
      </c>
      <c r="M35" s="139" t="n">
        <v>67.5</v>
      </c>
      <c r="N35" s="139" t="n">
        <v>1890</v>
      </c>
      <c r="P35" s="139" t="n">
        <v>67.5</v>
      </c>
      <c r="Q35" s="139" t="n">
        <v>1890</v>
      </c>
    </row>
    <row r="36" customFormat="false" ht="15.75" hidden="false" customHeight="false" outlineLevel="0" collapsed="false">
      <c r="A36" s="107" t="s">
        <v>43</v>
      </c>
      <c r="B36" s="107" t="n">
        <v>2</v>
      </c>
      <c r="C36" s="108" t="s">
        <v>84</v>
      </c>
      <c r="D36" s="117" t="s">
        <v>85</v>
      </c>
      <c r="E36" s="110" t="n">
        <v>1</v>
      </c>
      <c r="F36" s="111" t="n">
        <v>135</v>
      </c>
      <c r="G36" s="139" t="n">
        <v>135</v>
      </c>
      <c r="H36" s="139" t="n">
        <f aca="false">$F36*14</f>
        <v>1890</v>
      </c>
      <c r="J36" s="139" t="n">
        <v>135</v>
      </c>
      <c r="K36" s="139" t="n">
        <v>1890</v>
      </c>
      <c r="M36" s="139" t="n">
        <v>135</v>
      </c>
      <c r="N36" s="139" t="n">
        <v>1890</v>
      </c>
      <c r="P36" s="139" t="n">
        <v>135</v>
      </c>
      <c r="Q36" s="139" t="n">
        <v>1890</v>
      </c>
    </row>
    <row r="37" s="129" customFormat="true" ht="15.75" hidden="false" customHeight="false" outlineLevel="0" collapsed="false">
      <c r="A37" s="107" t="s">
        <v>43</v>
      </c>
      <c r="B37" s="107" t="n">
        <v>2</v>
      </c>
      <c r="C37" s="108" t="s">
        <v>86</v>
      </c>
      <c r="D37" s="117" t="s">
        <v>87</v>
      </c>
      <c r="E37" s="110" t="n">
        <v>2</v>
      </c>
      <c r="F37" s="111" t="n">
        <v>135</v>
      </c>
      <c r="G37" s="139" t="n">
        <f aca="false">$F37/2</f>
        <v>67.5</v>
      </c>
      <c r="H37" s="139" t="n">
        <f aca="false">$F37*14</f>
        <v>1890</v>
      </c>
      <c r="I37" s="111"/>
      <c r="J37" s="139" t="n">
        <v>67.5</v>
      </c>
      <c r="K37" s="139" t="n">
        <v>1890</v>
      </c>
      <c r="L37" s="111"/>
      <c r="M37" s="139" t="n">
        <v>67.5</v>
      </c>
      <c r="N37" s="139" t="n">
        <v>1890</v>
      </c>
      <c r="O37" s="111"/>
      <c r="P37" s="139" t="n">
        <v>67.5</v>
      </c>
      <c r="Q37" s="139" t="n">
        <v>1890</v>
      </c>
      <c r="R37" s="111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  <c r="BD37" s="112"/>
      <c r="BE37" s="112"/>
      <c r="BF37" s="112"/>
      <c r="BG37" s="112"/>
      <c r="BH37" s="112"/>
      <c r="BI37" s="112"/>
      <c r="BJ37" s="112"/>
      <c r="BK37" s="112"/>
      <c r="BL37" s="112"/>
      <c r="BM37" s="112"/>
      <c r="BN37" s="112"/>
      <c r="BO37" s="112"/>
      <c r="BP37" s="112"/>
      <c r="BQ37" s="112"/>
      <c r="BR37" s="112"/>
      <c r="BS37" s="112"/>
      <c r="BT37" s="112"/>
      <c r="BU37" s="112"/>
      <c r="BV37" s="112"/>
      <c r="BW37" s="112"/>
      <c r="BX37" s="112"/>
      <c r="BY37" s="112"/>
      <c r="BZ37" s="112"/>
    </row>
    <row r="38" s="129" customFormat="true" ht="15.75" hidden="false" customHeight="false" outlineLevel="0" collapsed="false">
      <c r="A38" s="107" t="s">
        <v>43</v>
      </c>
      <c r="B38" s="107" t="n">
        <v>2</v>
      </c>
      <c r="C38" s="108" t="s">
        <v>88</v>
      </c>
      <c r="D38" s="117" t="s">
        <v>89</v>
      </c>
      <c r="E38" s="110" t="n">
        <v>2</v>
      </c>
      <c r="F38" s="111" t="n">
        <v>135</v>
      </c>
      <c r="G38" s="139" t="n">
        <v>68</v>
      </c>
      <c r="H38" s="139" t="n">
        <f aca="false">$F38*14</f>
        <v>1890</v>
      </c>
      <c r="I38" s="111"/>
      <c r="J38" s="139" t="n">
        <v>68</v>
      </c>
      <c r="K38" s="139" t="n">
        <v>1890</v>
      </c>
      <c r="L38" s="111"/>
      <c r="M38" s="139" t="n">
        <v>68</v>
      </c>
      <c r="N38" s="139" t="n">
        <v>1890</v>
      </c>
      <c r="O38" s="111"/>
      <c r="P38" s="139" t="n">
        <v>68</v>
      </c>
      <c r="Q38" s="139" t="n">
        <v>1890</v>
      </c>
      <c r="R38" s="111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  <c r="BD38" s="112"/>
      <c r="BE38" s="112"/>
      <c r="BF38" s="112"/>
      <c r="BG38" s="112"/>
      <c r="BH38" s="112"/>
      <c r="BI38" s="112"/>
      <c r="BJ38" s="112"/>
      <c r="BK38" s="112"/>
      <c r="BL38" s="112"/>
      <c r="BM38" s="112"/>
      <c r="BN38" s="112"/>
      <c r="BO38" s="112"/>
      <c r="BP38" s="112"/>
      <c r="BQ38" s="112"/>
      <c r="BR38" s="112"/>
      <c r="BS38" s="112"/>
      <c r="BT38" s="112"/>
      <c r="BU38" s="112"/>
      <c r="BV38" s="112"/>
      <c r="BW38" s="112"/>
      <c r="BX38" s="112"/>
      <c r="BY38" s="112"/>
      <c r="BZ38" s="112"/>
    </row>
    <row r="39" customFormat="false" ht="15.75" hidden="false" customHeight="false" outlineLevel="0" collapsed="false">
      <c r="A39" s="107" t="s">
        <v>43</v>
      </c>
      <c r="B39" s="107" t="n">
        <v>2</v>
      </c>
      <c r="C39" s="108" t="s">
        <v>407</v>
      </c>
      <c r="D39" s="117" t="s">
        <v>91</v>
      </c>
      <c r="E39" s="110" t="n">
        <v>1</v>
      </c>
      <c r="F39" s="111" t="n">
        <v>135</v>
      </c>
      <c r="G39" s="139" t="n">
        <v>135</v>
      </c>
      <c r="H39" s="139" t="n">
        <f aca="false">$F39*14</f>
        <v>1890</v>
      </c>
      <c r="J39" s="139" t="n">
        <v>135</v>
      </c>
      <c r="K39" s="139" t="n">
        <v>1890</v>
      </c>
      <c r="M39" s="139" t="n">
        <v>135</v>
      </c>
      <c r="N39" s="139" t="n">
        <v>1890</v>
      </c>
      <c r="P39" s="139" t="n">
        <v>135</v>
      </c>
      <c r="Q39" s="139" t="n">
        <v>1890</v>
      </c>
    </row>
    <row r="40" customFormat="false" ht="15.75" hidden="false" customHeight="false" outlineLevel="0" collapsed="false">
      <c r="A40" s="107" t="s">
        <v>43</v>
      </c>
      <c r="B40" s="107" t="n">
        <v>2</v>
      </c>
      <c r="C40" s="108" t="s">
        <v>94</v>
      </c>
      <c r="D40" s="117" t="s">
        <v>95</v>
      </c>
      <c r="E40" s="110" t="n">
        <v>2</v>
      </c>
      <c r="F40" s="111" t="n">
        <v>135</v>
      </c>
      <c r="G40" s="139" t="n">
        <v>68</v>
      </c>
      <c r="H40" s="139" t="n">
        <f aca="false">$F40*14</f>
        <v>1890</v>
      </c>
      <c r="J40" s="139" t="n">
        <v>68</v>
      </c>
      <c r="K40" s="139" t="n">
        <v>1890</v>
      </c>
      <c r="M40" s="139" t="n">
        <v>68</v>
      </c>
      <c r="N40" s="139" t="n">
        <v>1890</v>
      </c>
      <c r="P40" s="139" t="n">
        <v>68</v>
      </c>
      <c r="Q40" s="139" t="n">
        <v>1890</v>
      </c>
    </row>
    <row r="41" customFormat="false" ht="15.75" hidden="false" customHeight="false" outlineLevel="0" collapsed="false">
      <c r="A41" s="129"/>
      <c r="B41" s="129"/>
      <c r="C41" s="130" t="s">
        <v>561</v>
      </c>
      <c r="D41" s="143"/>
      <c r="E41" s="131"/>
      <c r="G41" s="132" t="n">
        <v>42</v>
      </c>
      <c r="H41" s="132" t="n">
        <v>84</v>
      </c>
      <c r="I41" s="131" t="n">
        <f aca="false">(G41+H41)/2</f>
        <v>63</v>
      </c>
      <c r="J41" s="132" t="n">
        <v>42</v>
      </c>
      <c r="K41" s="132" t="n">
        <v>84</v>
      </c>
      <c r="L41" s="131" t="n">
        <v>63</v>
      </c>
      <c r="M41" s="132" t="n">
        <v>35</v>
      </c>
      <c r="N41" s="132" t="n">
        <v>84</v>
      </c>
      <c r="O41" s="131" t="n">
        <f aca="false">(M41+N41)/2</f>
        <v>59.5</v>
      </c>
      <c r="P41" s="132" t="n">
        <v>28</v>
      </c>
      <c r="Q41" s="132" t="n">
        <v>56</v>
      </c>
      <c r="R41" s="131" t="n">
        <f aca="false">(P41+Q41)/2</f>
        <v>42</v>
      </c>
    </row>
    <row r="42" s="129" customFormat="true" ht="15.75" hidden="false" customHeight="false" outlineLevel="0" collapsed="false">
      <c r="C42" s="130" t="s">
        <v>556</v>
      </c>
      <c r="D42" s="143"/>
      <c r="E42" s="131"/>
      <c r="F42" s="111"/>
      <c r="G42" s="131" t="n">
        <f aca="false">G41*65</f>
        <v>2730</v>
      </c>
      <c r="H42" s="131" t="n">
        <f aca="false">H41*65</f>
        <v>5460</v>
      </c>
      <c r="I42" s="131" t="n">
        <f aca="false">I41*65</f>
        <v>4095</v>
      </c>
      <c r="J42" s="131" t="n">
        <f aca="false">J41*65</f>
        <v>2730</v>
      </c>
      <c r="K42" s="131" t="n">
        <f aca="false">K41*65</f>
        <v>5460</v>
      </c>
      <c r="L42" s="131" t="n">
        <f aca="false">L41*65</f>
        <v>4095</v>
      </c>
      <c r="M42" s="131" t="n">
        <f aca="false">M41*65</f>
        <v>2275</v>
      </c>
      <c r="N42" s="131" t="n">
        <f aca="false">N41*65</f>
        <v>5460</v>
      </c>
      <c r="O42" s="131" t="n">
        <f aca="false">O41*65</f>
        <v>3867.5</v>
      </c>
      <c r="P42" s="131" t="n">
        <f aca="false">P41*65</f>
        <v>1820</v>
      </c>
      <c r="Q42" s="131" t="n">
        <f aca="false">Q41*65</f>
        <v>3640</v>
      </c>
      <c r="R42" s="131" t="n">
        <f aca="false">R41*65</f>
        <v>2730</v>
      </c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2"/>
      <c r="BE42" s="112"/>
      <c r="BF42" s="112"/>
      <c r="BG42" s="112"/>
      <c r="BH42" s="112"/>
      <c r="BI42" s="112"/>
      <c r="BJ42" s="112"/>
      <c r="BK42" s="112"/>
      <c r="BL42" s="112"/>
      <c r="BM42" s="112"/>
      <c r="BN42" s="112"/>
      <c r="BO42" s="112"/>
      <c r="BP42" s="112"/>
      <c r="BQ42" s="112"/>
      <c r="BR42" s="112"/>
      <c r="BS42" s="112"/>
      <c r="BT42" s="112"/>
      <c r="BU42" s="112"/>
      <c r="BV42" s="112"/>
      <c r="BW42" s="112"/>
      <c r="BX42" s="112"/>
      <c r="BY42" s="112"/>
      <c r="BZ42" s="112"/>
    </row>
    <row r="43" s="129" customFormat="true" ht="15.75" hidden="false" customHeight="false" outlineLevel="0" collapsed="false">
      <c r="A43" s="126" t="s">
        <v>106</v>
      </c>
      <c r="B43" s="126" t="n">
        <v>3</v>
      </c>
      <c r="C43" s="126" t="s">
        <v>107</v>
      </c>
      <c r="D43" s="69" t="s">
        <v>108</v>
      </c>
      <c r="E43" s="117" t="n">
        <v>1</v>
      </c>
      <c r="F43" s="127" t="n">
        <v>65</v>
      </c>
      <c r="G43" s="140" t="n">
        <f aca="false">F43</f>
        <v>65</v>
      </c>
      <c r="H43" s="140" t="n">
        <f aca="false">G43*14</f>
        <v>910</v>
      </c>
      <c r="I43" s="127"/>
      <c r="J43" s="140" t="n">
        <v>65</v>
      </c>
      <c r="K43" s="140" t="n">
        <v>910</v>
      </c>
      <c r="L43" s="144"/>
      <c r="M43" s="140" t="n">
        <v>65</v>
      </c>
      <c r="N43" s="140" t="n">
        <v>760</v>
      </c>
      <c r="O43" s="144"/>
      <c r="P43" s="140" t="n">
        <v>65</v>
      </c>
      <c r="Q43" s="140" t="n">
        <v>607</v>
      </c>
      <c r="R43" s="144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2"/>
      <c r="BE43" s="112"/>
      <c r="BF43" s="112"/>
      <c r="BG43" s="112"/>
      <c r="BH43" s="112"/>
      <c r="BI43" s="112"/>
      <c r="BJ43" s="112"/>
      <c r="BK43" s="112"/>
      <c r="BL43" s="112"/>
      <c r="BM43" s="112"/>
      <c r="BN43" s="112"/>
      <c r="BO43" s="112"/>
      <c r="BP43" s="112"/>
      <c r="BQ43" s="112"/>
      <c r="BR43" s="112"/>
      <c r="BS43" s="112"/>
      <c r="BT43" s="112"/>
      <c r="BU43" s="112"/>
      <c r="BV43" s="112"/>
      <c r="BW43" s="112"/>
      <c r="BX43" s="112"/>
      <c r="BY43" s="112"/>
      <c r="BZ43" s="112"/>
    </row>
    <row r="44" s="126" customFormat="true" ht="15.75" hidden="false" customHeight="false" outlineLevel="0" collapsed="false">
      <c r="A44" s="108" t="s">
        <v>106</v>
      </c>
      <c r="B44" s="108" t="n">
        <v>3</v>
      </c>
      <c r="C44" s="134" t="s">
        <v>109</v>
      </c>
      <c r="D44" s="135" t="s">
        <v>110</v>
      </c>
      <c r="E44" s="109" t="n">
        <v>1</v>
      </c>
      <c r="F44" s="127" t="n">
        <v>65</v>
      </c>
      <c r="G44" s="140" t="n">
        <v>65</v>
      </c>
      <c r="H44" s="140" t="n">
        <f aca="false">F44*14</f>
        <v>910</v>
      </c>
      <c r="I44" s="127"/>
      <c r="J44" s="140" t="n">
        <v>65</v>
      </c>
      <c r="K44" s="140" t="n">
        <v>910</v>
      </c>
      <c r="L44" s="127"/>
      <c r="M44" s="140" t="n">
        <v>65</v>
      </c>
      <c r="N44" s="140" t="n">
        <v>760</v>
      </c>
      <c r="O44" s="127"/>
      <c r="P44" s="140" t="n">
        <v>65</v>
      </c>
      <c r="Q44" s="140" t="n">
        <v>607</v>
      </c>
      <c r="R44" s="127"/>
    </row>
    <row r="45" s="108" customFormat="true" ht="15.75" hidden="false" customHeight="false" outlineLevel="0" collapsed="false">
      <c r="A45" s="126" t="s">
        <v>106</v>
      </c>
      <c r="B45" s="126" t="n">
        <v>3</v>
      </c>
      <c r="C45" s="134" t="s">
        <v>111</v>
      </c>
      <c r="D45" s="135" t="s">
        <v>112</v>
      </c>
      <c r="E45" s="109" t="n">
        <v>2</v>
      </c>
      <c r="F45" s="127" t="n">
        <v>65</v>
      </c>
      <c r="G45" s="140" t="n">
        <v>33</v>
      </c>
      <c r="H45" s="140" t="n">
        <v>910</v>
      </c>
      <c r="I45" s="127"/>
      <c r="J45" s="140" t="n">
        <v>33</v>
      </c>
      <c r="K45" s="140" t="n">
        <v>910</v>
      </c>
      <c r="L45" s="127"/>
      <c r="M45" s="140" t="n">
        <v>33</v>
      </c>
      <c r="N45" s="140" t="n">
        <v>760</v>
      </c>
      <c r="O45" s="127"/>
      <c r="P45" s="140" t="n">
        <v>33</v>
      </c>
      <c r="Q45" s="140" t="n">
        <v>607</v>
      </c>
      <c r="R45" s="127"/>
      <c r="S45" s="126"/>
      <c r="T45" s="126"/>
      <c r="U45" s="126"/>
      <c r="V45" s="126"/>
      <c r="W45" s="126"/>
      <c r="X45" s="126"/>
      <c r="Y45" s="126"/>
      <c r="Z45" s="126"/>
      <c r="AA45" s="126"/>
      <c r="AB45" s="126"/>
      <c r="AC45" s="126"/>
      <c r="AD45" s="126"/>
      <c r="AE45" s="126"/>
      <c r="AF45" s="126"/>
      <c r="AG45" s="126"/>
      <c r="AH45" s="126"/>
      <c r="AI45" s="126"/>
      <c r="AJ45" s="126"/>
      <c r="AK45" s="126"/>
      <c r="AL45" s="126"/>
      <c r="AM45" s="126"/>
      <c r="AN45" s="126"/>
      <c r="AO45" s="126"/>
      <c r="AP45" s="126"/>
      <c r="AQ45" s="126"/>
      <c r="AR45" s="126"/>
      <c r="AS45" s="126"/>
      <c r="AT45" s="126"/>
      <c r="AU45" s="126"/>
      <c r="AV45" s="126"/>
      <c r="AW45" s="126"/>
      <c r="AX45" s="126"/>
      <c r="AY45" s="126"/>
      <c r="AZ45" s="126"/>
      <c r="BA45" s="126"/>
      <c r="BB45" s="126"/>
      <c r="BC45" s="126"/>
      <c r="BD45" s="126"/>
      <c r="BE45" s="126"/>
      <c r="BF45" s="126"/>
      <c r="BG45" s="126"/>
      <c r="BH45" s="126"/>
      <c r="BI45" s="126"/>
      <c r="BJ45" s="126"/>
      <c r="BK45" s="126"/>
      <c r="BL45" s="126"/>
      <c r="BM45" s="126"/>
      <c r="BN45" s="126"/>
      <c r="BO45" s="126"/>
      <c r="BP45" s="126"/>
      <c r="BQ45" s="126"/>
      <c r="BR45" s="126"/>
      <c r="BS45" s="126"/>
      <c r="BT45" s="126"/>
      <c r="BU45" s="126"/>
      <c r="BV45" s="126"/>
      <c r="BW45" s="126"/>
      <c r="BX45" s="126"/>
      <c r="BY45" s="126"/>
      <c r="BZ45" s="126"/>
    </row>
    <row r="46" s="108" customFormat="true" ht="15.75" hidden="false" customHeight="false" outlineLevel="0" collapsed="false">
      <c r="A46" s="108" t="s">
        <v>106</v>
      </c>
      <c r="B46" s="108" t="n">
        <v>3</v>
      </c>
      <c r="C46" s="134" t="s">
        <v>117</v>
      </c>
      <c r="D46" s="135" t="s">
        <v>118</v>
      </c>
      <c r="E46" s="109" t="n">
        <v>1</v>
      </c>
      <c r="F46" s="127" t="n">
        <v>65</v>
      </c>
      <c r="G46" s="140" t="n">
        <v>65</v>
      </c>
      <c r="H46" s="140" t="n">
        <v>910</v>
      </c>
      <c r="I46" s="127"/>
      <c r="J46" s="140" t="n">
        <v>65</v>
      </c>
      <c r="K46" s="140" t="n">
        <v>910</v>
      </c>
      <c r="L46" s="127"/>
      <c r="M46" s="140" t="n">
        <v>65</v>
      </c>
      <c r="N46" s="140" t="n">
        <v>760</v>
      </c>
      <c r="O46" s="127"/>
      <c r="P46" s="140" t="n">
        <v>65</v>
      </c>
      <c r="Q46" s="140" t="n">
        <v>607</v>
      </c>
      <c r="R46" s="127"/>
      <c r="S46" s="126"/>
      <c r="T46" s="126"/>
      <c r="U46" s="126"/>
      <c r="V46" s="126"/>
      <c r="W46" s="126"/>
      <c r="X46" s="126"/>
      <c r="Y46" s="126"/>
      <c r="Z46" s="126"/>
      <c r="AA46" s="126"/>
      <c r="AB46" s="126"/>
      <c r="AC46" s="126"/>
      <c r="AD46" s="126"/>
      <c r="AE46" s="126"/>
      <c r="AF46" s="126"/>
      <c r="AG46" s="126"/>
      <c r="AH46" s="126"/>
      <c r="AI46" s="126"/>
      <c r="AJ46" s="126"/>
      <c r="AK46" s="126"/>
      <c r="AL46" s="126"/>
      <c r="AM46" s="126"/>
      <c r="AN46" s="126"/>
      <c r="AO46" s="126"/>
      <c r="AP46" s="126"/>
      <c r="AQ46" s="126"/>
      <c r="AR46" s="126"/>
      <c r="AS46" s="126"/>
      <c r="AT46" s="126"/>
      <c r="AU46" s="126"/>
      <c r="AV46" s="126"/>
      <c r="AW46" s="126"/>
      <c r="AX46" s="126"/>
      <c r="AY46" s="126"/>
      <c r="AZ46" s="126"/>
      <c r="BA46" s="126"/>
      <c r="BB46" s="126"/>
      <c r="BC46" s="126"/>
      <c r="BD46" s="126"/>
      <c r="BE46" s="126"/>
      <c r="BF46" s="126"/>
      <c r="BG46" s="126"/>
      <c r="BH46" s="126"/>
      <c r="BI46" s="126"/>
      <c r="BJ46" s="126"/>
      <c r="BK46" s="126"/>
      <c r="BL46" s="126"/>
      <c r="BM46" s="126"/>
      <c r="BN46" s="126"/>
      <c r="BO46" s="126"/>
      <c r="BP46" s="126"/>
      <c r="BQ46" s="126"/>
      <c r="BR46" s="126"/>
      <c r="BS46" s="126"/>
      <c r="BT46" s="126"/>
      <c r="BU46" s="126"/>
      <c r="BV46" s="126"/>
      <c r="BW46" s="126"/>
      <c r="BX46" s="126"/>
      <c r="BY46" s="126"/>
      <c r="BZ46" s="126"/>
    </row>
    <row r="47" s="108" customFormat="true" ht="15.75" hidden="false" customHeight="false" outlineLevel="0" collapsed="false">
      <c r="A47" s="126" t="s">
        <v>106</v>
      </c>
      <c r="B47" s="126" t="n">
        <v>3</v>
      </c>
      <c r="C47" s="108" t="s">
        <v>562</v>
      </c>
      <c r="D47" s="135" t="s">
        <v>140</v>
      </c>
      <c r="E47" s="109" t="n">
        <v>2</v>
      </c>
      <c r="F47" s="127" t="n">
        <v>65</v>
      </c>
      <c r="G47" s="140" t="n">
        <v>33</v>
      </c>
      <c r="H47" s="140" t="n">
        <v>910</v>
      </c>
      <c r="I47" s="127"/>
      <c r="J47" s="140" t="n">
        <v>33</v>
      </c>
      <c r="K47" s="140" t="n">
        <v>910</v>
      </c>
      <c r="L47" s="127"/>
      <c r="M47" s="140" t="n">
        <v>33</v>
      </c>
      <c r="N47" s="140" t="n">
        <v>760</v>
      </c>
      <c r="O47" s="127"/>
      <c r="P47" s="140" t="n">
        <v>33</v>
      </c>
      <c r="Q47" s="140" t="n">
        <v>607</v>
      </c>
      <c r="R47" s="127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126"/>
      <c r="AH47" s="126"/>
      <c r="AI47" s="126"/>
      <c r="AJ47" s="126"/>
      <c r="AK47" s="126"/>
      <c r="AL47" s="126"/>
      <c r="AM47" s="126"/>
      <c r="AN47" s="126"/>
      <c r="AO47" s="126"/>
      <c r="AP47" s="126"/>
      <c r="AQ47" s="126"/>
      <c r="AR47" s="126"/>
      <c r="AS47" s="126"/>
      <c r="AT47" s="126"/>
      <c r="AU47" s="126"/>
      <c r="AV47" s="126"/>
      <c r="AW47" s="126"/>
      <c r="AX47" s="126"/>
      <c r="AY47" s="126"/>
      <c r="AZ47" s="126"/>
      <c r="BA47" s="126"/>
      <c r="BB47" s="126"/>
      <c r="BC47" s="126"/>
      <c r="BD47" s="126"/>
      <c r="BE47" s="126"/>
      <c r="BF47" s="126"/>
      <c r="BG47" s="126"/>
      <c r="BH47" s="126"/>
      <c r="BI47" s="126"/>
      <c r="BJ47" s="126"/>
      <c r="BK47" s="126"/>
      <c r="BL47" s="126"/>
      <c r="BM47" s="126"/>
      <c r="BN47" s="126"/>
      <c r="BO47" s="126"/>
      <c r="BP47" s="126"/>
      <c r="BQ47" s="126"/>
      <c r="BR47" s="126"/>
      <c r="BS47" s="126"/>
      <c r="BT47" s="126"/>
      <c r="BU47" s="126"/>
      <c r="BV47" s="126"/>
      <c r="BW47" s="126"/>
      <c r="BX47" s="126"/>
      <c r="BY47" s="126"/>
      <c r="BZ47" s="126"/>
    </row>
    <row r="48" s="108" customFormat="true" ht="15.75" hidden="false" customHeight="false" outlineLevel="0" collapsed="false">
      <c r="A48" s="108" t="s">
        <v>106</v>
      </c>
      <c r="B48" s="108" t="n">
        <v>3</v>
      </c>
      <c r="C48" s="145" t="s">
        <v>121</v>
      </c>
      <c r="D48" s="135" t="s">
        <v>122</v>
      </c>
      <c r="E48" s="109" t="n">
        <v>1</v>
      </c>
      <c r="F48" s="127" t="n">
        <v>65</v>
      </c>
      <c r="G48" s="140" t="n">
        <f aca="false">F48</f>
        <v>65</v>
      </c>
      <c r="H48" s="140" t="n">
        <v>910</v>
      </c>
      <c r="I48" s="127"/>
      <c r="J48" s="140" t="n">
        <v>65</v>
      </c>
      <c r="K48" s="140" t="n">
        <v>910</v>
      </c>
      <c r="L48" s="127"/>
      <c r="M48" s="140" t="n">
        <v>65</v>
      </c>
      <c r="N48" s="140" t="n">
        <v>760</v>
      </c>
      <c r="O48" s="127"/>
      <c r="P48" s="140" t="n">
        <v>65</v>
      </c>
      <c r="Q48" s="140" t="n">
        <v>607</v>
      </c>
      <c r="R48" s="127"/>
      <c r="S48" s="126"/>
      <c r="T48" s="126"/>
      <c r="U48" s="126"/>
      <c r="V48" s="126"/>
      <c r="W48" s="126"/>
      <c r="X48" s="126"/>
      <c r="Y48" s="126"/>
      <c r="Z48" s="126"/>
      <c r="AA48" s="126"/>
      <c r="AB48" s="126"/>
      <c r="AC48" s="126"/>
      <c r="AD48" s="126"/>
      <c r="AE48" s="126"/>
      <c r="AF48" s="126"/>
      <c r="AG48" s="126"/>
      <c r="AH48" s="126"/>
      <c r="AI48" s="126"/>
      <c r="AJ48" s="126"/>
      <c r="AK48" s="126"/>
      <c r="AL48" s="126"/>
      <c r="AM48" s="126"/>
      <c r="AN48" s="126"/>
      <c r="AO48" s="126"/>
      <c r="AP48" s="126"/>
      <c r="AQ48" s="126"/>
      <c r="AR48" s="126"/>
      <c r="AS48" s="126"/>
      <c r="AT48" s="126"/>
      <c r="AU48" s="126"/>
      <c r="AV48" s="126"/>
      <c r="AW48" s="126"/>
      <c r="AX48" s="126"/>
      <c r="AY48" s="126"/>
      <c r="AZ48" s="126"/>
      <c r="BA48" s="126"/>
      <c r="BB48" s="126"/>
      <c r="BC48" s="126"/>
      <c r="BD48" s="126"/>
      <c r="BE48" s="126"/>
      <c r="BF48" s="126"/>
      <c r="BG48" s="126"/>
      <c r="BH48" s="126"/>
      <c r="BI48" s="126"/>
      <c r="BJ48" s="126"/>
      <c r="BK48" s="126"/>
      <c r="BL48" s="126"/>
      <c r="BM48" s="126"/>
      <c r="BN48" s="126"/>
      <c r="BO48" s="126"/>
      <c r="BP48" s="126"/>
      <c r="BQ48" s="126"/>
      <c r="BR48" s="126"/>
      <c r="BS48" s="126"/>
      <c r="BT48" s="126"/>
      <c r="BU48" s="126"/>
      <c r="BV48" s="126"/>
      <c r="BW48" s="126"/>
      <c r="BX48" s="126"/>
      <c r="BY48" s="126"/>
      <c r="BZ48" s="126"/>
    </row>
    <row r="49" s="108" customFormat="true" ht="15.75" hidden="false" customHeight="false" outlineLevel="0" collapsed="false">
      <c r="A49" s="126" t="s">
        <v>106</v>
      </c>
      <c r="B49" s="126" t="n">
        <v>3</v>
      </c>
      <c r="C49" s="145" t="s">
        <v>123</v>
      </c>
      <c r="D49" s="135" t="s">
        <v>124</v>
      </c>
      <c r="E49" s="110" t="n">
        <v>1</v>
      </c>
      <c r="F49" s="111" t="n">
        <v>65</v>
      </c>
      <c r="G49" s="139" t="n">
        <f aca="false">F49</f>
        <v>65</v>
      </c>
      <c r="H49" s="139" t="n">
        <v>910</v>
      </c>
      <c r="I49" s="111"/>
      <c r="J49" s="139" t="n">
        <v>65</v>
      </c>
      <c r="K49" s="139" t="n">
        <v>910</v>
      </c>
      <c r="L49" s="111"/>
      <c r="M49" s="139" t="n">
        <v>65</v>
      </c>
      <c r="N49" s="140" t="n">
        <v>760</v>
      </c>
      <c r="O49" s="111"/>
      <c r="P49" s="139" t="n">
        <v>65</v>
      </c>
      <c r="Q49" s="140" t="n">
        <v>607</v>
      </c>
      <c r="R49" s="111"/>
      <c r="S49" s="126"/>
      <c r="T49" s="126"/>
      <c r="U49" s="126"/>
      <c r="V49" s="126"/>
      <c r="W49" s="126"/>
      <c r="X49" s="126"/>
      <c r="Y49" s="126"/>
      <c r="Z49" s="126"/>
      <c r="AA49" s="126"/>
      <c r="AB49" s="126"/>
      <c r="AC49" s="126"/>
      <c r="AD49" s="126"/>
      <c r="AE49" s="126"/>
      <c r="AF49" s="126"/>
      <c r="AG49" s="126"/>
      <c r="AH49" s="126"/>
      <c r="AI49" s="126"/>
      <c r="AJ49" s="126"/>
      <c r="AK49" s="126"/>
      <c r="AL49" s="126"/>
      <c r="AM49" s="126"/>
      <c r="AN49" s="126"/>
      <c r="AO49" s="126"/>
      <c r="AP49" s="126"/>
      <c r="AQ49" s="126"/>
      <c r="AR49" s="126"/>
      <c r="AS49" s="126"/>
      <c r="AT49" s="126"/>
      <c r="AU49" s="126"/>
      <c r="AV49" s="126"/>
      <c r="AW49" s="126"/>
      <c r="AX49" s="126"/>
      <c r="AY49" s="126"/>
      <c r="AZ49" s="126"/>
      <c r="BA49" s="126"/>
      <c r="BB49" s="126"/>
      <c r="BC49" s="126"/>
      <c r="BD49" s="126"/>
      <c r="BE49" s="126"/>
      <c r="BF49" s="126"/>
      <c r="BG49" s="126"/>
      <c r="BH49" s="126"/>
      <c r="BI49" s="126"/>
      <c r="BJ49" s="126"/>
      <c r="BK49" s="126"/>
      <c r="BL49" s="126"/>
      <c r="BM49" s="126"/>
      <c r="BN49" s="126"/>
      <c r="BO49" s="126"/>
      <c r="BP49" s="126"/>
      <c r="BQ49" s="126"/>
      <c r="BR49" s="126"/>
      <c r="BS49" s="126"/>
      <c r="BT49" s="126"/>
      <c r="BU49" s="126"/>
      <c r="BV49" s="126"/>
      <c r="BW49" s="126"/>
      <c r="BX49" s="126"/>
      <c r="BY49" s="126"/>
      <c r="BZ49" s="126"/>
    </row>
    <row r="50" s="108" customFormat="true" ht="15.75" hidden="false" customHeight="false" outlineLevel="0" collapsed="false">
      <c r="A50" s="108" t="s">
        <v>106</v>
      </c>
      <c r="B50" s="108" t="n">
        <v>3</v>
      </c>
      <c r="C50" s="146" t="s">
        <v>125</v>
      </c>
      <c r="D50" s="135" t="s">
        <v>126</v>
      </c>
      <c r="E50" s="110" t="n">
        <v>1</v>
      </c>
      <c r="F50" s="111" t="n">
        <v>65</v>
      </c>
      <c r="G50" s="139" t="n">
        <f aca="false">F50</f>
        <v>65</v>
      </c>
      <c r="H50" s="139" t="n">
        <v>910</v>
      </c>
      <c r="I50" s="111"/>
      <c r="J50" s="139" t="n">
        <v>65</v>
      </c>
      <c r="K50" s="139" t="n">
        <v>910</v>
      </c>
      <c r="L50" s="111"/>
      <c r="M50" s="139" t="n">
        <v>65</v>
      </c>
      <c r="N50" s="140" t="n">
        <v>760</v>
      </c>
      <c r="O50" s="111"/>
      <c r="P50" s="139" t="n">
        <v>65</v>
      </c>
      <c r="Q50" s="140" t="n">
        <v>607</v>
      </c>
      <c r="R50" s="111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  <c r="AN50" s="126"/>
      <c r="AO50" s="126"/>
      <c r="AP50" s="126"/>
      <c r="AQ50" s="126"/>
      <c r="AR50" s="126"/>
      <c r="AS50" s="126"/>
      <c r="AT50" s="126"/>
      <c r="AU50" s="126"/>
      <c r="AV50" s="126"/>
      <c r="AW50" s="126"/>
      <c r="AX50" s="126"/>
      <c r="AY50" s="126"/>
      <c r="AZ50" s="126"/>
      <c r="BA50" s="126"/>
      <c r="BB50" s="126"/>
      <c r="BC50" s="126"/>
      <c r="BD50" s="126"/>
      <c r="BE50" s="126"/>
      <c r="BF50" s="126"/>
      <c r="BG50" s="126"/>
      <c r="BH50" s="126"/>
      <c r="BI50" s="126"/>
      <c r="BJ50" s="126"/>
      <c r="BK50" s="126"/>
      <c r="BL50" s="126"/>
      <c r="BM50" s="126"/>
      <c r="BN50" s="126"/>
      <c r="BO50" s="126"/>
      <c r="BP50" s="126"/>
      <c r="BQ50" s="126"/>
      <c r="BR50" s="126"/>
      <c r="BS50" s="126"/>
      <c r="BT50" s="126"/>
      <c r="BU50" s="126"/>
      <c r="BV50" s="126"/>
      <c r="BW50" s="126"/>
      <c r="BX50" s="126"/>
      <c r="BY50" s="126"/>
      <c r="BZ50" s="126"/>
    </row>
    <row r="51" s="108" customFormat="true" ht="15.75" hidden="false" customHeight="false" outlineLevel="0" collapsed="false">
      <c r="A51" s="126" t="s">
        <v>106</v>
      </c>
      <c r="B51" s="126" t="n">
        <v>3</v>
      </c>
      <c r="C51" s="146" t="s">
        <v>127</v>
      </c>
      <c r="D51" s="135" t="s">
        <v>128</v>
      </c>
      <c r="E51" s="110" t="n">
        <v>3</v>
      </c>
      <c r="F51" s="111" t="n">
        <v>65</v>
      </c>
      <c r="G51" s="139" t="n">
        <v>33</v>
      </c>
      <c r="H51" s="139" t="n">
        <v>910</v>
      </c>
      <c r="I51" s="111"/>
      <c r="J51" s="139" t="n">
        <v>33</v>
      </c>
      <c r="K51" s="139" t="n">
        <v>910</v>
      </c>
      <c r="L51" s="111"/>
      <c r="M51" s="139" t="n">
        <v>33</v>
      </c>
      <c r="N51" s="139" t="n">
        <v>760</v>
      </c>
      <c r="O51" s="111"/>
      <c r="P51" s="139" t="n">
        <v>33</v>
      </c>
      <c r="Q51" s="139" t="n">
        <v>607</v>
      </c>
      <c r="R51" s="111"/>
      <c r="S51" s="126"/>
      <c r="T51" s="126"/>
      <c r="U51" s="126"/>
      <c r="V51" s="126"/>
      <c r="W51" s="126"/>
      <c r="X51" s="126"/>
      <c r="Y51" s="126"/>
      <c r="Z51" s="126"/>
      <c r="AA51" s="126"/>
      <c r="AB51" s="126"/>
      <c r="AC51" s="126"/>
      <c r="AD51" s="126"/>
      <c r="AE51" s="126"/>
      <c r="AF51" s="126"/>
      <c r="AG51" s="126"/>
      <c r="AH51" s="126"/>
      <c r="AI51" s="126"/>
      <c r="AJ51" s="126"/>
      <c r="AK51" s="126"/>
      <c r="AL51" s="126"/>
      <c r="AM51" s="126"/>
      <c r="AN51" s="126"/>
      <c r="AO51" s="126"/>
      <c r="AP51" s="126"/>
      <c r="AQ51" s="126"/>
      <c r="AR51" s="126"/>
      <c r="AS51" s="126"/>
      <c r="AT51" s="126"/>
      <c r="AU51" s="126"/>
      <c r="AV51" s="126"/>
      <c r="AW51" s="126"/>
      <c r="AX51" s="126"/>
      <c r="AY51" s="126"/>
      <c r="AZ51" s="126"/>
      <c r="BA51" s="126"/>
      <c r="BB51" s="126"/>
      <c r="BC51" s="126"/>
      <c r="BD51" s="126"/>
      <c r="BE51" s="126"/>
      <c r="BF51" s="126"/>
      <c r="BG51" s="126"/>
      <c r="BH51" s="126"/>
      <c r="BI51" s="126"/>
      <c r="BJ51" s="126"/>
      <c r="BK51" s="126"/>
      <c r="BL51" s="126"/>
      <c r="BM51" s="126"/>
      <c r="BN51" s="126"/>
      <c r="BO51" s="126"/>
      <c r="BP51" s="126"/>
      <c r="BQ51" s="126"/>
      <c r="BR51" s="126"/>
      <c r="BS51" s="126"/>
      <c r="BT51" s="126"/>
      <c r="BU51" s="126"/>
      <c r="BV51" s="126"/>
      <c r="BW51" s="126"/>
      <c r="BX51" s="126"/>
      <c r="BY51" s="126"/>
      <c r="BZ51" s="126"/>
    </row>
    <row r="52" customFormat="false" ht="15.75" hidden="false" customHeight="false" outlineLevel="0" collapsed="false">
      <c r="A52" s="108" t="s">
        <v>106</v>
      </c>
      <c r="B52" s="108" t="n">
        <v>3</v>
      </c>
      <c r="C52" s="134" t="s">
        <v>563</v>
      </c>
      <c r="D52" s="135" t="s">
        <v>130</v>
      </c>
      <c r="E52" s="110" t="n">
        <v>1</v>
      </c>
      <c r="F52" s="111" t="n">
        <v>65</v>
      </c>
      <c r="G52" s="139" t="n">
        <f aca="false">F52</f>
        <v>65</v>
      </c>
      <c r="H52" s="139" t="n">
        <f aca="false">$F52*21</f>
        <v>1365</v>
      </c>
      <c r="J52" s="139" t="n">
        <v>65</v>
      </c>
      <c r="K52" s="139" t="n">
        <v>1365</v>
      </c>
      <c r="M52" s="139" t="n">
        <v>65</v>
      </c>
      <c r="N52" s="140" t="n">
        <v>1138</v>
      </c>
      <c r="P52" s="139" t="n">
        <v>65</v>
      </c>
      <c r="Q52" s="140" t="n">
        <v>910</v>
      </c>
    </row>
    <row r="53" customFormat="false" ht="15.75" hidden="false" customHeight="false" outlineLevel="0" collapsed="false">
      <c r="A53" s="126" t="s">
        <v>106</v>
      </c>
      <c r="B53" s="126" t="n">
        <v>3</v>
      </c>
      <c r="C53" s="134" t="s">
        <v>131</v>
      </c>
      <c r="D53" s="135" t="s">
        <v>132</v>
      </c>
      <c r="E53" s="110" t="n">
        <v>2</v>
      </c>
      <c r="F53" s="111" t="n">
        <v>65</v>
      </c>
      <c r="G53" s="139" t="n">
        <f aca="false">$F53/2</f>
        <v>32.5</v>
      </c>
      <c r="H53" s="139" t="n">
        <v>910</v>
      </c>
      <c r="J53" s="139" t="n">
        <v>32.5</v>
      </c>
      <c r="K53" s="139" t="n">
        <v>910</v>
      </c>
      <c r="M53" s="139" t="n">
        <v>32.5</v>
      </c>
      <c r="N53" s="140" t="n">
        <v>760</v>
      </c>
      <c r="P53" s="139" t="n">
        <v>32.5</v>
      </c>
      <c r="Q53" s="140" t="n">
        <v>607</v>
      </c>
    </row>
    <row r="54" customFormat="false" ht="15.75" hidden="false" customHeight="false" outlineLevel="0" collapsed="false">
      <c r="A54" s="108" t="s">
        <v>106</v>
      </c>
      <c r="B54" s="108" t="n">
        <v>3</v>
      </c>
      <c r="C54" s="134" t="s">
        <v>564</v>
      </c>
      <c r="D54" s="135" t="s">
        <v>142</v>
      </c>
      <c r="E54" s="110" t="n">
        <v>2</v>
      </c>
      <c r="F54" s="111" t="n">
        <v>65</v>
      </c>
      <c r="G54" s="139" t="n">
        <f aca="false">$F54/2</f>
        <v>32.5</v>
      </c>
      <c r="H54" s="139" t="n">
        <f aca="false">$F54*14</f>
        <v>910</v>
      </c>
      <c r="J54" s="139" t="n">
        <v>32.5</v>
      </c>
      <c r="K54" s="139" t="n">
        <v>910</v>
      </c>
      <c r="M54" s="139" t="n">
        <v>32.5</v>
      </c>
      <c r="N54" s="140" t="n">
        <v>760</v>
      </c>
      <c r="P54" s="139" t="n">
        <v>32.5</v>
      </c>
      <c r="Q54" s="140" t="n">
        <v>607</v>
      </c>
    </row>
    <row r="55" customFormat="false" ht="15.75" hidden="false" customHeight="false" outlineLevel="0" collapsed="false">
      <c r="A55" s="126" t="s">
        <v>106</v>
      </c>
      <c r="B55" s="126" t="n">
        <v>3</v>
      </c>
      <c r="C55" s="134" t="s">
        <v>565</v>
      </c>
      <c r="D55" s="135" t="s">
        <v>136</v>
      </c>
      <c r="E55" s="110" t="n">
        <v>2</v>
      </c>
      <c r="F55" s="111" t="n">
        <v>65</v>
      </c>
      <c r="G55" s="139" t="n">
        <f aca="false">$F55/2</f>
        <v>32.5</v>
      </c>
      <c r="H55" s="139" t="n">
        <v>910</v>
      </c>
      <c r="J55" s="139" t="n">
        <v>32.5</v>
      </c>
      <c r="K55" s="139" t="n">
        <v>910</v>
      </c>
      <c r="M55" s="139" t="n">
        <v>32.5</v>
      </c>
      <c r="N55" s="140" t="n">
        <v>760</v>
      </c>
      <c r="P55" s="139" t="n">
        <v>32.5</v>
      </c>
      <c r="Q55" s="140" t="n">
        <v>607</v>
      </c>
    </row>
    <row r="56" customFormat="false" ht="15.75" hidden="false" customHeight="false" outlineLevel="0" collapsed="false">
      <c r="A56" s="108" t="s">
        <v>106</v>
      </c>
      <c r="B56" s="108" t="n">
        <v>3</v>
      </c>
      <c r="C56" s="134" t="s">
        <v>137</v>
      </c>
      <c r="D56" s="135" t="s">
        <v>138</v>
      </c>
      <c r="E56" s="110" t="n">
        <v>2</v>
      </c>
      <c r="F56" s="111" t="n">
        <v>65</v>
      </c>
      <c r="G56" s="139" t="n">
        <f aca="false">$F56/2</f>
        <v>32.5</v>
      </c>
      <c r="H56" s="139" t="n">
        <f aca="false">$F56*14</f>
        <v>910</v>
      </c>
      <c r="J56" s="139" t="n">
        <v>32.5</v>
      </c>
      <c r="K56" s="139" t="n">
        <v>910</v>
      </c>
      <c r="M56" s="139" t="n">
        <v>32.5</v>
      </c>
      <c r="N56" s="140" t="n">
        <v>760</v>
      </c>
      <c r="P56" s="139" t="n">
        <v>32.5</v>
      </c>
      <c r="Q56" s="140" t="n">
        <v>607</v>
      </c>
    </row>
    <row r="57" customFormat="false" ht="15.75" hidden="false" customHeight="false" outlineLevel="0" collapsed="false">
      <c r="A57" s="129"/>
      <c r="B57" s="129"/>
      <c r="C57" s="130" t="s">
        <v>566</v>
      </c>
      <c r="D57" s="131"/>
      <c r="E57" s="131"/>
      <c r="G57" s="132" t="n">
        <v>14</v>
      </c>
      <c r="H57" s="132" t="n">
        <v>28</v>
      </c>
      <c r="I57" s="147" t="n">
        <v>21</v>
      </c>
      <c r="J57" s="132" t="n">
        <v>14</v>
      </c>
      <c r="K57" s="132" t="n">
        <v>28</v>
      </c>
      <c r="L57" s="131" t="n">
        <v>21</v>
      </c>
      <c r="M57" s="132" t="n">
        <v>21</v>
      </c>
      <c r="N57" s="132" t="n">
        <v>35</v>
      </c>
      <c r="O57" s="131" t="n">
        <v>28</v>
      </c>
      <c r="P57" s="132" t="n">
        <v>14</v>
      </c>
      <c r="Q57" s="132" t="n">
        <v>28</v>
      </c>
      <c r="R57" s="131" t="n">
        <v>21</v>
      </c>
    </row>
    <row r="58" s="129" customFormat="true" ht="15.75" hidden="false" customHeight="false" outlineLevel="0" collapsed="false">
      <c r="C58" s="130" t="s">
        <v>556</v>
      </c>
      <c r="D58" s="131"/>
      <c r="E58" s="131"/>
      <c r="F58" s="148"/>
      <c r="G58" s="148"/>
      <c r="H58" s="148"/>
      <c r="I58" s="149"/>
      <c r="J58" s="148"/>
      <c r="K58" s="148"/>
      <c r="L58" s="148"/>
      <c r="M58" s="148"/>
      <c r="N58" s="148"/>
      <c r="O58" s="148"/>
      <c r="P58" s="148"/>
      <c r="Q58" s="148"/>
      <c r="R58" s="148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  <c r="AW58" s="112"/>
      <c r="AX58" s="112"/>
      <c r="AY58" s="112"/>
      <c r="AZ58" s="112"/>
      <c r="BA58" s="112"/>
      <c r="BB58" s="112"/>
      <c r="BC58" s="112"/>
      <c r="BD58" s="112"/>
      <c r="BE58" s="112"/>
      <c r="BF58" s="112"/>
      <c r="BG58" s="112"/>
      <c r="BH58" s="112"/>
      <c r="BI58" s="112"/>
      <c r="BJ58" s="112"/>
      <c r="BK58" s="112"/>
      <c r="BL58" s="112"/>
      <c r="BM58" s="112"/>
      <c r="BN58" s="112"/>
      <c r="BO58" s="112"/>
      <c r="BP58" s="112"/>
      <c r="BQ58" s="112"/>
      <c r="BR58" s="112"/>
      <c r="BS58" s="112"/>
      <c r="BT58" s="112"/>
      <c r="BU58" s="112"/>
      <c r="BV58" s="112"/>
      <c r="BW58" s="112"/>
      <c r="BX58" s="112"/>
      <c r="BY58" s="112"/>
      <c r="BZ58" s="112"/>
    </row>
    <row r="59" s="129" customFormat="true" ht="15.75" hidden="false" customHeight="false" outlineLevel="0" collapsed="false">
      <c r="A59" s="126" t="s">
        <v>567</v>
      </c>
      <c r="B59" s="126" t="n">
        <v>4</v>
      </c>
      <c r="C59" s="126" t="s">
        <v>568</v>
      </c>
      <c r="D59" s="117" t="s">
        <v>157</v>
      </c>
      <c r="E59" s="117" t="n">
        <v>1</v>
      </c>
      <c r="F59" s="127" t="n">
        <v>40</v>
      </c>
      <c r="G59" s="137" t="n">
        <v>40</v>
      </c>
      <c r="H59" s="137" t="n">
        <f aca="false">G59*14</f>
        <v>560</v>
      </c>
      <c r="I59" s="150"/>
      <c r="J59" s="137" t="n">
        <v>40</v>
      </c>
      <c r="K59" s="137" t="n">
        <v>560</v>
      </c>
      <c r="L59" s="127"/>
      <c r="M59" s="137" t="n">
        <v>40</v>
      </c>
      <c r="N59" s="137" t="n">
        <f aca="false">F59*21</f>
        <v>840</v>
      </c>
      <c r="O59" s="127"/>
      <c r="P59" s="137" t="n">
        <v>40</v>
      </c>
      <c r="Q59" s="137" t="n">
        <v>560</v>
      </c>
      <c r="R59" s="127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  <c r="AW59" s="112"/>
      <c r="AX59" s="112"/>
      <c r="AY59" s="112"/>
      <c r="AZ59" s="112"/>
      <c r="BA59" s="112"/>
      <c r="BB59" s="112"/>
      <c r="BC59" s="112"/>
      <c r="BD59" s="112"/>
      <c r="BE59" s="112"/>
      <c r="BF59" s="112"/>
      <c r="BG59" s="112"/>
      <c r="BH59" s="112"/>
      <c r="BI59" s="112"/>
      <c r="BJ59" s="112"/>
      <c r="BK59" s="112"/>
      <c r="BL59" s="112"/>
      <c r="BM59" s="112"/>
      <c r="BN59" s="112"/>
      <c r="BO59" s="112"/>
      <c r="BP59" s="112"/>
      <c r="BQ59" s="112"/>
      <c r="BR59" s="112"/>
      <c r="BS59" s="112"/>
      <c r="BT59" s="112"/>
      <c r="BU59" s="112"/>
      <c r="BV59" s="112"/>
      <c r="BW59" s="112"/>
      <c r="BX59" s="112"/>
      <c r="BY59" s="112"/>
      <c r="BZ59" s="112"/>
    </row>
    <row r="60" s="126" customFormat="true" ht="15.75" hidden="false" customHeight="false" outlineLevel="0" collapsed="false">
      <c r="A60" s="108" t="s">
        <v>567</v>
      </c>
      <c r="B60" s="108" t="n">
        <v>4</v>
      </c>
      <c r="C60" s="134" t="s">
        <v>158</v>
      </c>
      <c r="D60" s="135" t="s">
        <v>159</v>
      </c>
      <c r="E60" s="109" t="n">
        <v>2</v>
      </c>
      <c r="F60" s="127" t="n">
        <v>40</v>
      </c>
      <c r="G60" s="137" t="n">
        <v>20</v>
      </c>
      <c r="H60" s="137" t="n">
        <f aca="false">F60*14/2</f>
        <v>280</v>
      </c>
      <c r="I60" s="127"/>
      <c r="J60" s="137" t="n">
        <v>20</v>
      </c>
      <c r="K60" s="137" t="n">
        <v>280</v>
      </c>
      <c r="L60" s="127"/>
      <c r="M60" s="151" t="n">
        <v>0</v>
      </c>
      <c r="N60" s="151" t="n">
        <v>0</v>
      </c>
      <c r="O60" s="152"/>
      <c r="P60" s="151" t="n">
        <v>0</v>
      </c>
      <c r="Q60" s="151" t="n">
        <v>0</v>
      </c>
      <c r="R60" s="152"/>
    </row>
    <row r="61" s="108" customFormat="true" ht="15.75" hidden="false" customHeight="false" outlineLevel="0" collapsed="false">
      <c r="A61" s="126" t="s">
        <v>567</v>
      </c>
      <c r="B61" s="126" t="n">
        <v>4</v>
      </c>
      <c r="C61" s="134" t="s">
        <v>160</v>
      </c>
      <c r="D61" s="153" t="s">
        <v>161</v>
      </c>
      <c r="E61" s="109" t="n">
        <v>1</v>
      </c>
      <c r="F61" s="127" t="n">
        <v>270</v>
      </c>
      <c r="G61" s="137" t="n">
        <v>270</v>
      </c>
      <c r="H61" s="137" t="n">
        <f aca="false">F61*14</f>
        <v>3780</v>
      </c>
      <c r="I61" s="127"/>
      <c r="J61" s="137" t="n">
        <v>270</v>
      </c>
      <c r="K61" s="137" t="n">
        <v>3780</v>
      </c>
      <c r="L61" s="127"/>
      <c r="M61" s="137" t="n">
        <v>270</v>
      </c>
      <c r="N61" s="137" t="n">
        <f aca="false">F61*M57</f>
        <v>5670</v>
      </c>
      <c r="O61" s="152"/>
      <c r="P61" s="137" t="n">
        <v>270</v>
      </c>
      <c r="Q61" s="137" t="n">
        <v>3780</v>
      </c>
      <c r="R61" s="152"/>
      <c r="S61" s="126"/>
      <c r="T61" s="126"/>
      <c r="U61" s="126"/>
      <c r="V61" s="126"/>
      <c r="W61" s="126"/>
      <c r="X61" s="126"/>
      <c r="Y61" s="126"/>
      <c r="Z61" s="126"/>
      <c r="AA61" s="126"/>
      <c r="AB61" s="126"/>
      <c r="AC61" s="126"/>
      <c r="AD61" s="126"/>
      <c r="AE61" s="126"/>
      <c r="AF61" s="126"/>
      <c r="AG61" s="126"/>
      <c r="AH61" s="126"/>
      <c r="AI61" s="126"/>
      <c r="AJ61" s="126"/>
      <c r="AK61" s="126"/>
      <c r="AL61" s="126"/>
      <c r="AM61" s="126"/>
      <c r="AN61" s="126"/>
      <c r="AO61" s="126"/>
      <c r="AP61" s="126"/>
      <c r="AQ61" s="126"/>
      <c r="AR61" s="126"/>
      <c r="AS61" s="126"/>
      <c r="AT61" s="126"/>
      <c r="AU61" s="126"/>
      <c r="AV61" s="126"/>
      <c r="AW61" s="126"/>
      <c r="AX61" s="126"/>
      <c r="AY61" s="126"/>
      <c r="AZ61" s="126"/>
      <c r="BA61" s="126"/>
      <c r="BB61" s="126"/>
      <c r="BC61" s="126"/>
      <c r="BD61" s="126"/>
      <c r="BE61" s="126"/>
      <c r="BF61" s="126"/>
      <c r="BG61" s="126"/>
      <c r="BH61" s="126"/>
      <c r="BI61" s="126"/>
      <c r="BJ61" s="126"/>
      <c r="BK61" s="126"/>
      <c r="BL61" s="126"/>
      <c r="BM61" s="126"/>
      <c r="BN61" s="126"/>
      <c r="BO61" s="126"/>
      <c r="BP61" s="126"/>
      <c r="BQ61" s="126"/>
      <c r="BR61" s="126"/>
      <c r="BS61" s="126"/>
      <c r="BT61" s="126"/>
      <c r="BU61" s="126"/>
      <c r="BV61" s="126"/>
      <c r="BW61" s="126"/>
      <c r="BX61" s="126"/>
      <c r="BY61" s="126"/>
      <c r="BZ61" s="126"/>
    </row>
    <row r="62" s="108" customFormat="true" ht="15.75" hidden="false" customHeight="false" outlineLevel="0" collapsed="false">
      <c r="A62" s="108" t="s">
        <v>567</v>
      </c>
      <c r="B62" s="108" t="n">
        <v>4</v>
      </c>
      <c r="C62" s="134" t="s">
        <v>163</v>
      </c>
      <c r="D62" s="153" t="s">
        <v>164</v>
      </c>
      <c r="E62" s="109" t="n">
        <v>1</v>
      </c>
      <c r="F62" s="127" t="n">
        <v>270</v>
      </c>
      <c r="G62" s="137" t="n">
        <v>270</v>
      </c>
      <c r="H62" s="137" t="n">
        <f aca="false">F62*14</f>
        <v>3780</v>
      </c>
      <c r="I62" s="127"/>
      <c r="J62" s="137" t="n">
        <v>270</v>
      </c>
      <c r="K62" s="137" t="n">
        <v>3780</v>
      </c>
      <c r="L62" s="127"/>
      <c r="M62" s="137" t="n">
        <v>270</v>
      </c>
      <c r="N62" s="137" t="n">
        <f aca="false">F62*M57</f>
        <v>5670</v>
      </c>
      <c r="O62" s="154"/>
      <c r="P62" s="137" t="n">
        <v>270</v>
      </c>
      <c r="Q62" s="137" t="n">
        <v>3780</v>
      </c>
      <c r="R62" s="154"/>
      <c r="S62" s="126"/>
      <c r="T62" s="126"/>
      <c r="U62" s="126"/>
      <c r="V62" s="126"/>
      <c r="W62" s="126"/>
      <c r="X62" s="126"/>
      <c r="Y62" s="126"/>
      <c r="Z62" s="126"/>
      <c r="AA62" s="126"/>
      <c r="AB62" s="126"/>
      <c r="AC62" s="126"/>
      <c r="AD62" s="126"/>
      <c r="AE62" s="126"/>
      <c r="AF62" s="126"/>
      <c r="AG62" s="126"/>
      <c r="AH62" s="126"/>
      <c r="AI62" s="126"/>
      <c r="AJ62" s="126"/>
      <c r="AK62" s="126"/>
      <c r="AL62" s="126"/>
      <c r="AM62" s="126"/>
      <c r="AN62" s="126"/>
      <c r="AO62" s="126"/>
      <c r="AP62" s="126"/>
      <c r="AQ62" s="126"/>
      <c r="AR62" s="126"/>
      <c r="AS62" s="126"/>
      <c r="AT62" s="126"/>
      <c r="AU62" s="126"/>
      <c r="AV62" s="126"/>
      <c r="AW62" s="126"/>
      <c r="AX62" s="126"/>
      <c r="AY62" s="126"/>
      <c r="AZ62" s="126"/>
      <c r="BA62" s="126"/>
      <c r="BB62" s="126"/>
      <c r="BC62" s="126"/>
      <c r="BD62" s="126"/>
      <c r="BE62" s="126"/>
      <c r="BF62" s="126"/>
      <c r="BG62" s="126"/>
      <c r="BH62" s="126"/>
      <c r="BI62" s="126"/>
      <c r="BJ62" s="126"/>
      <c r="BK62" s="126"/>
      <c r="BL62" s="126"/>
      <c r="BM62" s="126"/>
      <c r="BN62" s="126"/>
      <c r="BO62" s="126"/>
      <c r="BP62" s="126"/>
      <c r="BQ62" s="126"/>
      <c r="BR62" s="126"/>
      <c r="BS62" s="126"/>
      <c r="BT62" s="126"/>
      <c r="BU62" s="126"/>
      <c r="BV62" s="126"/>
      <c r="BW62" s="126"/>
      <c r="BX62" s="126"/>
      <c r="BY62" s="126"/>
      <c r="BZ62" s="126"/>
    </row>
    <row r="63" s="108" customFormat="true" ht="15.75" hidden="false" customHeight="false" outlineLevel="0" collapsed="false">
      <c r="A63" s="126" t="s">
        <v>567</v>
      </c>
      <c r="B63" s="126" t="n">
        <v>4</v>
      </c>
      <c r="C63" s="134" t="s">
        <v>171</v>
      </c>
      <c r="D63" s="153" t="s">
        <v>172</v>
      </c>
      <c r="E63" s="109" t="n">
        <v>3</v>
      </c>
      <c r="F63" s="127" t="n">
        <v>150</v>
      </c>
      <c r="G63" s="137" t="n">
        <f aca="false">$F63/2</f>
        <v>75</v>
      </c>
      <c r="H63" s="137" t="n">
        <f aca="false">F63*14/2</f>
        <v>1050</v>
      </c>
      <c r="I63" s="127"/>
      <c r="J63" s="137" t="n">
        <f aca="false">$F63/2</f>
        <v>75</v>
      </c>
      <c r="K63" s="137" t="n">
        <v>1050</v>
      </c>
      <c r="L63" s="127"/>
      <c r="M63" s="137" t="n">
        <v>75</v>
      </c>
      <c r="N63" s="137" t="n">
        <f aca="false">F63*21/2</f>
        <v>1575</v>
      </c>
      <c r="O63" s="127"/>
      <c r="P63" s="137" t="n">
        <v>75</v>
      </c>
      <c r="Q63" s="137" t="n">
        <v>1050</v>
      </c>
      <c r="R63" s="127"/>
      <c r="S63" s="126"/>
      <c r="T63" s="126"/>
      <c r="U63" s="126"/>
      <c r="V63" s="126"/>
      <c r="W63" s="126"/>
      <c r="X63" s="126"/>
      <c r="Y63" s="126"/>
      <c r="Z63" s="126"/>
      <c r="AA63" s="126"/>
      <c r="AB63" s="126"/>
      <c r="AC63" s="126"/>
      <c r="AD63" s="126"/>
      <c r="AE63" s="126"/>
      <c r="AF63" s="126"/>
      <c r="AG63" s="126"/>
      <c r="AH63" s="126"/>
      <c r="AI63" s="126"/>
      <c r="AJ63" s="126"/>
      <c r="AK63" s="126"/>
      <c r="AL63" s="126"/>
      <c r="AM63" s="126"/>
      <c r="AN63" s="126"/>
      <c r="AO63" s="126"/>
      <c r="AP63" s="126"/>
      <c r="AQ63" s="126"/>
      <c r="AR63" s="126"/>
      <c r="AS63" s="126"/>
      <c r="AT63" s="126"/>
      <c r="AU63" s="126"/>
      <c r="AV63" s="126"/>
      <c r="AW63" s="126"/>
      <c r="AX63" s="126"/>
      <c r="AY63" s="126"/>
      <c r="AZ63" s="126"/>
      <c r="BA63" s="126"/>
      <c r="BB63" s="126"/>
      <c r="BC63" s="126"/>
      <c r="BD63" s="126"/>
      <c r="BE63" s="126"/>
      <c r="BF63" s="126"/>
      <c r="BG63" s="126"/>
      <c r="BH63" s="126"/>
      <c r="BI63" s="126"/>
      <c r="BJ63" s="126"/>
      <c r="BK63" s="126"/>
      <c r="BL63" s="126"/>
      <c r="BM63" s="126"/>
      <c r="BN63" s="126"/>
      <c r="BO63" s="126"/>
      <c r="BP63" s="126"/>
      <c r="BQ63" s="126"/>
      <c r="BR63" s="126"/>
      <c r="BS63" s="126"/>
      <c r="BT63" s="126"/>
      <c r="BU63" s="126"/>
      <c r="BV63" s="126"/>
      <c r="BW63" s="126"/>
      <c r="BX63" s="126"/>
      <c r="BY63" s="126"/>
      <c r="BZ63" s="126"/>
    </row>
    <row r="64" s="108" customFormat="true" ht="15.75" hidden="false" customHeight="false" outlineLevel="0" collapsed="false">
      <c r="A64" s="155"/>
      <c r="B64" s="155"/>
      <c r="C64" s="156"/>
      <c r="D64" s="157"/>
      <c r="E64" s="158"/>
      <c r="F64" s="158"/>
      <c r="G64" s="158"/>
      <c r="H64" s="158"/>
      <c r="I64" s="158"/>
      <c r="J64" s="158"/>
      <c r="K64" s="158"/>
      <c r="L64" s="158"/>
      <c r="M64" s="158"/>
      <c r="N64" s="158"/>
      <c r="O64" s="127"/>
      <c r="P64" s="158"/>
      <c r="Q64" s="158"/>
      <c r="R64" s="158"/>
      <c r="S64" s="126"/>
      <c r="T64" s="126"/>
      <c r="U64" s="126"/>
      <c r="V64" s="126"/>
      <c r="W64" s="126"/>
      <c r="X64" s="126"/>
      <c r="Y64" s="126"/>
      <c r="Z64" s="126"/>
      <c r="AA64" s="126"/>
      <c r="AB64" s="126"/>
      <c r="AC64" s="126"/>
      <c r="AD64" s="126"/>
      <c r="AE64" s="126"/>
      <c r="AF64" s="126"/>
      <c r="AG64" s="126"/>
      <c r="AH64" s="126"/>
      <c r="AI64" s="126"/>
      <c r="AJ64" s="126"/>
      <c r="AK64" s="126"/>
      <c r="AL64" s="126"/>
      <c r="AM64" s="126"/>
      <c r="AN64" s="126"/>
      <c r="AO64" s="126"/>
      <c r="AP64" s="126"/>
      <c r="AQ64" s="126"/>
      <c r="AR64" s="126"/>
      <c r="AS64" s="126"/>
      <c r="AT64" s="126"/>
      <c r="AU64" s="126"/>
      <c r="AV64" s="126"/>
      <c r="AW64" s="126"/>
      <c r="AX64" s="126"/>
      <c r="AY64" s="126"/>
      <c r="AZ64" s="126"/>
      <c r="BA64" s="126"/>
      <c r="BB64" s="126"/>
      <c r="BC64" s="126"/>
      <c r="BD64" s="126"/>
      <c r="BE64" s="126"/>
      <c r="BF64" s="126"/>
      <c r="BG64" s="126"/>
      <c r="BH64" s="126"/>
      <c r="BI64" s="126"/>
      <c r="BJ64" s="126"/>
      <c r="BK64" s="126"/>
      <c r="BL64" s="126"/>
      <c r="BM64" s="126"/>
      <c r="BN64" s="126"/>
      <c r="BO64" s="126"/>
      <c r="BP64" s="126"/>
      <c r="BQ64" s="126"/>
      <c r="BR64" s="126"/>
      <c r="BS64" s="126"/>
      <c r="BT64" s="126"/>
      <c r="BU64" s="126"/>
      <c r="BV64" s="126"/>
      <c r="BW64" s="126"/>
      <c r="BX64" s="126"/>
      <c r="BY64" s="126"/>
      <c r="BZ64" s="126"/>
    </row>
    <row r="65" s="108" customFormat="true" ht="31.5" hidden="false" customHeight="false" outlineLevel="0" collapsed="false">
      <c r="A65" s="129"/>
      <c r="B65" s="129"/>
      <c r="C65" s="159" t="s">
        <v>569</v>
      </c>
      <c r="D65" s="131"/>
      <c r="E65" s="131"/>
      <c r="F65" s="111"/>
      <c r="G65" s="132" t="n">
        <v>14</v>
      </c>
      <c r="H65" s="132" t="n">
        <v>28</v>
      </c>
      <c r="I65" s="111" t="n">
        <v>21</v>
      </c>
      <c r="J65" s="132" t="n">
        <v>14</v>
      </c>
      <c r="K65" s="132" t="n">
        <v>28</v>
      </c>
      <c r="L65" s="111" t="n">
        <v>21</v>
      </c>
      <c r="M65" s="132" t="n">
        <v>14</v>
      </c>
      <c r="N65" s="132" t="n">
        <v>28</v>
      </c>
      <c r="O65" s="111" t="n">
        <v>21</v>
      </c>
      <c r="P65" s="132" t="n">
        <v>7</v>
      </c>
      <c r="Q65" s="132" t="n">
        <v>21</v>
      </c>
      <c r="R65" s="111" t="n">
        <v>14</v>
      </c>
      <c r="S65" s="126"/>
      <c r="T65" s="126"/>
      <c r="U65" s="126"/>
      <c r="V65" s="126"/>
      <c r="W65" s="126"/>
      <c r="X65" s="126"/>
      <c r="Y65" s="126"/>
      <c r="Z65" s="126"/>
      <c r="AA65" s="126"/>
      <c r="AB65" s="126"/>
      <c r="AC65" s="126"/>
      <c r="AD65" s="126"/>
      <c r="AE65" s="126"/>
      <c r="AF65" s="126"/>
      <c r="AG65" s="126"/>
      <c r="AH65" s="126"/>
      <c r="AI65" s="126"/>
      <c r="AJ65" s="126"/>
      <c r="AK65" s="126"/>
      <c r="AL65" s="126"/>
      <c r="AM65" s="126"/>
      <c r="AN65" s="126"/>
      <c r="AO65" s="126"/>
      <c r="AP65" s="126"/>
      <c r="AQ65" s="126"/>
      <c r="AR65" s="126"/>
      <c r="AS65" s="126"/>
      <c r="AT65" s="126"/>
      <c r="AU65" s="126"/>
      <c r="AV65" s="126"/>
      <c r="AW65" s="126"/>
      <c r="AX65" s="126"/>
      <c r="AY65" s="126"/>
      <c r="AZ65" s="126"/>
      <c r="BA65" s="126"/>
      <c r="BB65" s="126"/>
      <c r="BC65" s="126"/>
      <c r="BD65" s="126"/>
      <c r="BE65" s="126"/>
      <c r="BF65" s="126"/>
      <c r="BG65" s="126"/>
      <c r="BH65" s="126"/>
      <c r="BI65" s="126"/>
      <c r="BJ65" s="126"/>
      <c r="BK65" s="126"/>
      <c r="BL65" s="126"/>
      <c r="BM65" s="126"/>
      <c r="BN65" s="126"/>
      <c r="BO65" s="126"/>
      <c r="BP65" s="126"/>
      <c r="BQ65" s="126"/>
      <c r="BR65" s="126"/>
      <c r="BS65" s="126"/>
      <c r="BT65" s="126"/>
      <c r="BU65" s="126"/>
      <c r="BV65" s="126"/>
      <c r="BW65" s="126"/>
      <c r="BX65" s="126"/>
      <c r="BY65" s="126"/>
      <c r="BZ65" s="126"/>
    </row>
    <row r="66" s="108" customFormat="true" ht="15.75" hidden="false" customHeight="false" outlineLevel="0" collapsed="false">
      <c r="A66" s="112" t="s">
        <v>228</v>
      </c>
      <c r="B66" s="112" t="n">
        <v>5</v>
      </c>
      <c r="C66" s="126" t="s">
        <v>186</v>
      </c>
      <c r="D66" s="117" t="s">
        <v>187</v>
      </c>
      <c r="E66" s="128" t="n">
        <v>1</v>
      </c>
      <c r="F66" s="111" t="n">
        <v>50</v>
      </c>
      <c r="G66" s="139" t="n">
        <v>50</v>
      </c>
      <c r="H66" s="139" t="n">
        <f aca="false">F66*14</f>
        <v>700</v>
      </c>
      <c r="I66" s="138"/>
      <c r="J66" s="139" t="n">
        <v>50</v>
      </c>
      <c r="K66" s="139" t="n">
        <v>700</v>
      </c>
      <c r="L66" s="111"/>
      <c r="M66" s="139" t="n">
        <v>50</v>
      </c>
      <c r="N66" s="139" t="n">
        <v>700</v>
      </c>
      <c r="O66" s="111"/>
      <c r="P66" s="139" t="n">
        <v>25</v>
      </c>
      <c r="Q66" s="139" t="n">
        <v>350</v>
      </c>
      <c r="R66" s="111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6"/>
      <c r="AH66" s="126"/>
      <c r="AI66" s="126"/>
      <c r="AJ66" s="126"/>
      <c r="AK66" s="126"/>
      <c r="AL66" s="126"/>
      <c r="AM66" s="126"/>
      <c r="AN66" s="126"/>
      <c r="AO66" s="126"/>
      <c r="AP66" s="126"/>
      <c r="AQ66" s="126"/>
      <c r="AR66" s="126"/>
      <c r="AS66" s="126"/>
      <c r="AT66" s="126"/>
      <c r="AU66" s="126"/>
      <c r="AV66" s="126"/>
      <c r="AW66" s="126"/>
      <c r="AX66" s="126"/>
      <c r="AY66" s="126"/>
      <c r="AZ66" s="126"/>
      <c r="BA66" s="126"/>
      <c r="BB66" s="126"/>
      <c r="BC66" s="126"/>
      <c r="BD66" s="126"/>
      <c r="BE66" s="126"/>
      <c r="BF66" s="126"/>
      <c r="BG66" s="126"/>
      <c r="BH66" s="126"/>
      <c r="BI66" s="126"/>
      <c r="BJ66" s="126"/>
      <c r="BK66" s="126"/>
      <c r="BL66" s="126"/>
      <c r="BM66" s="126"/>
      <c r="BN66" s="126"/>
      <c r="BO66" s="126"/>
      <c r="BP66" s="126"/>
      <c r="BQ66" s="126"/>
      <c r="BR66" s="126"/>
      <c r="BS66" s="126"/>
      <c r="BT66" s="126"/>
      <c r="BU66" s="126"/>
      <c r="BV66" s="126"/>
      <c r="BW66" s="126"/>
      <c r="BX66" s="126"/>
      <c r="BY66" s="126"/>
      <c r="BZ66" s="126"/>
    </row>
    <row r="67" s="155" customFormat="true" ht="15.75" hidden="false" customHeight="false" outlineLevel="0" collapsed="false">
      <c r="A67" s="112" t="s">
        <v>228</v>
      </c>
      <c r="B67" s="112" t="n">
        <v>5</v>
      </c>
      <c r="C67" s="160" t="s">
        <v>188</v>
      </c>
      <c r="D67" s="161" t="s">
        <v>189</v>
      </c>
      <c r="E67" s="128" t="n">
        <v>2</v>
      </c>
      <c r="F67" s="111" t="n">
        <v>100</v>
      </c>
      <c r="G67" s="162" t="n">
        <v>0</v>
      </c>
      <c r="H67" s="139" t="n">
        <v>700</v>
      </c>
      <c r="I67" s="138"/>
      <c r="J67" s="162" t="n">
        <v>0</v>
      </c>
      <c r="K67" s="139" t="n">
        <v>700</v>
      </c>
      <c r="L67" s="111"/>
      <c r="M67" s="162" t="n">
        <v>0</v>
      </c>
      <c r="N67" s="139" t="n">
        <v>700</v>
      </c>
      <c r="O67" s="111"/>
      <c r="P67" s="162" t="n">
        <v>0</v>
      </c>
      <c r="Q67" s="139" t="n">
        <v>350</v>
      </c>
      <c r="R67" s="111"/>
      <c r="S67" s="126"/>
      <c r="T67" s="126"/>
      <c r="U67" s="126"/>
      <c r="V67" s="126"/>
      <c r="W67" s="126"/>
      <c r="X67" s="126"/>
      <c r="Y67" s="126"/>
      <c r="Z67" s="126"/>
      <c r="AA67" s="126"/>
      <c r="AB67" s="126"/>
      <c r="AC67" s="126"/>
      <c r="AD67" s="126"/>
      <c r="AE67" s="126"/>
      <c r="AF67" s="126"/>
      <c r="AG67" s="126"/>
      <c r="AH67" s="126"/>
      <c r="AI67" s="126"/>
      <c r="AJ67" s="126"/>
      <c r="AK67" s="126"/>
      <c r="AL67" s="126"/>
      <c r="AM67" s="126"/>
      <c r="AN67" s="126"/>
      <c r="AO67" s="126"/>
      <c r="AP67" s="126"/>
      <c r="AQ67" s="126"/>
      <c r="AR67" s="126"/>
      <c r="AS67" s="126"/>
      <c r="AT67" s="126"/>
      <c r="AU67" s="126"/>
      <c r="AV67" s="126"/>
      <c r="AW67" s="126"/>
      <c r="AX67" s="126"/>
      <c r="AY67" s="126"/>
      <c r="AZ67" s="126"/>
      <c r="BA67" s="126"/>
      <c r="BB67" s="126"/>
      <c r="BC67" s="126"/>
      <c r="BD67" s="126"/>
      <c r="BE67" s="126"/>
      <c r="BF67" s="126"/>
      <c r="BG67" s="126"/>
      <c r="BH67" s="126"/>
      <c r="BI67" s="126"/>
      <c r="BJ67" s="126"/>
      <c r="BK67" s="126"/>
      <c r="BL67" s="126"/>
      <c r="BM67" s="126"/>
      <c r="BN67" s="126"/>
      <c r="BO67" s="126"/>
      <c r="BP67" s="126"/>
      <c r="BQ67" s="126"/>
      <c r="BR67" s="126"/>
      <c r="BS67" s="126"/>
      <c r="BT67" s="126"/>
      <c r="BU67" s="126"/>
      <c r="BV67" s="126"/>
      <c r="BW67" s="126"/>
      <c r="BX67" s="126"/>
      <c r="BY67" s="126"/>
      <c r="BZ67" s="126"/>
    </row>
    <row r="68" s="129" customFormat="true" ht="15.75" hidden="false" customHeight="false" outlineLevel="0" collapsed="false">
      <c r="A68" s="112" t="s">
        <v>228</v>
      </c>
      <c r="B68" s="112" t="n">
        <v>5</v>
      </c>
      <c r="C68" s="120" t="s">
        <v>192</v>
      </c>
      <c r="D68" s="161" t="s">
        <v>193</v>
      </c>
      <c r="E68" s="110" t="n">
        <v>3</v>
      </c>
      <c r="F68" s="111" t="n">
        <v>100</v>
      </c>
      <c r="G68" s="162" t="n">
        <v>0</v>
      </c>
      <c r="H68" s="139" t="n">
        <v>700</v>
      </c>
      <c r="I68" s="138"/>
      <c r="J68" s="162" t="n">
        <v>0</v>
      </c>
      <c r="K68" s="139" t="n">
        <v>700</v>
      </c>
      <c r="L68" s="111"/>
      <c r="M68" s="162" t="n">
        <v>0</v>
      </c>
      <c r="N68" s="139" t="n">
        <v>700</v>
      </c>
      <c r="O68" s="111"/>
      <c r="P68" s="162" t="n">
        <v>0</v>
      </c>
      <c r="Q68" s="139" t="n">
        <v>350</v>
      </c>
      <c r="R68" s="111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  <c r="AW68" s="112"/>
      <c r="AX68" s="112"/>
      <c r="AY68" s="112"/>
      <c r="AZ68" s="112"/>
      <c r="BA68" s="112"/>
      <c r="BB68" s="112"/>
      <c r="BC68" s="112"/>
      <c r="BD68" s="112"/>
      <c r="BE68" s="112"/>
      <c r="BF68" s="112"/>
      <c r="BG68" s="112"/>
      <c r="BH68" s="112"/>
      <c r="BI68" s="112"/>
      <c r="BJ68" s="112"/>
      <c r="BK68" s="112"/>
      <c r="BL68" s="112"/>
      <c r="BM68" s="112"/>
      <c r="BN68" s="112"/>
      <c r="BO68" s="112"/>
      <c r="BP68" s="112"/>
      <c r="BQ68" s="112"/>
      <c r="BR68" s="112"/>
      <c r="BS68" s="112"/>
      <c r="BT68" s="112"/>
      <c r="BU68" s="112"/>
      <c r="BV68" s="112"/>
      <c r="BW68" s="112"/>
      <c r="BX68" s="112"/>
      <c r="BY68" s="112"/>
      <c r="BZ68" s="112"/>
    </row>
    <row r="69" s="112" customFormat="true" ht="15.75" hidden="false" customHeight="false" outlineLevel="0" collapsed="false">
      <c r="A69" s="112" t="s">
        <v>228</v>
      </c>
      <c r="B69" s="112" t="n">
        <v>5</v>
      </c>
      <c r="C69" s="108" t="s">
        <v>204</v>
      </c>
      <c r="D69" s="117" t="s">
        <v>205</v>
      </c>
      <c r="E69" s="110" t="n">
        <v>3</v>
      </c>
      <c r="F69" s="111" t="n">
        <v>100</v>
      </c>
      <c r="G69" s="139" t="n">
        <v>50</v>
      </c>
      <c r="H69" s="139" t="n">
        <v>700</v>
      </c>
      <c r="I69" s="138"/>
      <c r="J69" s="139" t="n">
        <v>50</v>
      </c>
      <c r="K69" s="139" t="n">
        <v>700</v>
      </c>
      <c r="L69" s="111"/>
      <c r="M69" s="139" t="n">
        <v>50</v>
      </c>
      <c r="N69" s="139" t="n">
        <v>700</v>
      </c>
      <c r="O69" s="111"/>
      <c r="P69" s="139" t="n">
        <v>50</v>
      </c>
      <c r="Q69" s="139" t="n">
        <v>350</v>
      </c>
      <c r="R69" s="111"/>
      <c r="T69" s="163"/>
      <c r="U69" s="164"/>
    </row>
    <row r="70" s="112" customFormat="true" ht="15.75" hidden="false" customHeight="false" outlineLevel="0" collapsed="false">
      <c r="A70" s="112" t="s">
        <v>228</v>
      </c>
      <c r="B70" s="112" t="n">
        <v>5</v>
      </c>
      <c r="C70" s="108" t="s">
        <v>206</v>
      </c>
      <c r="D70" s="117" t="s">
        <v>207</v>
      </c>
      <c r="E70" s="110" t="n">
        <v>2</v>
      </c>
      <c r="F70" s="111" t="n">
        <v>100</v>
      </c>
      <c r="G70" s="139" t="n">
        <v>50</v>
      </c>
      <c r="H70" s="139" t="n">
        <v>700</v>
      </c>
      <c r="I70" s="138"/>
      <c r="J70" s="139" t="n">
        <v>50</v>
      </c>
      <c r="K70" s="139" t="n">
        <v>700</v>
      </c>
      <c r="L70" s="111"/>
      <c r="M70" s="139" t="n">
        <v>50</v>
      </c>
      <c r="N70" s="139" t="n">
        <v>700</v>
      </c>
      <c r="O70" s="111"/>
      <c r="P70" s="139" t="n">
        <v>50</v>
      </c>
      <c r="Q70" s="139" t="n">
        <v>350</v>
      </c>
      <c r="R70" s="111"/>
      <c r="T70" s="95"/>
      <c r="U70" s="164"/>
    </row>
    <row r="71" customFormat="false" ht="15.75" hidden="false" customHeight="false" outlineLevel="0" collapsed="false">
      <c r="A71" s="112" t="s">
        <v>228</v>
      </c>
      <c r="B71" s="112" t="n">
        <v>5</v>
      </c>
      <c r="C71" s="165" t="s">
        <v>570</v>
      </c>
      <c r="D71" s="161" t="s">
        <v>209</v>
      </c>
      <c r="E71" s="110" t="n">
        <v>2</v>
      </c>
      <c r="F71" s="111" t="n">
        <v>100</v>
      </c>
      <c r="G71" s="162" t="n">
        <v>0</v>
      </c>
      <c r="H71" s="139" t="n">
        <v>700</v>
      </c>
      <c r="I71" s="138"/>
      <c r="J71" s="162" t="n">
        <v>0</v>
      </c>
      <c r="K71" s="139" t="n">
        <v>700</v>
      </c>
      <c r="M71" s="162" t="n">
        <v>0</v>
      </c>
      <c r="N71" s="139" t="n">
        <v>700</v>
      </c>
      <c r="P71" s="162" t="n">
        <v>0</v>
      </c>
      <c r="Q71" s="139" t="n">
        <v>350</v>
      </c>
      <c r="T71" s="95"/>
      <c r="U71" s="164"/>
    </row>
    <row r="72" customFormat="false" ht="15.75" hidden="false" customHeight="false" outlineLevel="0" collapsed="false">
      <c r="A72" s="112" t="s">
        <v>228</v>
      </c>
      <c r="B72" s="112" t="n">
        <v>5</v>
      </c>
      <c r="C72" s="120" t="s">
        <v>212</v>
      </c>
      <c r="D72" s="161" t="s">
        <v>213</v>
      </c>
      <c r="E72" s="110" t="n">
        <v>1</v>
      </c>
      <c r="F72" s="111" t="n">
        <v>100</v>
      </c>
      <c r="G72" s="162" t="n">
        <v>0</v>
      </c>
      <c r="H72" s="139" t="n">
        <v>700</v>
      </c>
      <c r="I72" s="138"/>
      <c r="J72" s="162" t="n">
        <v>0</v>
      </c>
      <c r="K72" s="139" t="n">
        <v>700</v>
      </c>
      <c r="M72" s="162" t="n">
        <v>0</v>
      </c>
      <c r="N72" s="139" t="n">
        <v>700</v>
      </c>
      <c r="P72" s="162" t="n">
        <v>0</v>
      </c>
      <c r="Q72" s="139" t="n">
        <v>350</v>
      </c>
      <c r="T72" s="95"/>
      <c r="U72" s="164"/>
    </row>
    <row r="73" customFormat="false" ht="15.75" hidden="false" customHeight="false" outlineLevel="0" collapsed="false">
      <c r="A73" s="112" t="s">
        <v>228</v>
      </c>
      <c r="B73" s="112" t="n">
        <v>5</v>
      </c>
      <c r="C73" s="108" t="s">
        <v>571</v>
      </c>
      <c r="D73" s="117" t="s">
        <v>219</v>
      </c>
      <c r="E73" s="110" t="n">
        <v>1</v>
      </c>
      <c r="F73" s="111" t="n">
        <v>100</v>
      </c>
      <c r="G73" s="139" t="n">
        <v>100</v>
      </c>
      <c r="H73" s="139" t="n">
        <v>1400</v>
      </c>
      <c r="I73" s="138"/>
      <c r="J73" s="139" t="n">
        <v>100</v>
      </c>
      <c r="K73" s="139" t="n">
        <v>1400</v>
      </c>
      <c r="M73" s="139" t="n">
        <v>100</v>
      </c>
      <c r="N73" s="139" t="n">
        <v>1400</v>
      </c>
      <c r="P73" s="139" t="n">
        <v>50</v>
      </c>
      <c r="Q73" s="139" t="n">
        <v>700</v>
      </c>
      <c r="T73" s="95"/>
      <c r="U73" s="164"/>
    </row>
    <row r="74" customFormat="false" ht="15.75" hidden="false" customHeight="false" outlineLevel="0" collapsed="false">
      <c r="A74" s="112" t="s">
        <v>228</v>
      </c>
      <c r="B74" s="112" t="n">
        <v>5</v>
      </c>
      <c r="C74" s="108" t="s">
        <v>572</v>
      </c>
      <c r="D74" s="117" t="s">
        <v>240</v>
      </c>
      <c r="E74" s="110" t="n">
        <v>1</v>
      </c>
      <c r="F74" s="111" t="n">
        <v>100</v>
      </c>
      <c r="G74" s="139" t="n">
        <v>100</v>
      </c>
      <c r="H74" s="139" t="n">
        <f aca="false">$F74*14</f>
        <v>1400</v>
      </c>
      <c r="I74" s="138"/>
      <c r="J74" s="139" t="n">
        <v>100</v>
      </c>
      <c r="K74" s="139" t="n">
        <v>1400</v>
      </c>
      <c r="M74" s="139" t="n">
        <v>100</v>
      </c>
      <c r="N74" s="139" t="n">
        <v>1400</v>
      </c>
      <c r="P74" s="139" t="n">
        <v>50</v>
      </c>
      <c r="Q74" s="139" t="n">
        <v>700</v>
      </c>
      <c r="T74" s="95"/>
      <c r="U74" s="164"/>
    </row>
    <row r="75" customFormat="false" ht="15.75" hidden="false" customHeight="false" outlineLevel="0" collapsed="false">
      <c r="A75" s="112" t="s">
        <v>228</v>
      </c>
      <c r="B75" s="112" t="n">
        <v>5</v>
      </c>
      <c r="C75" s="108" t="s">
        <v>573</v>
      </c>
      <c r="D75" s="117" t="s">
        <v>221</v>
      </c>
      <c r="E75" s="110" t="n">
        <v>1</v>
      </c>
      <c r="F75" s="111" t="n">
        <v>100</v>
      </c>
      <c r="G75" s="139" t="n">
        <v>100</v>
      </c>
      <c r="H75" s="139" t="n">
        <f aca="false">$F75*14</f>
        <v>1400</v>
      </c>
      <c r="I75" s="138"/>
      <c r="J75" s="139" t="n">
        <v>100</v>
      </c>
      <c r="K75" s="139" t="n">
        <v>1400</v>
      </c>
      <c r="M75" s="139" t="n">
        <v>100</v>
      </c>
      <c r="N75" s="139" t="n">
        <v>1400</v>
      </c>
      <c r="P75" s="139" t="n">
        <v>50</v>
      </c>
      <c r="Q75" s="139" t="n">
        <v>700</v>
      </c>
    </row>
    <row r="76" customFormat="false" ht="15.75" hidden="false" customHeight="false" outlineLevel="0" collapsed="false">
      <c r="A76" s="112" t="s">
        <v>228</v>
      </c>
      <c r="B76" s="112" t="n">
        <v>5</v>
      </c>
      <c r="C76" s="126" t="s">
        <v>222</v>
      </c>
      <c r="D76" s="117" t="s">
        <v>223</v>
      </c>
      <c r="E76" s="110" t="n">
        <v>1</v>
      </c>
      <c r="F76" s="111" t="n">
        <v>50</v>
      </c>
      <c r="G76" s="139" t="n">
        <v>50</v>
      </c>
      <c r="H76" s="139" t="n">
        <v>700</v>
      </c>
      <c r="I76" s="138"/>
      <c r="J76" s="139" t="n">
        <v>50</v>
      </c>
      <c r="K76" s="139" t="n">
        <v>700</v>
      </c>
      <c r="M76" s="139" t="n">
        <v>50</v>
      </c>
      <c r="N76" s="139" t="n">
        <v>700</v>
      </c>
      <c r="P76" s="139" t="n">
        <v>25</v>
      </c>
      <c r="Q76" s="139" t="n">
        <v>350</v>
      </c>
    </row>
    <row r="77" customFormat="false" ht="15.75" hidden="false" customHeight="false" outlineLevel="0" collapsed="false">
      <c r="A77" s="112" t="s">
        <v>228</v>
      </c>
      <c r="B77" s="112" t="n">
        <v>5</v>
      </c>
      <c r="C77" s="126" t="s">
        <v>224</v>
      </c>
      <c r="D77" s="117" t="s">
        <v>225</v>
      </c>
      <c r="E77" s="110" t="n">
        <v>3</v>
      </c>
      <c r="F77" s="111" t="n">
        <v>50</v>
      </c>
      <c r="G77" s="139" t="n">
        <f aca="false">$F77/2</f>
        <v>25</v>
      </c>
      <c r="H77" s="139" t="n">
        <f aca="false">F77*G65/2</f>
        <v>350</v>
      </c>
      <c r="I77" s="138"/>
      <c r="J77" s="139" t="n">
        <v>25</v>
      </c>
      <c r="K77" s="139" t="n">
        <v>350</v>
      </c>
      <c r="M77" s="139" t="n">
        <v>25</v>
      </c>
      <c r="N77" s="139" t="n">
        <v>350</v>
      </c>
      <c r="P77" s="139" t="n">
        <v>25</v>
      </c>
      <c r="Q77" s="139" t="n">
        <v>175</v>
      </c>
    </row>
    <row r="78" customFormat="false" ht="15.75" hidden="false" customHeight="false" outlineLevel="0" collapsed="false">
      <c r="A78" s="112" t="s">
        <v>228</v>
      </c>
      <c r="B78" s="112" t="n">
        <v>5</v>
      </c>
      <c r="C78" s="126" t="s">
        <v>574</v>
      </c>
      <c r="D78" s="117" t="s">
        <v>230</v>
      </c>
      <c r="E78" s="110" t="n">
        <v>2</v>
      </c>
      <c r="F78" s="111" t="n">
        <v>135</v>
      </c>
      <c r="G78" s="139" t="n">
        <v>68</v>
      </c>
      <c r="H78" s="139" t="n">
        <v>945</v>
      </c>
      <c r="I78" s="138"/>
      <c r="J78" s="139" t="n">
        <v>68</v>
      </c>
      <c r="K78" s="139" t="n">
        <v>945</v>
      </c>
      <c r="M78" s="139" t="n">
        <v>68</v>
      </c>
      <c r="N78" s="139" t="n">
        <v>945</v>
      </c>
      <c r="P78" s="139" t="n">
        <v>68</v>
      </c>
      <c r="Q78" s="139" t="n">
        <v>945</v>
      </c>
    </row>
    <row r="79" customFormat="false" ht="15.75" hidden="false" customHeight="false" outlineLevel="0" collapsed="false">
      <c r="A79" s="112" t="s">
        <v>228</v>
      </c>
      <c r="B79" s="112" t="n">
        <v>5</v>
      </c>
      <c r="C79" s="126" t="s">
        <v>233</v>
      </c>
      <c r="D79" s="117" t="s">
        <v>234</v>
      </c>
      <c r="E79" s="110" t="n">
        <v>1</v>
      </c>
      <c r="F79" s="111" t="n">
        <v>135</v>
      </c>
      <c r="G79" s="139" t="n">
        <v>135</v>
      </c>
      <c r="H79" s="139" t="n">
        <v>1350</v>
      </c>
      <c r="I79" s="138"/>
      <c r="J79" s="139" t="n">
        <v>135</v>
      </c>
      <c r="K79" s="139" t="n">
        <v>1350</v>
      </c>
      <c r="M79" s="139" t="n">
        <v>135</v>
      </c>
      <c r="N79" s="139" t="n">
        <v>1350</v>
      </c>
      <c r="P79" s="139" t="n">
        <v>68</v>
      </c>
      <c r="Q79" s="139" t="n">
        <v>680</v>
      </c>
    </row>
    <row r="80" customFormat="false" ht="15.75" hidden="false" customHeight="false" outlineLevel="0" collapsed="false">
      <c r="A80" s="112" t="s">
        <v>228</v>
      </c>
      <c r="B80" s="112" t="n">
        <v>5</v>
      </c>
      <c r="C80" s="160" t="s">
        <v>196</v>
      </c>
      <c r="D80" s="161" t="s">
        <v>197</v>
      </c>
      <c r="E80" s="110" t="n">
        <v>1</v>
      </c>
      <c r="F80" s="111" t="n">
        <v>100</v>
      </c>
      <c r="G80" s="162" t="n">
        <v>0</v>
      </c>
      <c r="H80" s="139" t="n">
        <v>700</v>
      </c>
      <c r="I80" s="138"/>
      <c r="J80" s="162" t="n">
        <v>0</v>
      </c>
      <c r="K80" s="139" t="n">
        <v>700</v>
      </c>
      <c r="M80" s="162" t="n">
        <v>0</v>
      </c>
      <c r="N80" s="139" t="n">
        <v>700</v>
      </c>
      <c r="P80" s="162" t="n">
        <v>0</v>
      </c>
      <c r="Q80" s="139" t="n">
        <v>350</v>
      </c>
    </row>
    <row r="81" customFormat="false" ht="15.75" hidden="false" customHeight="false" outlineLevel="0" collapsed="false">
      <c r="A81" s="166"/>
      <c r="B81" s="166"/>
      <c r="C81" s="167"/>
      <c r="D81" s="168"/>
      <c r="E81" s="148"/>
      <c r="F81" s="148"/>
      <c r="G81" s="169"/>
      <c r="H81" s="169"/>
      <c r="I81" s="168"/>
      <c r="J81" s="169"/>
      <c r="K81" s="169"/>
      <c r="L81" s="148"/>
      <c r="M81" s="169"/>
      <c r="N81" s="169"/>
      <c r="O81" s="148"/>
      <c r="P81" s="169"/>
      <c r="Q81" s="169"/>
      <c r="R81" s="148"/>
    </row>
    <row r="82" customFormat="false" ht="15.75" hidden="false" customHeight="false" outlineLevel="0" collapsed="false">
      <c r="A82" s="129"/>
      <c r="B82" s="129"/>
      <c r="C82" s="130" t="s">
        <v>575</v>
      </c>
      <c r="D82" s="131"/>
      <c r="E82" s="131"/>
      <c r="G82" s="132" t="n">
        <v>45</v>
      </c>
      <c r="H82" s="132" t="n">
        <v>500</v>
      </c>
      <c r="I82" s="111" t="n">
        <v>250</v>
      </c>
      <c r="J82" s="132" t="n">
        <v>45</v>
      </c>
      <c r="K82" s="132" t="n">
        <v>350</v>
      </c>
      <c r="L82" s="131" t="n">
        <v>175</v>
      </c>
      <c r="M82" s="132" t="n">
        <v>45</v>
      </c>
      <c r="N82" s="132" t="n">
        <v>500</v>
      </c>
      <c r="O82" s="131" t="n">
        <v>250</v>
      </c>
      <c r="P82" s="132" t="n">
        <v>45</v>
      </c>
      <c r="Q82" s="132" t="n">
        <v>210</v>
      </c>
      <c r="R82" s="131" t="n">
        <v>105</v>
      </c>
    </row>
    <row r="83" customFormat="false" ht="15.75" hidden="false" customHeight="false" outlineLevel="0" collapsed="false">
      <c r="A83" s="107" t="s">
        <v>258</v>
      </c>
      <c r="B83" s="107" t="n">
        <v>6</v>
      </c>
      <c r="C83" s="134" t="s">
        <v>261</v>
      </c>
      <c r="D83" s="135" t="s">
        <v>262</v>
      </c>
      <c r="E83" s="110" t="n">
        <v>1</v>
      </c>
      <c r="F83" s="111" t="n">
        <v>15</v>
      </c>
      <c r="G83" s="139" t="n">
        <f aca="false">$F83</f>
        <v>15</v>
      </c>
      <c r="H83" s="139" t="n">
        <f aca="false">$F83*28</f>
        <v>420</v>
      </c>
      <c r="I83" s="138"/>
      <c r="J83" s="139" t="n">
        <v>15</v>
      </c>
      <c r="K83" s="139" t="n">
        <v>420</v>
      </c>
      <c r="M83" s="139" t="n">
        <v>15</v>
      </c>
      <c r="N83" s="139" t="n">
        <v>420</v>
      </c>
      <c r="O83" s="136"/>
      <c r="P83" s="139" t="n">
        <v>15</v>
      </c>
      <c r="Q83" s="139" t="n">
        <v>420</v>
      </c>
    </row>
    <row r="84" customFormat="false" ht="15.75" hidden="false" customHeight="false" outlineLevel="0" collapsed="false">
      <c r="A84" s="107" t="s">
        <v>258</v>
      </c>
      <c r="B84" s="107" t="n">
        <v>6</v>
      </c>
      <c r="C84" s="134" t="s">
        <v>263</v>
      </c>
      <c r="D84" s="135" t="s">
        <v>264</v>
      </c>
      <c r="E84" s="110" t="n">
        <v>2</v>
      </c>
      <c r="F84" s="111" t="n">
        <v>10</v>
      </c>
      <c r="G84" s="139" t="n">
        <v>10</v>
      </c>
      <c r="H84" s="139" t="n">
        <f aca="false">$F84*7</f>
        <v>70</v>
      </c>
      <c r="I84" s="138"/>
      <c r="J84" s="139" t="n">
        <v>10</v>
      </c>
      <c r="K84" s="139" t="n">
        <v>70</v>
      </c>
      <c r="M84" s="139" t="n">
        <v>10</v>
      </c>
      <c r="N84" s="139" t="n">
        <v>70</v>
      </c>
      <c r="O84" s="136"/>
      <c r="P84" s="139" t="n">
        <v>10</v>
      </c>
      <c r="Q84" s="139" t="n">
        <v>70</v>
      </c>
    </row>
    <row r="85" s="166" customFormat="true" ht="15.75" hidden="false" customHeight="false" outlineLevel="0" collapsed="false">
      <c r="A85" s="107" t="s">
        <v>258</v>
      </c>
      <c r="B85" s="107" t="n">
        <v>6</v>
      </c>
      <c r="C85" s="134" t="s">
        <v>265</v>
      </c>
      <c r="D85" s="135" t="s">
        <v>266</v>
      </c>
      <c r="E85" s="110" t="n">
        <v>1</v>
      </c>
      <c r="F85" s="111" t="n">
        <v>10</v>
      </c>
      <c r="G85" s="139" t="n">
        <v>10</v>
      </c>
      <c r="H85" s="139" t="n">
        <v>70</v>
      </c>
      <c r="I85" s="138"/>
      <c r="J85" s="139" t="n">
        <v>10</v>
      </c>
      <c r="K85" s="139" t="n">
        <v>70</v>
      </c>
      <c r="L85" s="111"/>
      <c r="M85" s="139" t="n">
        <v>10</v>
      </c>
      <c r="N85" s="139" t="n">
        <v>70</v>
      </c>
      <c r="O85" s="136"/>
      <c r="P85" s="139" t="n">
        <v>10</v>
      </c>
      <c r="Q85" s="139" t="n">
        <v>70</v>
      </c>
      <c r="R85" s="111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  <c r="AW85" s="112"/>
      <c r="AX85" s="112"/>
      <c r="AY85" s="112"/>
      <c r="AZ85" s="112"/>
      <c r="BA85" s="112"/>
      <c r="BB85" s="112"/>
      <c r="BC85" s="112"/>
      <c r="BD85" s="112"/>
      <c r="BE85" s="112"/>
      <c r="BF85" s="112"/>
      <c r="BG85" s="112"/>
      <c r="BH85" s="112"/>
      <c r="BI85" s="112"/>
      <c r="BJ85" s="112"/>
      <c r="BK85" s="112"/>
      <c r="BL85" s="112"/>
      <c r="BM85" s="112"/>
      <c r="BN85" s="112"/>
      <c r="BO85" s="112"/>
      <c r="BP85" s="112"/>
      <c r="BQ85" s="112"/>
      <c r="BR85" s="112"/>
      <c r="BS85" s="112"/>
      <c r="BT85" s="112"/>
      <c r="BU85" s="112"/>
      <c r="BV85" s="112"/>
      <c r="BW85" s="112"/>
      <c r="BX85" s="112"/>
      <c r="BY85" s="112"/>
      <c r="BZ85" s="112"/>
    </row>
    <row r="86" s="129" customFormat="true" ht="15.75" hidden="false" customHeight="false" outlineLevel="0" collapsed="false">
      <c r="A86" s="107" t="s">
        <v>258</v>
      </c>
      <c r="B86" s="107" t="n">
        <v>6</v>
      </c>
      <c r="C86" s="134" t="s">
        <v>414</v>
      </c>
      <c r="D86" s="135" t="s">
        <v>270</v>
      </c>
      <c r="E86" s="110" t="n">
        <v>1</v>
      </c>
      <c r="F86" s="111" t="n">
        <v>10</v>
      </c>
      <c r="G86" s="139" t="n">
        <v>10</v>
      </c>
      <c r="H86" s="139" t="n">
        <v>70</v>
      </c>
      <c r="I86" s="138"/>
      <c r="J86" s="139" t="n">
        <v>10</v>
      </c>
      <c r="K86" s="139" t="n">
        <v>70</v>
      </c>
      <c r="L86" s="111"/>
      <c r="M86" s="139" t="n">
        <v>10</v>
      </c>
      <c r="N86" s="139" t="n">
        <v>70</v>
      </c>
      <c r="O86" s="142"/>
      <c r="P86" s="139" t="n">
        <v>10</v>
      </c>
      <c r="Q86" s="139" t="n">
        <v>70</v>
      </c>
      <c r="R86" s="111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  <c r="AW86" s="112"/>
      <c r="AX86" s="112"/>
      <c r="AY86" s="112"/>
      <c r="AZ86" s="112"/>
      <c r="BA86" s="112"/>
      <c r="BB86" s="112"/>
      <c r="BC86" s="112"/>
      <c r="BD86" s="112"/>
      <c r="BE86" s="112"/>
      <c r="BF86" s="112"/>
      <c r="BG86" s="112"/>
      <c r="BH86" s="112"/>
      <c r="BI86" s="112"/>
      <c r="BJ86" s="112"/>
      <c r="BK86" s="112"/>
      <c r="BL86" s="112"/>
      <c r="BM86" s="112"/>
      <c r="BN86" s="112"/>
      <c r="BO86" s="112"/>
      <c r="BP86" s="112"/>
      <c r="BQ86" s="112"/>
      <c r="BR86" s="112"/>
      <c r="BS86" s="112"/>
      <c r="BT86" s="112"/>
      <c r="BU86" s="112"/>
      <c r="BV86" s="112"/>
      <c r="BW86" s="112"/>
      <c r="BX86" s="112"/>
      <c r="BY86" s="112"/>
      <c r="BZ86" s="112"/>
    </row>
    <row r="87" customFormat="false" ht="15.75" hidden="false" customHeight="false" outlineLevel="0" collapsed="false">
      <c r="A87" s="166"/>
      <c r="B87" s="166"/>
      <c r="C87" s="156" t="s">
        <v>576</v>
      </c>
      <c r="D87" s="170"/>
      <c r="E87" s="148"/>
      <c r="F87" s="148"/>
      <c r="G87" s="169"/>
      <c r="H87" s="169"/>
      <c r="I87" s="168"/>
      <c r="J87" s="169"/>
      <c r="K87" s="169"/>
      <c r="L87" s="148"/>
      <c r="M87" s="169"/>
      <c r="N87" s="169"/>
      <c r="O87" s="171"/>
      <c r="P87" s="169"/>
      <c r="Q87" s="169"/>
      <c r="R87" s="148"/>
    </row>
    <row r="88" customFormat="false" ht="15.75" hidden="false" customHeight="false" outlineLevel="0" collapsed="false">
      <c r="A88" s="112" t="s">
        <v>271</v>
      </c>
      <c r="B88" s="112" t="n">
        <v>7</v>
      </c>
      <c r="C88" s="172" t="s">
        <v>303</v>
      </c>
      <c r="D88" s="173" t="s">
        <v>304</v>
      </c>
      <c r="E88" s="117" t="n">
        <v>2</v>
      </c>
      <c r="F88" s="127" t="n">
        <v>50</v>
      </c>
      <c r="G88" s="132" t="n">
        <f aca="false">F88/2</f>
        <v>25</v>
      </c>
      <c r="H88" s="132" t="n">
        <f aca="false">F88*14</f>
        <v>700</v>
      </c>
      <c r="J88" s="132" t="n">
        <v>25</v>
      </c>
      <c r="K88" s="132" t="n">
        <v>700</v>
      </c>
      <c r="M88" s="132" t="n">
        <v>25</v>
      </c>
      <c r="N88" s="132" t="n">
        <v>700</v>
      </c>
      <c r="P88" s="132" t="n">
        <v>25</v>
      </c>
      <c r="Q88" s="132" t="n">
        <v>700</v>
      </c>
      <c r="R88" s="128"/>
    </row>
    <row r="89" s="112" customFormat="true" ht="15.75" hidden="false" customHeight="false" outlineLevel="0" collapsed="false">
      <c r="A89" s="112" t="s">
        <v>271</v>
      </c>
      <c r="B89" s="112" t="n">
        <v>7</v>
      </c>
      <c r="C89" s="126" t="s">
        <v>305</v>
      </c>
      <c r="D89" s="117" t="s">
        <v>306</v>
      </c>
      <c r="E89" s="117" t="n">
        <v>2</v>
      </c>
      <c r="F89" s="127" t="n">
        <v>50</v>
      </c>
      <c r="G89" s="132" t="n">
        <f aca="false">F89/2</f>
        <v>25</v>
      </c>
      <c r="H89" s="132" t="n">
        <f aca="false">F89*14</f>
        <v>700</v>
      </c>
      <c r="I89" s="138"/>
      <c r="J89" s="132" t="n">
        <v>25</v>
      </c>
      <c r="K89" s="132" t="n">
        <v>700</v>
      </c>
      <c r="L89" s="111"/>
      <c r="M89" s="139" t="n">
        <v>25</v>
      </c>
      <c r="N89" s="139" t="n">
        <v>700</v>
      </c>
      <c r="O89" s="111"/>
      <c r="P89" s="139" t="n">
        <v>25</v>
      </c>
      <c r="Q89" s="139" t="n">
        <v>700</v>
      </c>
      <c r="R89" s="128"/>
    </row>
    <row r="90" s="166" customFormat="true" ht="15.75" hidden="false" customHeight="false" outlineLevel="0" collapsed="false">
      <c r="A90" s="112" t="s">
        <v>271</v>
      </c>
      <c r="B90" s="112" t="n">
        <v>7</v>
      </c>
      <c r="C90" s="172" t="s">
        <v>307</v>
      </c>
      <c r="D90" s="173" t="s">
        <v>308</v>
      </c>
      <c r="E90" s="117" t="n">
        <v>1</v>
      </c>
      <c r="F90" s="127" t="n">
        <v>60</v>
      </c>
      <c r="G90" s="132" t="n">
        <f aca="false">F90/2</f>
        <v>30</v>
      </c>
      <c r="H90" s="132" t="n">
        <f aca="false">F90*14</f>
        <v>840</v>
      </c>
      <c r="I90" s="111"/>
      <c r="J90" s="132" t="n">
        <v>30</v>
      </c>
      <c r="K90" s="132" t="n">
        <v>840</v>
      </c>
      <c r="L90" s="111"/>
      <c r="M90" s="132" t="n">
        <v>30</v>
      </c>
      <c r="N90" s="132" t="n">
        <v>840</v>
      </c>
      <c r="O90" s="111"/>
      <c r="P90" s="132" t="n">
        <v>30</v>
      </c>
      <c r="Q90" s="132" t="n">
        <v>840</v>
      </c>
      <c r="R90" s="128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  <c r="AW90" s="112"/>
      <c r="AX90" s="112"/>
      <c r="AY90" s="112"/>
      <c r="AZ90" s="112"/>
      <c r="BA90" s="112"/>
      <c r="BB90" s="112"/>
      <c r="BC90" s="112"/>
      <c r="BD90" s="112"/>
      <c r="BE90" s="112"/>
      <c r="BF90" s="112"/>
      <c r="BG90" s="112"/>
      <c r="BH90" s="112"/>
      <c r="BI90" s="112"/>
      <c r="BJ90" s="112"/>
      <c r="BK90" s="112"/>
      <c r="BL90" s="112"/>
      <c r="BM90" s="112"/>
      <c r="BN90" s="112"/>
      <c r="BO90" s="112"/>
      <c r="BP90" s="112"/>
      <c r="BQ90" s="112"/>
      <c r="BR90" s="112"/>
      <c r="BS90" s="112"/>
      <c r="BT90" s="112"/>
      <c r="BU90" s="112"/>
      <c r="BV90" s="112"/>
      <c r="BW90" s="112"/>
      <c r="BX90" s="112"/>
      <c r="BY90" s="112"/>
      <c r="BZ90" s="112"/>
    </row>
    <row r="91" s="112" customFormat="true" ht="15.75" hidden="false" customHeight="false" outlineLevel="0" collapsed="false">
      <c r="A91" s="112" t="s">
        <v>271</v>
      </c>
      <c r="B91" s="112" t="n">
        <v>7</v>
      </c>
      <c r="C91" s="174" t="s">
        <v>309</v>
      </c>
      <c r="D91" s="175" t="s">
        <v>310</v>
      </c>
      <c r="E91" s="117" t="n">
        <v>1</v>
      </c>
      <c r="F91" s="127" t="n">
        <v>40</v>
      </c>
      <c r="G91" s="132" t="n">
        <f aca="false">F91/2</f>
        <v>20</v>
      </c>
      <c r="H91" s="132" t="n">
        <f aca="false">F91*14</f>
        <v>560</v>
      </c>
      <c r="I91" s="111"/>
      <c r="J91" s="132" t="n">
        <v>20</v>
      </c>
      <c r="K91" s="132" t="n">
        <v>560</v>
      </c>
      <c r="L91" s="111"/>
      <c r="M91" s="132" t="n">
        <v>20</v>
      </c>
      <c r="N91" s="132" t="n">
        <v>560</v>
      </c>
      <c r="O91" s="111"/>
      <c r="P91" s="132" t="n">
        <v>20</v>
      </c>
      <c r="Q91" s="132" t="n">
        <v>560</v>
      </c>
      <c r="R91" s="128"/>
    </row>
    <row r="92" s="112" customFormat="true" ht="15.75" hidden="false" customHeight="false" outlineLevel="0" collapsed="false">
      <c r="A92" s="112" t="s">
        <v>271</v>
      </c>
      <c r="B92" s="112" t="n">
        <v>7</v>
      </c>
      <c r="C92" s="172" t="s">
        <v>311</v>
      </c>
      <c r="D92" s="173" t="s">
        <v>312</v>
      </c>
      <c r="E92" s="117" t="n">
        <v>1</v>
      </c>
      <c r="F92" s="127" t="n">
        <v>135</v>
      </c>
      <c r="G92" s="132" t="n">
        <f aca="false">F92/2</f>
        <v>67.5</v>
      </c>
      <c r="H92" s="132" t="n">
        <f aca="false">F92*14</f>
        <v>1890</v>
      </c>
      <c r="I92" s="111"/>
      <c r="J92" s="132" t="n">
        <v>67.5</v>
      </c>
      <c r="K92" s="132" t="n">
        <v>1890</v>
      </c>
      <c r="L92" s="111"/>
      <c r="M92" s="132" t="n">
        <v>67.5</v>
      </c>
      <c r="N92" s="132" t="n">
        <v>1890</v>
      </c>
      <c r="O92" s="111"/>
      <c r="P92" s="132" t="n">
        <v>67.5</v>
      </c>
      <c r="Q92" s="132" t="n">
        <v>1890</v>
      </c>
      <c r="R92" s="128"/>
    </row>
    <row r="93" s="112" customFormat="true" ht="15.75" hidden="false" customHeight="false" outlineLevel="0" collapsed="false">
      <c r="A93" s="112" t="s">
        <v>271</v>
      </c>
      <c r="B93" s="112" t="n">
        <v>7</v>
      </c>
      <c r="C93" s="172" t="s">
        <v>577</v>
      </c>
      <c r="D93" s="173" t="s">
        <v>273</v>
      </c>
      <c r="E93" s="117" t="n">
        <v>1</v>
      </c>
      <c r="F93" s="127" t="n">
        <v>65</v>
      </c>
      <c r="G93" s="132" t="n">
        <f aca="false">F93/2</f>
        <v>32.5</v>
      </c>
      <c r="H93" s="132" t="n">
        <f aca="false">F93*14</f>
        <v>910</v>
      </c>
      <c r="I93" s="111"/>
      <c r="J93" s="132" t="n">
        <v>32.5</v>
      </c>
      <c r="K93" s="132" t="n">
        <v>910</v>
      </c>
      <c r="L93" s="111"/>
      <c r="M93" s="132" t="n">
        <v>32.5</v>
      </c>
      <c r="N93" s="132" t="n">
        <v>910</v>
      </c>
      <c r="O93" s="111"/>
      <c r="P93" s="132" t="n">
        <v>32.5</v>
      </c>
      <c r="Q93" s="132" t="n">
        <v>910</v>
      </c>
      <c r="R93" s="128"/>
    </row>
    <row r="94" s="112" customFormat="true" ht="15.75" hidden="false" customHeight="false" outlineLevel="0" collapsed="false">
      <c r="A94" s="112" t="s">
        <v>271</v>
      </c>
      <c r="B94" s="112" t="n">
        <v>7</v>
      </c>
      <c r="C94" s="172" t="s">
        <v>281</v>
      </c>
      <c r="D94" s="173" t="s">
        <v>282</v>
      </c>
      <c r="E94" s="117" t="n">
        <v>1</v>
      </c>
      <c r="F94" s="127" t="n">
        <v>30</v>
      </c>
      <c r="G94" s="132" t="n">
        <f aca="false">F94/2</f>
        <v>15</v>
      </c>
      <c r="H94" s="132" t="n">
        <f aca="false">F94*14</f>
        <v>420</v>
      </c>
      <c r="I94" s="111"/>
      <c r="J94" s="132" t="n">
        <v>15</v>
      </c>
      <c r="K94" s="132" t="n">
        <v>420</v>
      </c>
      <c r="L94" s="111"/>
      <c r="M94" s="132" t="n">
        <v>15</v>
      </c>
      <c r="N94" s="132" t="n">
        <v>420</v>
      </c>
      <c r="O94" s="111"/>
      <c r="P94" s="132" t="n">
        <v>15</v>
      </c>
      <c r="Q94" s="132" t="n">
        <v>420</v>
      </c>
      <c r="R94" s="128"/>
    </row>
    <row r="95" s="112" customFormat="true" ht="15.75" hidden="false" customHeight="false" outlineLevel="0" collapsed="false">
      <c r="A95" s="112" t="s">
        <v>271</v>
      </c>
      <c r="B95" s="112" t="n">
        <v>7</v>
      </c>
      <c r="C95" s="172" t="s">
        <v>287</v>
      </c>
      <c r="D95" s="173" t="s">
        <v>288</v>
      </c>
      <c r="E95" s="117" t="n">
        <v>1</v>
      </c>
      <c r="F95" s="127" t="n">
        <v>30</v>
      </c>
      <c r="G95" s="132" t="n">
        <f aca="false">F95/2</f>
        <v>15</v>
      </c>
      <c r="H95" s="132" t="n">
        <f aca="false">F95*14</f>
        <v>420</v>
      </c>
      <c r="I95" s="111"/>
      <c r="J95" s="132" t="n">
        <v>15</v>
      </c>
      <c r="K95" s="132" t="n">
        <v>420</v>
      </c>
      <c r="L95" s="111"/>
      <c r="M95" s="132" t="n">
        <v>15</v>
      </c>
      <c r="N95" s="132" t="n">
        <v>420</v>
      </c>
      <c r="O95" s="111"/>
      <c r="P95" s="132" t="n">
        <v>15</v>
      </c>
      <c r="Q95" s="132" t="n">
        <v>420</v>
      </c>
      <c r="R95" s="128"/>
    </row>
    <row r="96" s="112" customFormat="true" ht="15.75" hidden="false" customHeight="false" outlineLevel="0" collapsed="false">
      <c r="A96" s="112" t="s">
        <v>271</v>
      </c>
      <c r="B96" s="112" t="n">
        <v>7</v>
      </c>
      <c r="C96" s="172" t="s">
        <v>578</v>
      </c>
      <c r="D96" s="173" t="s">
        <v>290</v>
      </c>
      <c r="E96" s="117" t="n">
        <v>1</v>
      </c>
      <c r="F96" s="127" t="n">
        <v>30</v>
      </c>
      <c r="G96" s="132" t="n">
        <f aca="false">F96/2</f>
        <v>15</v>
      </c>
      <c r="H96" s="132" t="n">
        <f aca="false">F96*14</f>
        <v>420</v>
      </c>
      <c r="I96" s="111"/>
      <c r="J96" s="132" t="n">
        <v>15</v>
      </c>
      <c r="K96" s="132" t="n">
        <v>420</v>
      </c>
      <c r="L96" s="111"/>
      <c r="M96" s="132" t="n">
        <v>15</v>
      </c>
      <c r="N96" s="132" t="n">
        <v>420</v>
      </c>
      <c r="O96" s="111"/>
      <c r="P96" s="132" t="n">
        <v>15</v>
      </c>
      <c r="Q96" s="132" t="n">
        <v>420</v>
      </c>
      <c r="R96" s="128"/>
    </row>
    <row r="97" s="112" customFormat="true" ht="15.75" hidden="false" customHeight="false" outlineLevel="0" collapsed="false">
      <c r="A97" s="112" t="s">
        <v>271</v>
      </c>
      <c r="B97" s="112" t="n">
        <v>7</v>
      </c>
      <c r="C97" s="172" t="s">
        <v>291</v>
      </c>
      <c r="D97" s="173" t="s">
        <v>292</v>
      </c>
      <c r="E97" s="117" t="n">
        <v>1</v>
      </c>
      <c r="F97" s="127" t="n">
        <v>65</v>
      </c>
      <c r="G97" s="132" t="n">
        <f aca="false">F97/2</f>
        <v>32.5</v>
      </c>
      <c r="H97" s="132" t="n">
        <f aca="false">F97*14</f>
        <v>910</v>
      </c>
      <c r="I97" s="111"/>
      <c r="J97" s="132" t="n">
        <v>32.5</v>
      </c>
      <c r="K97" s="132" t="n">
        <v>910</v>
      </c>
      <c r="L97" s="111"/>
      <c r="M97" s="132" t="n">
        <v>32.5</v>
      </c>
      <c r="N97" s="132" t="n">
        <v>910</v>
      </c>
      <c r="O97" s="111"/>
      <c r="P97" s="132" t="n">
        <v>32.5</v>
      </c>
      <c r="Q97" s="132" t="n">
        <v>910</v>
      </c>
      <c r="R97" s="128"/>
    </row>
    <row r="98" s="112" customFormat="true" ht="15.75" hidden="false" customHeight="false" outlineLevel="0" collapsed="false">
      <c r="A98" s="112" t="s">
        <v>271</v>
      </c>
      <c r="B98" s="112" t="n">
        <v>7</v>
      </c>
      <c r="C98" s="172" t="s">
        <v>285</v>
      </c>
      <c r="D98" s="173" t="s">
        <v>286</v>
      </c>
      <c r="E98" s="117" t="n">
        <v>1</v>
      </c>
      <c r="F98" s="127" t="n">
        <v>65</v>
      </c>
      <c r="G98" s="132" t="n">
        <f aca="false">F98/2</f>
        <v>32.5</v>
      </c>
      <c r="H98" s="132" t="n">
        <f aca="false">F98*14</f>
        <v>910</v>
      </c>
      <c r="I98" s="111"/>
      <c r="J98" s="132" t="n">
        <v>32.5</v>
      </c>
      <c r="K98" s="132" t="n">
        <v>910</v>
      </c>
      <c r="L98" s="111"/>
      <c r="M98" s="132" t="n">
        <v>32.5</v>
      </c>
      <c r="N98" s="132" t="n">
        <v>910</v>
      </c>
      <c r="O98" s="111"/>
      <c r="P98" s="132" t="n">
        <v>32.5</v>
      </c>
      <c r="Q98" s="132" t="n">
        <v>910</v>
      </c>
      <c r="R98" s="128"/>
    </row>
    <row r="99" s="112" customFormat="true" ht="15.75" hidden="false" customHeight="false" outlineLevel="0" collapsed="false">
      <c r="A99" s="112" t="s">
        <v>271</v>
      </c>
      <c r="B99" s="112" t="n">
        <v>7</v>
      </c>
      <c r="C99" s="172" t="s">
        <v>293</v>
      </c>
      <c r="D99" s="173" t="s">
        <v>294</v>
      </c>
      <c r="E99" s="117" t="n">
        <v>3</v>
      </c>
      <c r="F99" s="127" t="n">
        <v>50</v>
      </c>
      <c r="G99" s="132" t="n">
        <f aca="false">F99/2</f>
        <v>25</v>
      </c>
      <c r="H99" s="132" t="n">
        <f aca="false">F99*14</f>
        <v>700</v>
      </c>
      <c r="I99" s="111"/>
      <c r="J99" s="132" t="n">
        <v>25</v>
      </c>
      <c r="K99" s="132" t="n">
        <v>700</v>
      </c>
      <c r="L99" s="111"/>
      <c r="M99" s="132" t="n">
        <v>25</v>
      </c>
      <c r="N99" s="132" t="n">
        <v>700</v>
      </c>
      <c r="O99" s="111"/>
      <c r="P99" s="132" t="n">
        <v>25</v>
      </c>
      <c r="Q99" s="132" t="n">
        <v>700</v>
      </c>
      <c r="R99" s="128"/>
    </row>
    <row r="100" s="112" customFormat="true" ht="15.75" hidden="false" customHeight="false" outlineLevel="0" collapsed="false">
      <c r="A100" s="112" t="s">
        <v>271</v>
      </c>
      <c r="B100" s="112" t="n">
        <v>7</v>
      </c>
      <c r="C100" s="172" t="s">
        <v>295</v>
      </c>
      <c r="D100" s="173" t="s">
        <v>296</v>
      </c>
      <c r="E100" s="117" t="n">
        <v>2</v>
      </c>
      <c r="F100" s="127" t="n">
        <v>50</v>
      </c>
      <c r="G100" s="132" t="n">
        <f aca="false">F100/2</f>
        <v>25</v>
      </c>
      <c r="H100" s="132" t="n">
        <f aca="false">F100*14</f>
        <v>700</v>
      </c>
      <c r="I100" s="111"/>
      <c r="J100" s="132" t="n">
        <v>25</v>
      </c>
      <c r="K100" s="132" t="n">
        <v>700</v>
      </c>
      <c r="L100" s="111"/>
      <c r="M100" s="132" t="n">
        <v>25</v>
      </c>
      <c r="N100" s="132" t="n">
        <v>700</v>
      </c>
      <c r="O100" s="111"/>
      <c r="P100" s="132" t="n">
        <v>25</v>
      </c>
      <c r="Q100" s="132" t="n">
        <v>700</v>
      </c>
      <c r="R100" s="128"/>
    </row>
    <row r="101" s="112" customFormat="true" ht="15.75" hidden="false" customHeight="false" outlineLevel="0" collapsed="false">
      <c r="A101" s="112" t="s">
        <v>271</v>
      </c>
      <c r="B101" s="112" t="n">
        <v>7</v>
      </c>
      <c r="C101" s="176" t="s">
        <v>297</v>
      </c>
      <c r="D101" s="177" t="s">
        <v>298</v>
      </c>
      <c r="E101" s="117" t="n">
        <v>3</v>
      </c>
      <c r="F101" s="127" t="n">
        <v>100</v>
      </c>
      <c r="G101" s="132" t="n">
        <f aca="false">F101/2</f>
        <v>50</v>
      </c>
      <c r="H101" s="132" t="n">
        <f aca="false">F101*14</f>
        <v>1400</v>
      </c>
      <c r="I101" s="111"/>
      <c r="J101" s="132" t="n">
        <v>50</v>
      </c>
      <c r="K101" s="132" t="n">
        <v>1400</v>
      </c>
      <c r="L101" s="111"/>
      <c r="M101" s="132" t="n">
        <v>50</v>
      </c>
      <c r="N101" s="132" t="n">
        <v>1400</v>
      </c>
      <c r="O101" s="111"/>
      <c r="P101" s="132" t="n">
        <v>50</v>
      </c>
      <c r="Q101" s="132" t="n">
        <v>1400</v>
      </c>
      <c r="R101" s="128"/>
    </row>
    <row r="102" s="112" customFormat="true" ht="15.75" hidden="false" customHeight="false" outlineLevel="0" collapsed="false">
      <c r="A102" s="112" t="s">
        <v>271</v>
      </c>
      <c r="B102" s="112" t="n">
        <v>7</v>
      </c>
      <c r="C102" s="172" t="s">
        <v>299</v>
      </c>
      <c r="D102" s="173" t="s">
        <v>300</v>
      </c>
      <c r="E102" s="117" t="n">
        <v>3</v>
      </c>
      <c r="F102" s="127" t="n">
        <v>100</v>
      </c>
      <c r="G102" s="132" t="n">
        <f aca="false">F102/2</f>
        <v>50</v>
      </c>
      <c r="H102" s="132" t="n">
        <f aca="false">F102*14</f>
        <v>1400</v>
      </c>
      <c r="I102" s="111"/>
      <c r="J102" s="132" t="n">
        <v>50</v>
      </c>
      <c r="K102" s="132" t="n">
        <v>1400</v>
      </c>
      <c r="L102" s="111"/>
      <c r="M102" s="132" t="n">
        <v>50</v>
      </c>
      <c r="N102" s="132" t="n">
        <v>1400</v>
      </c>
      <c r="O102" s="111"/>
      <c r="P102" s="132" t="n">
        <v>50</v>
      </c>
      <c r="Q102" s="132" t="n">
        <v>1400</v>
      </c>
      <c r="R102" s="128"/>
    </row>
    <row r="103" s="112" customFormat="true" ht="15.75" hidden="false" customHeight="false" outlineLevel="0" collapsed="false">
      <c r="A103" s="112" t="s">
        <v>271</v>
      </c>
      <c r="B103" s="112" t="n">
        <v>7</v>
      </c>
      <c r="C103" s="172" t="s">
        <v>579</v>
      </c>
      <c r="D103" s="173" t="s">
        <v>253</v>
      </c>
      <c r="E103" s="117" t="n">
        <v>1</v>
      </c>
      <c r="F103" s="127" t="n">
        <v>100</v>
      </c>
      <c r="G103" s="132" t="n">
        <f aca="false">F103/2</f>
        <v>50</v>
      </c>
      <c r="H103" s="132" t="n">
        <f aca="false">F103*14</f>
        <v>1400</v>
      </c>
      <c r="I103" s="111"/>
      <c r="J103" s="132" t="n">
        <v>50</v>
      </c>
      <c r="K103" s="132" t="n">
        <v>1400</v>
      </c>
      <c r="L103" s="111"/>
      <c r="M103" s="132" t="n">
        <v>50</v>
      </c>
      <c r="N103" s="132" t="n">
        <v>1400</v>
      </c>
      <c r="O103" s="111"/>
      <c r="P103" s="132" t="n">
        <v>50</v>
      </c>
      <c r="Q103" s="132" t="n">
        <v>1400</v>
      </c>
      <c r="R103" s="128"/>
    </row>
    <row r="104" s="112" customFormat="true" ht="15.75" hidden="false" customHeight="false" outlineLevel="0" collapsed="false">
      <c r="A104" s="112" t="s">
        <v>271</v>
      </c>
      <c r="B104" s="112" t="n">
        <v>7</v>
      </c>
      <c r="C104" s="172" t="s">
        <v>580</v>
      </c>
      <c r="D104" s="173" t="s">
        <v>251</v>
      </c>
      <c r="E104" s="117" t="n">
        <v>1</v>
      </c>
      <c r="F104" s="127" t="n">
        <v>100</v>
      </c>
      <c r="G104" s="132" t="n">
        <f aca="false">F104/2</f>
        <v>50</v>
      </c>
      <c r="H104" s="132" t="n">
        <f aca="false">F104*14</f>
        <v>1400</v>
      </c>
      <c r="I104" s="111"/>
      <c r="J104" s="132" t="n">
        <v>50</v>
      </c>
      <c r="K104" s="132" t="n">
        <v>1400</v>
      </c>
      <c r="L104" s="111"/>
      <c r="M104" s="132" t="n">
        <v>50</v>
      </c>
      <c r="N104" s="132" t="n">
        <v>1400</v>
      </c>
      <c r="O104" s="111"/>
      <c r="P104" s="132" t="n">
        <v>50</v>
      </c>
      <c r="Q104" s="132" t="n">
        <v>1400</v>
      </c>
      <c r="R104" s="128"/>
    </row>
    <row r="105" s="112" customFormat="true" ht="15.75" hidden="false" customHeight="false" outlineLevel="0" collapsed="false">
      <c r="A105" s="112" t="s">
        <v>271</v>
      </c>
      <c r="B105" s="112" t="n">
        <v>7</v>
      </c>
      <c r="C105" s="172" t="s">
        <v>465</v>
      </c>
      <c r="D105" s="173" t="s">
        <v>321</v>
      </c>
      <c r="E105" s="117" t="n">
        <v>1</v>
      </c>
      <c r="F105" s="127" t="n">
        <v>10</v>
      </c>
      <c r="G105" s="132" t="n">
        <f aca="false">F105/2</f>
        <v>5</v>
      </c>
      <c r="H105" s="132" t="n">
        <f aca="false">F105*14</f>
        <v>140</v>
      </c>
      <c r="I105" s="111"/>
      <c r="J105" s="132" t="n">
        <v>5</v>
      </c>
      <c r="K105" s="132" t="n">
        <v>140</v>
      </c>
      <c r="L105" s="111"/>
      <c r="M105" s="132" t="n">
        <v>5</v>
      </c>
      <c r="N105" s="132" t="n">
        <v>140</v>
      </c>
      <c r="O105" s="111"/>
      <c r="P105" s="132" t="n">
        <v>5</v>
      </c>
      <c r="Q105" s="132" t="n">
        <v>140</v>
      </c>
      <c r="R105" s="128"/>
    </row>
    <row r="106" s="112" customFormat="true" ht="15.75" hidden="false" customHeight="false" outlineLevel="0" collapsed="false">
      <c r="A106" s="112" t="s">
        <v>271</v>
      </c>
      <c r="B106" s="112" t="n">
        <v>7</v>
      </c>
      <c r="C106" s="172" t="s">
        <v>322</v>
      </c>
      <c r="D106" s="177" t="s">
        <v>323</v>
      </c>
      <c r="E106" s="117" t="n">
        <v>2</v>
      </c>
      <c r="F106" s="127" t="n">
        <v>125</v>
      </c>
      <c r="G106" s="132" t="n">
        <f aca="false">F106/2</f>
        <v>62.5</v>
      </c>
      <c r="H106" s="132" t="n">
        <f aca="false">F106*14</f>
        <v>1750</v>
      </c>
      <c r="I106" s="111"/>
      <c r="J106" s="132" t="n">
        <v>62.5</v>
      </c>
      <c r="K106" s="132" t="n">
        <v>1750</v>
      </c>
      <c r="L106" s="111"/>
      <c r="M106" s="132" t="n">
        <v>62.5</v>
      </c>
      <c r="N106" s="132" t="n">
        <v>1750</v>
      </c>
      <c r="O106" s="111"/>
      <c r="P106" s="132" t="n">
        <v>62.5</v>
      </c>
      <c r="Q106" s="132" t="n">
        <v>1750</v>
      </c>
      <c r="R106" s="128"/>
    </row>
    <row r="107" s="112" customFormat="true" ht="15.75" hidden="false" customHeight="false" outlineLevel="0" collapsed="false">
      <c r="A107" s="112" t="s">
        <v>271</v>
      </c>
      <c r="B107" s="112" t="n">
        <v>7</v>
      </c>
      <c r="C107" s="172" t="s">
        <v>324</v>
      </c>
      <c r="D107" s="173" t="s">
        <v>325</v>
      </c>
      <c r="E107" s="117" t="n">
        <v>2</v>
      </c>
      <c r="F107" s="127" t="n">
        <v>15</v>
      </c>
      <c r="G107" s="132" t="n">
        <f aca="false">F107/2</f>
        <v>7.5</v>
      </c>
      <c r="H107" s="132" t="n">
        <f aca="false">F107*14</f>
        <v>210</v>
      </c>
      <c r="I107" s="111"/>
      <c r="J107" s="132" t="n">
        <v>7.5</v>
      </c>
      <c r="K107" s="132" t="n">
        <v>210</v>
      </c>
      <c r="L107" s="111"/>
      <c r="M107" s="132" t="n">
        <v>7.5</v>
      </c>
      <c r="N107" s="132" t="n">
        <v>210</v>
      </c>
      <c r="O107" s="111"/>
      <c r="P107" s="132" t="n">
        <v>7.5</v>
      </c>
      <c r="Q107" s="132" t="n">
        <v>210</v>
      </c>
      <c r="R107" s="128"/>
    </row>
    <row r="108" s="112" customFormat="true" ht="15.75" hidden="false" customHeight="false" outlineLevel="0" collapsed="false">
      <c r="A108" s="112" t="s">
        <v>271</v>
      </c>
      <c r="B108" s="112" t="n">
        <v>7</v>
      </c>
      <c r="C108" s="172" t="s">
        <v>328</v>
      </c>
      <c r="D108" s="173" t="s">
        <v>329</v>
      </c>
      <c r="E108" s="117" t="n">
        <v>1</v>
      </c>
      <c r="F108" s="127" t="n">
        <v>5</v>
      </c>
      <c r="G108" s="132" t="n">
        <f aca="false">F108/2</f>
        <v>2.5</v>
      </c>
      <c r="H108" s="132" t="n">
        <f aca="false">F108*14</f>
        <v>70</v>
      </c>
      <c r="I108" s="111"/>
      <c r="J108" s="132" t="n">
        <v>2.5</v>
      </c>
      <c r="K108" s="132" t="n">
        <v>70</v>
      </c>
      <c r="L108" s="111"/>
      <c r="M108" s="132" t="n">
        <v>2.5</v>
      </c>
      <c r="N108" s="132" t="n">
        <v>70</v>
      </c>
      <c r="O108" s="111"/>
      <c r="P108" s="132" t="n">
        <v>2.5</v>
      </c>
      <c r="Q108" s="132" t="n">
        <v>70</v>
      </c>
      <c r="R108" s="128"/>
    </row>
    <row r="109" s="112" customFormat="true" ht="15.75" hidden="false" customHeight="false" outlineLevel="0" collapsed="false">
      <c r="A109" s="112" t="s">
        <v>271</v>
      </c>
      <c r="B109" s="112" t="n">
        <v>7</v>
      </c>
      <c r="C109" s="172" t="s">
        <v>581</v>
      </c>
      <c r="D109" s="173" t="s">
        <v>146</v>
      </c>
      <c r="E109" s="117" t="n">
        <v>3</v>
      </c>
      <c r="F109" s="127" t="n">
        <v>65</v>
      </c>
      <c r="G109" s="132" t="n">
        <v>33</v>
      </c>
      <c r="H109" s="132" t="n">
        <v>910</v>
      </c>
      <c r="I109" s="111"/>
      <c r="J109" s="132" t="n">
        <v>33</v>
      </c>
      <c r="K109" s="132" t="n">
        <v>910</v>
      </c>
      <c r="L109" s="111"/>
      <c r="M109" s="132" t="n">
        <v>33</v>
      </c>
      <c r="N109" s="132" t="n">
        <v>910</v>
      </c>
      <c r="O109" s="111"/>
      <c r="P109" s="132" t="n">
        <v>33</v>
      </c>
      <c r="Q109" s="132" t="n">
        <v>910</v>
      </c>
      <c r="R109" s="128"/>
    </row>
    <row r="110" s="112" customFormat="true" ht="15.75" hidden="false" customHeight="false" outlineLevel="0" collapsed="false">
      <c r="A110" s="166"/>
      <c r="B110" s="166"/>
      <c r="C110" s="178" t="s">
        <v>582</v>
      </c>
      <c r="D110" s="179"/>
      <c r="E110" s="148"/>
      <c r="F110" s="148"/>
      <c r="G110" s="148"/>
      <c r="H110" s="148"/>
      <c r="I110" s="148"/>
      <c r="J110" s="148"/>
      <c r="K110" s="148"/>
      <c r="L110" s="148"/>
      <c r="M110" s="148"/>
      <c r="N110" s="148"/>
      <c r="O110" s="148"/>
      <c r="P110" s="148"/>
      <c r="Q110" s="148"/>
      <c r="R110" s="148"/>
    </row>
    <row r="111" s="166" customFormat="true" ht="15.75" hidden="false" customHeight="false" outlineLevel="0" collapsed="false">
      <c r="A111" s="112" t="s">
        <v>330</v>
      </c>
      <c r="B111" s="112" t="n">
        <v>8</v>
      </c>
      <c r="C111" s="172" t="s">
        <v>583</v>
      </c>
      <c r="D111" s="177" t="s">
        <v>334</v>
      </c>
      <c r="E111" s="117" t="n">
        <v>1</v>
      </c>
      <c r="F111" s="117" t="n">
        <v>15</v>
      </c>
      <c r="G111" s="132" t="n">
        <f aca="false">F111/2</f>
        <v>7.5</v>
      </c>
      <c r="H111" s="132" t="n">
        <f aca="false">F111*14</f>
        <v>210</v>
      </c>
      <c r="I111" s="128"/>
      <c r="J111" s="132" t="n">
        <v>7.5</v>
      </c>
      <c r="K111" s="132" t="n">
        <v>210</v>
      </c>
      <c r="L111" s="128"/>
      <c r="M111" s="132" t="n">
        <v>7.5</v>
      </c>
      <c r="N111" s="132" t="n">
        <v>210</v>
      </c>
      <c r="O111" s="128"/>
      <c r="P111" s="132" t="n">
        <v>7.5</v>
      </c>
      <c r="Q111" s="132" t="n">
        <v>210</v>
      </c>
      <c r="R111" s="128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  <c r="AW111" s="112"/>
      <c r="AX111" s="112"/>
      <c r="AY111" s="112"/>
      <c r="AZ111" s="112"/>
      <c r="BA111" s="112"/>
      <c r="BB111" s="112"/>
      <c r="BC111" s="112"/>
      <c r="BD111" s="112"/>
      <c r="BE111" s="112"/>
      <c r="BF111" s="112"/>
      <c r="BG111" s="112"/>
      <c r="BH111" s="112"/>
      <c r="BI111" s="112"/>
      <c r="BJ111" s="112"/>
      <c r="BK111" s="112"/>
      <c r="BL111" s="112"/>
      <c r="BM111" s="112"/>
      <c r="BN111" s="112"/>
      <c r="BO111" s="112"/>
      <c r="BP111" s="112"/>
      <c r="BQ111" s="112"/>
      <c r="BR111" s="112"/>
      <c r="BS111" s="112"/>
      <c r="BT111" s="112"/>
      <c r="BU111" s="112"/>
      <c r="BV111" s="112"/>
      <c r="BW111" s="112"/>
      <c r="BX111" s="112"/>
      <c r="BY111" s="112"/>
      <c r="BZ111" s="112"/>
    </row>
    <row r="112" s="112" customFormat="true" ht="15.75" hidden="false" customHeight="false" outlineLevel="0" collapsed="false">
      <c r="A112" s="112" t="s">
        <v>330</v>
      </c>
      <c r="B112" s="112" t="n">
        <v>8</v>
      </c>
      <c r="C112" s="172" t="s">
        <v>326</v>
      </c>
      <c r="D112" s="177" t="s">
        <v>327</v>
      </c>
      <c r="E112" s="117" t="n">
        <v>1</v>
      </c>
      <c r="F112" s="117" t="n">
        <v>15</v>
      </c>
      <c r="G112" s="132" t="n">
        <f aca="false">F112/2</f>
        <v>7.5</v>
      </c>
      <c r="H112" s="132" t="n">
        <f aca="false">F112*14</f>
        <v>210</v>
      </c>
      <c r="I112" s="128"/>
      <c r="J112" s="132" t="n">
        <v>7.5</v>
      </c>
      <c r="K112" s="132" t="n">
        <v>210</v>
      </c>
      <c r="L112" s="128"/>
      <c r="M112" s="132" t="n">
        <v>7.5</v>
      </c>
      <c r="N112" s="132" t="n">
        <v>210</v>
      </c>
      <c r="O112" s="128"/>
      <c r="P112" s="132" t="n">
        <v>7.5</v>
      </c>
      <c r="Q112" s="132" t="n">
        <v>210</v>
      </c>
      <c r="R112" s="128"/>
    </row>
    <row r="113" s="112" customFormat="true" ht="15.75" hidden="false" customHeight="false" outlineLevel="0" collapsed="false">
      <c r="A113" s="112" t="s">
        <v>330</v>
      </c>
      <c r="B113" s="112" t="n">
        <v>8</v>
      </c>
      <c r="C113" s="172" t="s">
        <v>584</v>
      </c>
      <c r="D113" s="177" t="s">
        <v>340</v>
      </c>
      <c r="E113" s="117" t="n">
        <v>3</v>
      </c>
      <c r="F113" s="117" t="n">
        <v>15</v>
      </c>
      <c r="G113" s="132" t="n">
        <v>7.5</v>
      </c>
      <c r="H113" s="132" t="n">
        <v>210</v>
      </c>
      <c r="I113" s="128"/>
      <c r="J113" s="132" t="n">
        <v>7.5</v>
      </c>
      <c r="K113" s="132" t="n">
        <v>210</v>
      </c>
      <c r="L113" s="128"/>
      <c r="M113" s="132" t="n">
        <v>7.5</v>
      </c>
      <c r="N113" s="132" t="n">
        <v>210</v>
      </c>
      <c r="O113" s="128"/>
      <c r="P113" s="132" t="n">
        <v>7.5</v>
      </c>
      <c r="Q113" s="132" t="n">
        <v>210</v>
      </c>
      <c r="R113" s="128"/>
    </row>
    <row r="114" s="166" customFormat="true" ht="15.75" hidden="false" customHeight="false" outlineLevel="0" collapsed="false">
      <c r="C114" s="178" t="s">
        <v>345</v>
      </c>
      <c r="D114" s="180"/>
      <c r="E114" s="148"/>
      <c r="F114" s="148"/>
      <c r="G114" s="148"/>
      <c r="H114" s="148"/>
      <c r="I114" s="148"/>
      <c r="J114" s="148"/>
      <c r="K114" s="148"/>
      <c r="L114" s="148"/>
      <c r="M114" s="148"/>
      <c r="N114" s="148"/>
      <c r="O114" s="148"/>
      <c r="P114" s="148"/>
      <c r="Q114" s="148"/>
      <c r="R114" s="148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  <c r="AW114" s="112"/>
      <c r="AX114" s="112"/>
      <c r="AY114" s="112"/>
      <c r="AZ114" s="112"/>
      <c r="BA114" s="112"/>
      <c r="BB114" s="112"/>
      <c r="BC114" s="112"/>
      <c r="BD114" s="112"/>
      <c r="BE114" s="112"/>
      <c r="BF114" s="112"/>
      <c r="BG114" s="112"/>
      <c r="BH114" s="112"/>
      <c r="BI114" s="112"/>
      <c r="BJ114" s="112"/>
      <c r="BK114" s="112"/>
      <c r="BL114" s="112"/>
      <c r="BM114" s="112"/>
      <c r="BN114" s="112"/>
      <c r="BO114" s="112"/>
      <c r="BP114" s="112"/>
      <c r="BQ114" s="112"/>
      <c r="BR114" s="112"/>
      <c r="BS114" s="112"/>
      <c r="BT114" s="112"/>
      <c r="BU114" s="112"/>
      <c r="BV114" s="112"/>
      <c r="BW114" s="112"/>
      <c r="BX114" s="112"/>
      <c r="BY114" s="112"/>
      <c r="BZ114" s="112"/>
    </row>
    <row r="115" s="112" customFormat="true" ht="15.75" hidden="false" customHeight="false" outlineLevel="0" collapsed="false">
      <c r="A115" s="112" t="s">
        <v>345</v>
      </c>
      <c r="B115" s="112" t="n">
        <v>9</v>
      </c>
      <c r="C115" s="172" t="s">
        <v>346</v>
      </c>
      <c r="D115" s="173" t="s">
        <v>347</v>
      </c>
      <c r="E115" s="117" t="n">
        <v>2</v>
      </c>
      <c r="F115" s="117" t="n">
        <v>20</v>
      </c>
      <c r="G115" s="132" t="n">
        <f aca="false">F115/2</f>
        <v>10</v>
      </c>
      <c r="H115" s="132" t="n">
        <f aca="false">F115*14</f>
        <v>280</v>
      </c>
      <c r="I115" s="128"/>
      <c r="J115" s="132" t="n">
        <v>10</v>
      </c>
      <c r="K115" s="132" t="n">
        <v>280</v>
      </c>
      <c r="L115" s="128"/>
      <c r="M115" s="132" t="n">
        <v>10</v>
      </c>
      <c r="N115" s="132" t="n">
        <v>280</v>
      </c>
      <c r="O115" s="128"/>
      <c r="P115" s="132" t="n">
        <v>10</v>
      </c>
      <c r="Q115" s="132" t="n">
        <v>280</v>
      </c>
      <c r="R115" s="128"/>
    </row>
    <row r="116" s="112" customFormat="true" ht="15.75" hidden="false" customHeight="false" outlineLevel="0" collapsed="false">
      <c r="A116" s="112" t="s">
        <v>345</v>
      </c>
      <c r="B116" s="112" t="n">
        <v>9</v>
      </c>
      <c r="C116" s="172" t="s">
        <v>348</v>
      </c>
      <c r="D116" s="173" t="s">
        <v>349</v>
      </c>
      <c r="E116" s="117" t="n">
        <v>1</v>
      </c>
      <c r="F116" s="117" t="n">
        <v>250</v>
      </c>
      <c r="G116" s="132" t="n">
        <f aca="false">F116/2</f>
        <v>125</v>
      </c>
      <c r="H116" s="132" t="n">
        <f aca="false">F116*14</f>
        <v>3500</v>
      </c>
      <c r="I116" s="128"/>
      <c r="J116" s="132" t="n">
        <v>125</v>
      </c>
      <c r="K116" s="132" t="n">
        <v>3500</v>
      </c>
      <c r="L116" s="128"/>
      <c r="M116" s="132" t="n">
        <v>125</v>
      </c>
      <c r="N116" s="132" t="n">
        <v>3500</v>
      </c>
      <c r="O116" s="128"/>
      <c r="P116" s="132" t="n">
        <v>125</v>
      </c>
      <c r="Q116" s="132" t="n">
        <v>3500</v>
      </c>
      <c r="R116" s="128"/>
    </row>
    <row r="117" s="112" customFormat="true" ht="15.75" hidden="false" customHeight="false" outlineLevel="0" collapsed="false">
      <c r="A117" s="112" t="s">
        <v>345</v>
      </c>
      <c r="B117" s="112" t="n">
        <v>9</v>
      </c>
      <c r="C117" s="172" t="s">
        <v>350</v>
      </c>
      <c r="D117" s="173" t="s">
        <v>351</v>
      </c>
      <c r="E117" s="117" t="n">
        <v>2</v>
      </c>
      <c r="F117" s="117" t="n">
        <v>250</v>
      </c>
      <c r="G117" s="132" t="n">
        <f aca="false">F117/2</f>
        <v>125</v>
      </c>
      <c r="H117" s="132" t="n">
        <f aca="false">F117*14</f>
        <v>3500</v>
      </c>
      <c r="I117" s="128"/>
      <c r="J117" s="132" t="n">
        <v>125</v>
      </c>
      <c r="K117" s="132" t="n">
        <v>3500</v>
      </c>
      <c r="L117" s="128"/>
      <c r="M117" s="132" t="n">
        <v>125</v>
      </c>
      <c r="N117" s="132" t="n">
        <v>3500</v>
      </c>
      <c r="O117" s="128"/>
      <c r="P117" s="132" t="n">
        <v>125</v>
      </c>
      <c r="Q117" s="132" t="n">
        <v>3500</v>
      </c>
      <c r="R117" s="128"/>
    </row>
    <row r="118" s="112" customFormat="true" ht="15.75" hidden="false" customHeight="false" outlineLevel="0" collapsed="false">
      <c r="A118" s="112" t="s">
        <v>345</v>
      </c>
      <c r="B118" s="112" t="n">
        <v>9</v>
      </c>
      <c r="C118" s="172" t="s">
        <v>352</v>
      </c>
      <c r="D118" s="173" t="s">
        <v>353</v>
      </c>
      <c r="E118" s="117" t="n">
        <v>2</v>
      </c>
      <c r="F118" s="117" t="n">
        <v>250</v>
      </c>
      <c r="G118" s="132" t="n">
        <f aca="false">F118/2</f>
        <v>125</v>
      </c>
      <c r="H118" s="132" t="n">
        <f aca="false">F118*14</f>
        <v>3500</v>
      </c>
      <c r="I118" s="128"/>
      <c r="J118" s="132" t="n">
        <v>125</v>
      </c>
      <c r="K118" s="132" t="n">
        <v>3500</v>
      </c>
      <c r="L118" s="128"/>
      <c r="M118" s="132" t="n">
        <v>125</v>
      </c>
      <c r="N118" s="132" t="n">
        <v>3500</v>
      </c>
      <c r="O118" s="128"/>
      <c r="P118" s="132" t="n">
        <v>125</v>
      </c>
      <c r="Q118" s="132" t="n">
        <v>3500</v>
      </c>
      <c r="R118" s="128"/>
    </row>
    <row r="119" s="112" customFormat="true" ht="15.75" hidden="false" customHeight="false" outlineLevel="0" collapsed="false">
      <c r="A119" s="112" t="s">
        <v>345</v>
      </c>
      <c r="B119" s="112" t="n">
        <v>9</v>
      </c>
      <c r="C119" s="174" t="s">
        <v>354</v>
      </c>
      <c r="D119" s="175" t="s">
        <v>355</v>
      </c>
      <c r="E119" s="117" t="n">
        <v>1</v>
      </c>
      <c r="F119" s="117" t="n">
        <v>250</v>
      </c>
      <c r="G119" s="132" t="n">
        <f aca="false">F119/2</f>
        <v>125</v>
      </c>
      <c r="H119" s="132" t="n">
        <f aca="false">F119*14</f>
        <v>3500</v>
      </c>
      <c r="I119" s="128"/>
      <c r="J119" s="132" t="n">
        <v>125</v>
      </c>
      <c r="K119" s="132" t="n">
        <v>3500</v>
      </c>
      <c r="L119" s="128"/>
      <c r="M119" s="132" t="n">
        <v>125</v>
      </c>
      <c r="N119" s="132" t="n">
        <v>3500</v>
      </c>
      <c r="O119" s="128"/>
      <c r="P119" s="132" t="n">
        <v>125</v>
      </c>
      <c r="Q119" s="132" t="n">
        <v>3500</v>
      </c>
      <c r="R119" s="128"/>
    </row>
    <row r="120" s="112" customFormat="true" ht="15.75" hidden="false" customHeight="false" outlineLevel="0" collapsed="false">
      <c r="A120" s="112" t="s">
        <v>345</v>
      </c>
      <c r="B120" s="112" t="n">
        <v>9</v>
      </c>
      <c r="C120" s="174" t="s">
        <v>585</v>
      </c>
      <c r="D120" s="175" t="s">
        <v>357</v>
      </c>
      <c r="E120" s="117" t="n">
        <v>3</v>
      </c>
      <c r="F120" s="117" t="n">
        <v>15</v>
      </c>
      <c r="G120" s="132" t="n">
        <f aca="false">F120/2</f>
        <v>7.5</v>
      </c>
      <c r="H120" s="132" t="n">
        <f aca="false">F120*14</f>
        <v>210</v>
      </c>
      <c r="I120" s="128"/>
      <c r="J120" s="132" t="n">
        <v>7.5</v>
      </c>
      <c r="K120" s="132" t="n">
        <v>210</v>
      </c>
      <c r="L120" s="128"/>
      <c r="M120" s="132" t="n">
        <v>7.5</v>
      </c>
      <c r="N120" s="132" t="n">
        <v>210</v>
      </c>
      <c r="O120" s="128"/>
      <c r="P120" s="132" t="n">
        <v>7.5</v>
      </c>
      <c r="Q120" s="132" t="n">
        <v>210</v>
      </c>
      <c r="R120" s="128"/>
    </row>
    <row r="121" s="112" customFormat="true" ht="15.75" hidden="false" customHeight="false" outlineLevel="0" collapsed="false">
      <c r="A121" s="112" t="s">
        <v>345</v>
      </c>
      <c r="B121" s="112" t="n">
        <v>9</v>
      </c>
      <c r="C121" s="174" t="s">
        <v>358</v>
      </c>
      <c r="D121" s="175" t="s">
        <v>359</v>
      </c>
      <c r="E121" s="117" t="n">
        <v>3</v>
      </c>
      <c r="F121" s="117" t="n">
        <v>250</v>
      </c>
      <c r="G121" s="132" t="n">
        <f aca="false">F121/2</f>
        <v>125</v>
      </c>
      <c r="H121" s="132" t="n">
        <f aca="false">F121*14</f>
        <v>3500</v>
      </c>
      <c r="I121" s="128"/>
      <c r="J121" s="132" t="n">
        <v>125</v>
      </c>
      <c r="K121" s="132" t="n">
        <v>3500</v>
      </c>
      <c r="L121" s="128"/>
      <c r="M121" s="122" t="n">
        <v>0</v>
      </c>
      <c r="N121" s="122" t="n">
        <v>0</v>
      </c>
      <c r="O121" s="128"/>
      <c r="P121" s="122" t="n">
        <v>0</v>
      </c>
      <c r="Q121" s="122" t="n">
        <v>0</v>
      </c>
      <c r="R121" s="128"/>
    </row>
    <row r="122" s="166" customFormat="true" ht="15.75" hidden="false" customHeight="false" outlineLevel="0" collapsed="false">
      <c r="C122" s="181" t="s">
        <v>586</v>
      </c>
      <c r="D122" s="182"/>
      <c r="E122" s="148"/>
      <c r="F122" s="148"/>
      <c r="G122" s="148"/>
      <c r="H122" s="148"/>
      <c r="I122" s="148"/>
      <c r="J122" s="148"/>
      <c r="K122" s="148"/>
      <c r="L122" s="148"/>
      <c r="M122" s="148"/>
      <c r="N122" s="148"/>
      <c r="O122" s="148"/>
      <c r="P122" s="148"/>
      <c r="Q122" s="148"/>
      <c r="R122" s="148"/>
      <c r="S122" s="112"/>
      <c r="T122" s="112"/>
      <c r="U122" s="112"/>
      <c r="V122" s="112"/>
      <c r="W122" s="112"/>
      <c r="X122" s="112"/>
      <c r="Y122" s="112"/>
      <c r="Z122" s="112"/>
      <c r="AA122" s="112"/>
      <c r="AB122" s="112"/>
      <c r="AC122" s="112"/>
      <c r="AD122" s="112"/>
      <c r="AE122" s="112"/>
      <c r="AF122" s="112"/>
      <c r="AG122" s="112"/>
      <c r="AH122" s="112"/>
      <c r="AI122" s="112"/>
      <c r="AJ122" s="112"/>
      <c r="AK122" s="112"/>
      <c r="AL122" s="112"/>
      <c r="AM122" s="112"/>
      <c r="AN122" s="112"/>
      <c r="AO122" s="112"/>
      <c r="AP122" s="112"/>
      <c r="AQ122" s="112"/>
      <c r="AR122" s="112"/>
      <c r="AS122" s="112"/>
      <c r="AT122" s="112"/>
      <c r="AU122" s="112"/>
      <c r="AV122" s="112"/>
      <c r="AW122" s="112"/>
      <c r="AX122" s="112"/>
      <c r="AY122" s="112"/>
      <c r="AZ122" s="112"/>
      <c r="BA122" s="112"/>
      <c r="BB122" s="112"/>
      <c r="BC122" s="112"/>
      <c r="BD122" s="112"/>
      <c r="BE122" s="112"/>
      <c r="BF122" s="112"/>
      <c r="BG122" s="112"/>
      <c r="BH122" s="112"/>
      <c r="BI122" s="112"/>
      <c r="BJ122" s="112"/>
      <c r="BK122" s="112"/>
      <c r="BL122" s="112"/>
      <c r="BM122" s="112"/>
      <c r="BN122" s="112"/>
      <c r="BO122" s="112"/>
      <c r="BP122" s="112"/>
      <c r="BQ122" s="112"/>
      <c r="BR122" s="112"/>
      <c r="BS122" s="112"/>
      <c r="BT122" s="112"/>
      <c r="BU122" s="112"/>
      <c r="BV122" s="112"/>
      <c r="BW122" s="112"/>
      <c r="BX122" s="112"/>
      <c r="BY122" s="112"/>
      <c r="BZ122" s="112"/>
    </row>
    <row r="123" s="112" customFormat="true" ht="15.75" hidden="false" customHeight="false" outlineLevel="0" collapsed="false">
      <c r="A123" s="112" t="s">
        <v>366</v>
      </c>
      <c r="B123" s="112" t="n">
        <v>10</v>
      </c>
      <c r="C123" s="126" t="s">
        <v>377</v>
      </c>
      <c r="D123" s="117" t="n">
        <v>10115</v>
      </c>
      <c r="E123" s="128" t="n">
        <v>2</v>
      </c>
      <c r="F123" s="128" t="n">
        <v>240</v>
      </c>
      <c r="G123" s="132" t="n">
        <f aca="false">F123/2</f>
        <v>120</v>
      </c>
      <c r="H123" s="132" t="n">
        <f aca="false">F123*14</f>
        <v>3360</v>
      </c>
      <c r="I123" s="128"/>
      <c r="J123" s="132" t="n">
        <v>120</v>
      </c>
      <c r="K123" s="132" t="n">
        <v>3360</v>
      </c>
      <c r="L123" s="128"/>
      <c r="M123" s="132" t="n">
        <v>120</v>
      </c>
      <c r="N123" s="132" t="n">
        <v>3360</v>
      </c>
      <c r="O123" s="128"/>
      <c r="P123" s="132" t="n">
        <v>120</v>
      </c>
      <c r="Q123" s="132" t="n">
        <v>3360</v>
      </c>
      <c r="R123" s="128"/>
    </row>
    <row r="124" s="112" customFormat="true" ht="15.75" hidden="false" customHeight="false" outlineLevel="0" collapsed="false">
      <c r="A124" s="112" t="s">
        <v>366</v>
      </c>
      <c r="B124" s="112" t="n">
        <v>10</v>
      </c>
      <c r="C124" s="126" t="s">
        <v>381</v>
      </c>
      <c r="D124" s="117" t="n">
        <v>10117</v>
      </c>
      <c r="E124" s="128" t="n">
        <v>2</v>
      </c>
      <c r="F124" s="128" t="n">
        <v>200</v>
      </c>
      <c r="G124" s="132" t="n">
        <f aca="false">F124/2</f>
        <v>100</v>
      </c>
      <c r="H124" s="132" t="n">
        <f aca="false">F124*14</f>
        <v>2800</v>
      </c>
      <c r="I124" s="128"/>
      <c r="J124" s="132" t="n">
        <v>100</v>
      </c>
      <c r="K124" s="132" t="n">
        <v>2800</v>
      </c>
      <c r="L124" s="128"/>
      <c r="M124" s="122" t="n">
        <v>0</v>
      </c>
      <c r="N124" s="122" t="n">
        <v>0</v>
      </c>
      <c r="O124" s="128"/>
      <c r="P124" s="122" t="n">
        <v>0</v>
      </c>
      <c r="Q124" s="122" t="n">
        <v>0</v>
      </c>
      <c r="R124" s="128"/>
    </row>
    <row r="125" s="112" customFormat="true" ht="15.75" hidden="false" customHeight="false" outlineLevel="0" collapsed="false">
      <c r="A125" s="112" t="s">
        <v>366</v>
      </c>
      <c r="B125" s="112" t="n">
        <v>10</v>
      </c>
      <c r="C125" s="126" t="s">
        <v>385</v>
      </c>
      <c r="D125" s="117" t="n">
        <v>10119</v>
      </c>
      <c r="E125" s="128" t="n">
        <v>1</v>
      </c>
      <c r="F125" s="128" t="n">
        <v>200</v>
      </c>
      <c r="G125" s="132" t="n">
        <f aca="false">F125/2</f>
        <v>100</v>
      </c>
      <c r="H125" s="132" t="n">
        <f aca="false">F125*14</f>
        <v>2800</v>
      </c>
      <c r="I125" s="128"/>
      <c r="J125" s="132" t="n">
        <v>100</v>
      </c>
      <c r="K125" s="132" t="n">
        <v>2800</v>
      </c>
      <c r="L125" s="128"/>
      <c r="M125" s="132" t="n">
        <v>100</v>
      </c>
      <c r="N125" s="132" t="n">
        <v>2800</v>
      </c>
      <c r="O125" s="128"/>
      <c r="P125" s="132" t="n">
        <v>100</v>
      </c>
      <c r="Q125" s="132" t="n">
        <v>2800</v>
      </c>
      <c r="R125" s="128"/>
    </row>
    <row r="126" s="112" customFormat="true" ht="15.75" hidden="false" customHeight="false" outlineLevel="0" collapsed="false">
      <c r="A126" s="166"/>
      <c r="B126" s="166"/>
      <c r="C126" s="155" t="s">
        <v>395</v>
      </c>
      <c r="D126" s="158"/>
      <c r="E126" s="148"/>
      <c r="F126" s="148"/>
      <c r="G126" s="148"/>
      <c r="H126" s="148"/>
      <c r="I126" s="148"/>
      <c r="J126" s="148"/>
      <c r="K126" s="148"/>
      <c r="L126" s="148"/>
      <c r="M126" s="148"/>
      <c r="N126" s="148"/>
      <c r="O126" s="148"/>
      <c r="P126" s="148"/>
      <c r="Q126" s="148"/>
      <c r="R126" s="148"/>
    </row>
    <row r="127" s="112" customFormat="true" ht="15.75" hidden="false" customHeight="false" outlineLevel="0" collapsed="false">
      <c r="A127" s="112" t="s">
        <v>395</v>
      </c>
      <c r="B127" s="112" t="n">
        <v>11</v>
      </c>
      <c r="C127" s="126" t="s">
        <v>396</v>
      </c>
      <c r="D127" s="117" t="s">
        <v>397</v>
      </c>
      <c r="E127" s="128" t="n">
        <v>1</v>
      </c>
      <c r="F127" s="128" t="n">
        <v>100</v>
      </c>
      <c r="G127" s="132" t="n">
        <f aca="false">F127/2</f>
        <v>50</v>
      </c>
      <c r="H127" s="132" t="n">
        <f aca="false">F127*21</f>
        <v>2100</v>
      </c>
      <c r="I127" s="128"/>
      <c r="J127" s="132" t="n">
        <v>50</v>
      </c>
      <c r="K127" s="132" t="n">
        <v>2100</v>
      </c>
      <c r="L127" s="128"/>
      <c r="M127" s="122" t="n">
        <v>0</v>
      </c>
      <c r="N127" s="122" t="n">
        <v>0</v>
      </c>
      <c r="O127" s="183"/>
      <c r="P127" s="122" t="n">
        <v>0</v>
      </c>
      <c r="Q127" s="122" t="n">
        <v>0</v>
      </c>
      <c r="R127" s="128"/>
    </row>
    <row r="128" s="166" customFormat="true" ht="15.75" hidden="false" customHeight="false" outlineLevel="0" collapsed="false">
      <c r="A128" s="112" t="s">
        <v>395</v>
      </c>
      <c r="B128" s="112" t="n">
        <v>11</v>
      </c>
      <c r="C128" s="126" t="s">
        <v>398</v>
      </c>
      <c r="D128" s="117" t="s">
        <v>399</v>
      </c>
      <c r="E128" s="128" t="n">
        <v>1</v>
      </c>
      <c r="F128" s="128" t="n">
        <v>330</v>
      </c>
      <c r="G128" s="132" t="n">
        <f aca="false">F128/2</f>
        <v>165</v>
      </c>
      <c r="H128" s="132" t="n">
        <f aca="false">F128*21</f>
        <v>6930</v>
      </c>
      <c r="I128" s="128"/>
      <c r="J128" s="132" t="n">
        <v>165</v>
      </c>
      <c r="K128" s="132" t="n">
        <v>6930</v>
      </c>
      <c r="L128" s="128"/>
      <c r="M128" s="122" t="n">
        <v>0</v>
      </c>
      <c r="N128" s="122" t="n">
        <v>0</v>
      </c>
      <c r="O128" s="183"/>
      <c r="P128" s="122" t="n">
        <v>0</v>
      </c>
      <c r="Q128" s="122" t="n">
        <v>0</v>
      </c>
      <c r="R128" s="128"/>
      <c r="S128" s="112"/>
      <c r="T128" s="112"/>
      <c r="U128" s="112"/>
      <c r="V128" s="112"/>
      <c r="W128" s="112"/>
      <c r="X128" s="112"/>
      <c r="Y128" s="112"/>
      <c r="Z128" s="112"/>
      <c r="AA128" s="112"/>
      <c r="AB128" s="112"/>
      <c r="AC128" s="112"/>
      <c r="AD128" s="112"/>
      <c r="AE128" s="112"/>
      <c r="AF128" s="112"/>
      <c r="AG128" s="112"/>
      <c r="AH128" s="112"/>
      <c r="AI128" s="112"/>
      <c r="AJ128" s="112"/>
      <c r="AK128" s="112"/>
      <c r="AL128" s="112"/>
      <c r="AM128" s="112"/>
      <c r="AN128" s="112"/>
      <c r="AO128" s="112"/>
      <c r="AP128" s="112"/>
      <c r="AQ128" s="112"/>
      <c r="AR128" s="112"/>
      <c r="AS128" s="112"/>
      <c r="AT128" s="112"/>
      <c r="AU128" s="112"/>
      <c r="AV128" s="112"/>
      <c r="AW128" s="112"/>
      <c r="AX128" s="112"/>
      <c r="AY128" s="112"/>
      <c r="AZ128" s="112"/>
      <c r="BA128" s="112"/>
      <c r="BB128" s="112"/>
      <c r="BC128" s="112"/>
      <c r="BD128" s="112"/>
      <c r="BE128" s="112"/>
      <c r="BF128" s="112"/>
      <c r="BG128" s="112"/>
      <c r="BH128" s="112"/>
      <c r="BI128" s="112"/>
      <c r="BJ128" s="112"/>
      <c r="BK128" s="112"/>
      <c r="BL128" s="112"/>
      <c r="BM128" s="112"/>
      <c r="BN128" s="112"/>
      <c r="BO128" s="112"/>
      <c r="BP128" s="112"/>
      <c r="BQ128" s="112"/>
      <c r="BR128" s="112"/>
      <c r="BS128" s="112"/>
      <c r="BT128" s="112"/>
      <c r="BU128" s="112"/>
      <c r="BV128" s="112"/>
      <c r="BW128" s="112"/>
      <c r="BX128" s="112"/>
      <c r="BY128" s="112"/>
      <c r="BZ128" s="112"/>
    </row>
  </sheetData>
  <mergeCells count="4">
    <mergeCell ref="G2:I2"/>
    <mergeCell ref="J2:L2"/>
    <mergeCell ref="M2:O2"/>
    <mergeCell ref="P2:R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BP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1" activeCellId="1" sqref="C71 K11"/>
    </sheetView>
  </sheetViews>
  <sheetFormatPr defaultRowHeight="15" zeroHeight="false" outlineLevelRow="0" outlineLevelCol="0"/>
  <cols>
    <col collapsed="false" customWidth="true" hidden="false" outlineLevel="0" max="1" min="1" style="184" width="32"/>
    <col collapsed="false" customWidth="true" hidden="false" outlineLevel="0" max="2" min="2" style="185" width="19.85"/>
    <col collapsed="false" customWidth="true" hidden="false" outlineLevel="0" max="3" min="3" style="184" width="32.29"/>
    <col collapsed="false" customWidth="true" hidden="false" outlineLevel="0" max="4" min="4" style="185" width="25"/>
    <col collapsed="false" customWidth="true" hidden="false" outlineLevel="0" max="5" min="5" style="185" width="12.85"/>
    <col collapsed="false" customWidth="true" hidden="false" outlineLevel="0" max="6" min="6" style="185" width="11.14"/>
    <col collapsed="false" customWidth="true" hidden="false" outlineLevel="0" max="7" min="7" style="186" width="13.57"/>
    <col collapsed="false" customWidth="true" hidden="false" outlineLevel="0" max="8" min="8" style="186" width="15.43"/>
    <col collapsed="false" customWidth="true" hidden="false" outlineLevel="0" max="9" min="9" style="187" width="15.71"/>
    <col collapsed="false" customWidth="true" hidden="false" outlineLevel="0" max="10" min="10" style="188" width="10.85"/>
    <col collapsed="false" customWidth="true" hidden="false" outlineLevel="0" max="11" min="11" style="187" width="14.57"/>
    <col collapsed="false" customWidth="true" hidden="false" outlineLevel="0" max="12" min="12" style="187" width="16.43"/>
    <col collapsed="false" customWidth="true" hidden="false" outlineLevel="0" max="13" min="13" style="187" width="20.28"/>
    <col collapsed="false" customWidth="true" hidden="false" outlineLevel="0" max="14" min="14" style="187" width="17.71"/>
    <col collapsed="false" customWidth="true" hidden="false" outlineLevel="0" max="15" min="15" style="187" width="18.57"/>
    <col collapsed="false" customWidth="true" hidden="false" outlineLevel="0" max="16" min="16" style="189" width="10.85"/>
    <col collapsed="false" customWidth="true" hidden="false" outlineLevel="0" max="17" min="17" style="187" width="10.85"/>
    <col collapsed="false" customWidth="true" hidden="false" outlineLevel="0" max="18" min="18" style="187" width="13.85"/>
    <col collapsed="false" customWidth="true" hidden="true" outlineLevel="0" max="21" min="19" style="187" width="10.85"/>
    <col collapsed="false" customWidth="true" hidden="false" outlineLevel="0" max="22" min="22" style="189" width="10.85"/>
    <col collapsed="false" customWidth="true" hidden="false" outlineLevel="0" max="23" min="23" style="187" width="13.14"/>
    <col collapsed="false" customWidth="true" hidden="false" outlineLevel="0" max="24" min="24" style="187" width="13.57"/>
    <col collapsed="false" customWidth="true" hidden="true" outlineLevel="0" max="27" min="25" style="187" width="10.85"/>
    <col collapsed="false" customWidth="false" hidden="false" outlineLevel="0" max="28" min="28" style="189" width="11.43"/>
    <col collapsed="false" customWidth="false" hidden="false" outlineLevel="0" max="36" min="29" style="190" width="11.43"/>
    <col collapsed="false" customWidth="false" hidden="false" outlineLevel="0" max="1025" min="37" style="191" width="11.43"/>
  </cols>
  <sheetData>
    <row r="1" s="113" customFormat="true" ht="15.75" hidden="false" customHeight="false" outlineLevel="0" collapsed="false">
      <c r="D1" s="114"/>
      <c r="E1" s="114"/>
      <c r="F1" s="114"/>
      <c r="G1" s="114"/>
      <c r="H1" s="114" t="s">
        <v>587</v>
      </c>
      <c r="I1" s="114"/>
      <c r="J1" s="114"/>
      <c r="K1" s="114"/>
      <c r="L1" s="114"/>
      <c r="M1" s="114"/>
      <c r="N1" s="114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  <c r="AN1" s="115"/>
      <c r="AO1" s="115"/>
      <c r="AP1" s="115"/>
      <c r="AQ1" s="115"/>
      <c r="AR1" s="115"/>
      <c r="AS1" s="115"/>
      <c r="AT1" s="115"/>
      <c r="AU1" s="115"/>
      <c r="AV1" s="115"/>
      <c r="AW1" s="115"/>
      <c r="AX1" s="115"/>
      <c r="AY1" s="115"/>
      <c r="AZ1" s="115"/>
      <c r="BA1" s="115"/>
      <c r="BB1" s="115"/>
      <c r="BC1" s="115"/>
      <c r="BD1" s="115"/>
      <c r="BE1" s="115"/>
      <c r="BF1" s="115"/>
      <c r="BG1" s="115"/>
      <c r="BH1" s="115"/>
      <c r="BI1" s="115"/>
      <c r="BJ1" s="115"/>
      <c r="BK1" s="115"/>
      <c r="BL1" s="115"/>
      <c r="BM1" s="115"/>
      <c r="BN1" s="115"/>
      <c r="BO1" s="115"/>
      <c r="BP1" s="115"/>
    </row>
    <row r="2" s="191" customFormat="true" ht="18" hidden="false" customHeight="true" outlineLevel="0" collapsed="false">
      <c r="A2" s="107"/>
      <c r="B2" s="107"/>
      <c r="C2" s="116" t="s">
        <v>544</v>
      </c>
      <c r="D2" s="117"/>
      <c r="E2" s="110"/>
      <c r="F2" s="111"/>
      <c r="G2" s="118" t="s">
        <v>545</v>
      </c>
      <c r="H2" s="118"/>
      <c r="I2" s="118"/>
      <c r="J2" s="119" t="s">
        <v>546</v>
      </c>
      <c r="K2" s="119"/>
      <c r="L2" s="119"/>
      <c r="M2" s="118" t="s">
        <v>547</v>
      </c>
      <c r="N2" s="118"/>
      <c r="O2" s="118"/>
      <c r="P2" s="119" t="s">
        <v>548</v>
      </c>
      <c r="Q2" s="119"/>
      <c r="R2" s="119"/>
      <c r="S2" s="190"/>
      <c r="T2" s="190"/>
      <c r="U2" s="190"/>
      <c r="V2" s="190"/>
      <c r="W2" s="190"/>
      <c r="X2" s="190"/>
      <c r="Y2" s="190"/>
      <c r="Z2" s="190"/>
    </row>
    <row r="3" s="191" customFormat="true" ht="15.75" hidden="false" customHeight="false" outlineLevel="0" collapsed="false">
      <c r="A3" s="120" t="s">
        <v>0</v>
      </c>
      <c r="B3" s="120" t="s">
        <v>1</v>
      </c>
      <c r="C3" s="121" t="s">
        <v>2</v>
      </c>
      <c r="D3" s="62" t="s">
        <v>3</v>
      </c>
      <c r="E3" s="122" t="s">
        <v>549</v>
      </c>
      <c r="F3" s="123" t="s">
        <v>550</v>
      </c>
      <c r="G3" s="122" t="s">
        <v>551</v>
      </c>
      <c r="H3" s="122" t="s">
        <v>552</v>
      </c>
      <c r="I3" s="123" t="s">
        <v>588</v>
      </c>
      <c r="J3" s="122" t="s">
        <v>551</v>
      </c>
      <c r="K3" s="122" t="s">
        <v>552</v>
      </c>
      <c r="L3" s="123" t="s">
        <v>588</v>
      </c>
      <c r="M3" s="122" t="s">
        <v>551</v>
      </c>
      <c r="N3" s="122" t="s">
        <v>552</v>
      </c>
      <c r="O3" s="123" t="s">
        <v>588</v>
      </c>
      <c r="P3" s="122" t="s">
        <v>551</v>
      </c>
      <c r="Q3" s="122" t="s">
        <v>552</v>
      </c>
      <c r="R3" s="123" t="s">
        <v>588</v>
      </c>
      <c r="S3" s="190"/>
      <c r="T3" s="190"/>
      <c r="U3" s="190"/>
      <c r="V3" s="190"/>
      <c r="W3" s="190"/>
      <c r="X3" s="190"/>
      <c r="Y3" s="190"/>
      <c r="Z3" s="190"/>
    </row>
    <row r="4" s="191" customFormat="true" ht="15.75" hidden="false" customHeight="false" outlineLevel="0" collapsed="false">
      <c r="A4" s="107"/>
      <c r="B4" s="107"/>
      <c r="C4" s="126"/>
      <c r="D4" s="117"/>
      <c r="E4" s="110"/>
      <c r="F4" s="111"/>
      <c r="G4" s="110"/>
      <c r="H4" s="110"/>
      <c r="I4" s="127" t="s">
        <v>554</v>
      </c>
      <c r="J4" s="128"/>
      <c r="K4" s="128"/>
      <c r="L4" s="127" t="s">
        <v>554</v>
      </c>
      <c r="M4" s="110"/>
      <c r="N4" s="110"/>
      <c r="O4" s="127" t="s">
        <v>554</v>
      </c>
      <c r="P4" s="110"/>
      <c r="Q4" s="128"/>
      <c r="R4" s="127" t="s">
        <v>554</v>
      </c>
      <c r="S4" s="190"/>
      <c r="T4" s="190"/>
      <c r="U4" s="190"/>
      <c r="V4" s="190"/>
      <c r="W4" s="190"/>
      <c r="X4" s="190"/>
      <c r="Y4" s="190"/>
      <c r="Z4" s="190"/>
    </row>
    <row r="5" s="198" customFormat="true" ht="15" hidden="false" customHeight="false" outlineLevel="0" collapsed="false">
      <c r="A5" s="192" t="s">
        <v>589</v>
      </c>
      <c r="B5" s="193"/>
      <c r="C5" s="194"/>
      <c r="D5" s="193"/>
      <c r="E5" s="193"/>
      <c r="F5" s="193"/>
      <c r="G5" s="195" t="n">
        <v>8</v>
      </c>
      <c r="H5" s="195" t="n">
        <v>10</v>
      </c>
      <c r="I5" s="195" t="n">
        <v>9</v>
      </c>
      <c r="J5" s="195" t="n">
        <v>9</v>
      </c>
      <c r="K5" s="195" t="n">
        <v>11</v>
      </c>
      <c r="L5" s="195" t="n">
        <v>10</v>
      </c>
      <c r="M5" s="196" t="n">
        <v>7</v>
      </c>
      <c r="N5" s="196" t="n">
        <v>9</v>
      </c>
      <c r="O5" s="197" t="n">
        <v>8</v>
      </c>
      <c r="P5" s="196" t="n">
        <v>11</v>
      </c>
      <c r="Q5" s="196" t="n">
        <v>13</v>
      </c>
      <c r="R5" s="197" t="n">
        <v>12</v>
      </c>
    </row>
    <row r="6" s="191" customFormat="true" ht="15" hidden="false" customHeight="false" outlineLevel="0" collapsed="false">
      <c r="A6" s="199" t="s">
        <v>8</v>
      </c>
      <c r="B6" s="200" t="n">
        <v>1</v>
      </c>
      <c r="C6" s="201" t="s">
        <v>9</v>
      </c>
      <c r="D6" s="202" t="s">
        <v>10</v>
      </c>
      <c r="E6" s="203" t="n">
        <v>1</v>
      </c>
      <c r="F6" s="204" t="n">
        <v>120</v>
      </c>
      <c r="G6" s="205" t="n">
        <v>60</v>
      </c>
      <c r="H6" s="205" t="n">
        <f aca="false">F6*G5</f>
        <v>960</v>
      </c>
      <c r="I6" s="206"/>
      <c r="J6" s="205" t="n">
        <v>60</v>
      </c>
      <c r="K6" s="205" t="n">
        <f aca="false">F6*9</f>
        <v>1080</v>
      </c>
      <c r="L6" s="207"/>
      <c r="M6" s="205" t="n">
        <v>60</v>
      </c>
      <c r="N6" s="205" t="n">
        <f aca="false">F6*7</f>
        <v>840</v>
      </c>
      <c r="O6" s="207"/>
      <c r="P6" s="205" t="n">
        <v>60</v>
      </c>
      <c r="Q6" s="205" t="n">
        <f aca="false">F6*11</f>
        <v>1320</v>
      </c>
      <c r="R6" s="207"/>
      <c r="S6" s="190"/>
      <c r="T6" s="190"/>
      <c r="U6" s="190"/>
      <c r="V6" s="190"/>
      <c r="W6" s="190"/>
      <c r="X6" s="190"/>
      <c r="Y6" s="190"/>
      <c r="Z6" s="190"/>
    </row>
    <row r="7" s="191" customFormat="true" ht="15" hidden="false" customHeight="false" outlineLevel="0" collapsed="false">
      <c r="A7" s="199" t="s">
        <v>8</v>
      </c>
      <c r="B7" s="200" t="n">
        <v>1</v>
      </c>
      <c r="C7" s="201" t="s">
        <v>14</v>
      </c>
      <c r="D7" s="202" t="s">
        <v>15</v>
      </c>
      <c r="E7" s="203" t="n">
        <v>1</v>
      </c>
      <c r="F7" s="204" t="n">
        <v>120</v>
      </c>
      <c r="G7" s="205" t="n">
        <v>60</v>
      </c>
      <c r="H7" s="205" t="n">
        <v>960</v>
      </c>
      <c r="I7" s="206"/>
      <c r="J7" s="205" t="n">
        <v>60</v>
      </c>
      <c r="K7" s="205" t="n">
        <v>1080</v>
      </c>
      <c r="L7" s="207"/>
      <c r="M7" s="205" t="n">
        <v>60</v>
      </c>
      <c r="N7" s="205" t="n">
        <v>840</v>
      </c>
      <c r="O7" s="207"/>
      <c r="P7" s="205" t="n">
        <v>60</v>
      </c>
      <c r="Q7" s="205" t="n">
        <v>1320</v>
      </c>
      <c r="R7" s="207"/>
      <c r="S7" s="190"/>
      <c r="T7" s="190"/>
      <c r="U7" s="190"/>
      <c r="V7" s="190"/>
      <c r="W7" s="190"/>
      <c r="X7" s="190"/>
      <c r="Y7" s="190"/>
      <c r="Z7" s="190"/>
    </row>
    <row r="8" s="191" customFormat="true" ht="15" hidden="false" customHeight="false" outlineLevel="0" collapsed="false">
      <c r="A8" s="199" t="s">
        <v>8</v>
      </c>
      <c r="B8" s="200" t="n">
        <v>1</v>
      </c>
      <c r="C8" s="201" t="s">
        <v>18</v>
      </c>
      <c r="D8" s="202" t="s">
        <v>19</v>
      </c>
      <c r="E8" s="203" t="n">
        <v>2</v>
      </c>
      <c r="F8" s="204" t="n">
        <v>120</v>
      </c>
      <c r="G8" s="205" t="n">
        <v>60</v>
      </c>
      <c r="H8" s="205" t="n">
        <f aca="false">F8*4</f>
        <v>480</v>
      </c>
      <c r="I8" s="206"/>
      <c r="J8" s="205" t="n">
        <v>60</v>
      </c>
      <c r="K8" s="205" t="n">
        <f aca="false">K7/2</f>
        <v>540</v>
      </c>
      <c r="L8" s="207"/>
      <c r="M8" s="205" t="n">
        <v>60</v>
      </c>
      <c r="N8" s="205" t="n">
        <f aca="false">F8*7/2</f>
        <v>420</v>
      </c>
      <c r="O8" s="207"/>
      <c r="P8" s="205" t="n">
        <v>60</v>
      </c>
      <c r="Q8" s="205" t="n">
        <f aca="false">Q6/2</f>
        <v>660</v>
      </c>
      <c r="R8" s="207"/>
      <c r="S8" s="190"/>
      <c r="T8" s="190"/>
      <c r="U8" s="190"/>
      <c r="V8" s="190"/>
      <c r="W8" s="190"/>
      <c r="X8" s="190"/>
      <c r="Y8" s="190"/>
      <c r="Z8" s="190"/>
    </row>
    <row r="9" s="191" customFormat="true" ht="15" hidden="false" customHeight="false" outlineLevel="0" collapsed="false">
      <c r="A9" s="199" t="s">
        <v>8</v>
      </c>
      <c r="B9" s="200" t="n">
        <v>1</v>
      </c>
      <c r="C9" s="201" t="s">
        <v>21</v>
      </c>
      <c r="D9" s="202" t="s">
        <v>22</v>
      </c>
      <c r="E9" s="203" t="n">
        <v>2</v>
      </c>
      <c r="F9" s="204" t="n">
        <v>120</v>
      </c>
      <c r="G9" s="205" t="n">
        <v>60</v>
      </c>
      <c r="H9" s="205" t="n">
        <v>480</v>
      </c>
      <c r="I9" s="206"/>
      <c r="J9" s="205" t="n">
        <v>60</v>
      </c>
      <c r="K9" s="205" t="n">
        <v>540</v>
      </c>
      <c r="L9" s="207"/>
      <c r="M9" s="205" t="n">
        <v>60</v>
      </c>
      <c r="N9" s="205" t="n">
        <v>420</v>
      </c>
      <c r="O9" s="207"/>
      <c r="P9" s="205" t="n">
        <v>60</v>
      </c>
      <c r="Q9" s="205" t="n">
        <v>660</v>
      </c>
      <c r="R9" s="207"/>
      <c r="S9" s="190"/>
      <c r="T9" s="190"/>
      <c r="U9" s="190"/>
      <c r="V9" s="190"/>
      <c r="W9" s="190"/>
      <c r="X9" s="190"/>
      <c r="Y9" s="190"/>
      <c r="Z9" s="190"/>
    </row>
    <row r="10" s="191" customFormat="true" ht="15" hidden="false" customHeight="false" outlineLevel="0" collapsed="false">
      <c r="A10" s="199" t="s">
        <v>8</v>
      </c>
      <c r="B10" s="200" t="n">
        <v>1</v>
      </c>
      <c r="C10" s="201" t="s">
        <v>26</v>
      </c>
      <c r="D10" s="202" t="s">
        <v>27</v>
      </c>
      <c r="E10" s="203" t="n">
        <v>1</v>
      </c>
      <c r="F10" s="204" t="n">
        <v>120</v>
      </c>
      <c r="G10" s="205" t="n">
        <v>60</v>
      </c>
      <c r="H10" s="205" t="n">
        <v>960</v>
      </c>
      <c r="I10" s="206"/>
      <c r="J10" s="205" t="n">
        <v>60</v>
      </c>
      <c r="K10" s="205" t="n">
        <v>1080</v>
      </c>
      <c r="L10" s="207"/>
      <c r="M10" s="205" t="n">
        <v>60</v>
      </c>
      <c r="N10" s="205" t="n">
        <v>840</v>
      </c>
      <c r="O10" s="207"/>
      <c r="P10" s="205" t="n">
        <v>60</v>
      </c>
      <c r="Q10" s="205" t="n">
        <v>1320</v>
      </c>
      <c r="R10" s="207"/>
      <c r="S10" s="190"/>
      <c r="T10" s="190"/>
      <c r="U10" s="190"/>
      <c r="V10" s="190"/>
      <c r="W10" s="190"/>
      <c r="X10" s="190"/>
      <c r="Y10" s="190"/>
      <c r="Z10" s="190"/>
    </row>
    <row r="11" s="191" customFormat="true" ht="15" hidden="false" customHeight="false" outlineLevel="0" collapsed="false">
      <c r="A11" s="199" t="s">
        <v>8</v>
      </c>
      <c r="B11" s="200" t="n">
        <v>1</v>
      </c>
      <c r="C11" s="201" t="s">
        <v>28</v>
      </c>
      <c r="D11" s="202" t="s">
        <v>29</v>
      </c>
      <c r="E11" s="203" t="n">
        <v>2</v>
      </c>
      <c r="F11" s="204" t="n">
        <v>120</v>
      </c>
      <c r="G11" s="205" t="n">
        <v>60</v>
      </c>
      <c r="H11" s="205" t="n">
        <v>480</v>
      </c>
      <c r="I11" s="206"/>
      <c r="J11" s="205" t="n">
        <v>60</v>
      </c>
      <c r="K11" s="205" t="n">
        <v>540</v>
      </c>
      <c r="L11" s="207"/>
      <c r="M11" s="205" t="n">
        <v>60</v>
      </c>
      <c r="N11" s="205" t="n">
        <v>420</v>
      </c>
      <c r="O11" s="207"/>
      <c r="P11" s="205" t="n">
        <v>60</v>
      </c>
      <c r="Q11" s="205" t="n">
        <v>660</v>
      </c>
      <c r="R11" s="207"/>
      <c r="S11" s="190"/>
      <c r="T11" s="190"/>
      <c r="U11" s="190"/>
      <c r="V11" s="190"/>
      <c r="W11" s="190"/>
      <c r="X11" s="190"/>
      <c r="Y11" s="190"/>
      <c r="Z11" s="190"/>
    </row>
    <row r="12" s="214" customFormat="true" ht="15" hidden="false" customHeight="false" outlineLevel="0" collapsed="false">
      <c r="A12" s="208" t="s">
        <v>8</v>
      </c>
      <c r="B12" s="209" t="n">
        <v>1</v>
      </c>
      <c r="C12" s="201" t="s">
        <v>590</v>
      </c>
      <c r="D12" s="202" t="s">
        <v>42</v>
      </c>
      <c r="E12" s="210" t="n">
        <v>2</v>
      </c>
      <c r="F12" s="211" t="n">
        <v>120</v>
      </c>
      <c r="G12" s="205" t="n">
        <v>60</v>
      </c>
      <c r="H12" s="212" t="n">
        <v>480</v>
      </c>
      <c r="I12" s="213"/>
      <c r="J12" s="212" t="n">
        <v>60</v>
      </c>
      <c r="K12" s="212" t="n">
        <v>540</v>
      </c>
      <c r="L12" s="211"/>
      <c r="M12" s="205" t="n">
        <v>60</v>
      </c>
      <c r="N12" s="212" t="n">
        <v>420</v>
      </c>
      <c r="O12" s="213"/>
      <c r="P12" s="212" t="n">
        <v>60</v>
      </c>
      <c r="Q12" s="212" t="n">
        <v>660</v>
      </c>
      <c r="R12" s="213"/>
      <c r="S12" s="208"/>
      <c r="T12" s="208"/>
    </row>
    <row r="13" s="198" customFormat="true" ht="15" hidden="false" customHeight="false" outlineLevel="0" collapsed="false">
      <c r="A13" s="192" t="s">
        <v>591</v>
      </c>
      <c r="B13" s="193"/>
      <c r="C13" s="215"/>
      <c r="D13" s="216"/>
      <c r="E13" s="195"/>
      <c r="F13" s="193"/>
      <c r="G13" s="196" t="n">
        <v>23</v>
      </c>
      <c r="H13" s="196" t="n">
        <v>27</v>
      </c>
      <c r="I13" s="197" t="n">
        <v>25</v>
      </c>
      <c r="J13" s="196" t="n">
        <v>24</v>
      </c>
      <c r="K13" s="196" t="n">
        <v>28</v>
      </c>
      <c r="L13" s="197" t="n">
        <v>26</v>
      </c>
      <c r="M13" s="196" t="n">
        <v>19</v>
      </c>
      <c r="N13" s="196" t="n">
        <v>23</v>
      </c>
      <c r="O13" s="197" t="n">
        <v>21</v>
      </c>
      <c r="P13" s="196" t="n">
        <v>15</v>
      </c>
      <c r="Q13" s="196" t="n">
        <v>19</v>
      </c>
      <c r="R13" s="197" t="n">
        <v>17</v>
      </c>
    </row>
    <row r="14" s="191" customFormat="true" ht="15" hidden="false" customHeight="false" outlineLevel="0" collapsed="false">
      <c r="A14" s="199" t="s">
        <v>43</v>
      </c>
      <c r="B14" s="200" t="n">
        <v>2</v>
      </c>
      <c r="C14" s="208" t="s">
        <v>46</v>
      </c>
      <c r="D14" s="209" t="s">
        <v>47</v>
      </c>
      <c r="E14" s="203" t="n">
        <v>1</v>
      </c>
      <c r="F14" s="217" t="n">
        <v>75</v>
      </c>
      <c r="G14" s="205" t="n">
        <v>38</v>
      </c>
      <c r="H14" s="205" t="n">
        <f aca="false">F14*23</f>
        <v>1725</v>
      </c>
      <c r="I14" s="206"/>
      <c r="J14" s="205" t="n">
        <v>38</v>
      </c>
      <c r="K14" s="205" t="n">
        <f aca="false">F14*24</f>
        <v>1800</v>
      </c>
      <c r="L14" s="207"/>
      <c r="M14" s="205" t="n">
        <f aca="false">$F14/3</f>
        <v>25</v>
      </c>
      <c r="N14" s="205" t="n">
        <f aca="false">F14*M13</f>
        <v>1425</v>
      </c>
      <c r="O14" s="207"/>
      <c r="P14" s="205" t="n">
        <f aca="false">$F14/3</f>
        <v>25</v>
      </c>
      <c r="Q14" s="205" t="n">
        <f aca="false">F14*15</f>
        <v>1125</v>
      </c>
      <c r="R14" s="207"/>
      <c r="S14" s="190"/>
      <c r="T14" s="190"/>
      <c r="U14" s="190"/>
      <c r="V14" s="190"/>
      <c r="W14" s="190"/>
      <c r="X14" s="190"/>
      <c r="Y14" s="190"/>
      <c r="Z14" s="190"/>
    </row>
    <row r="15" s="190" customFormat="true" ht="15" hidden="false" customHeight="false" outlineLevel="0" collapsed="false">
      <c r="A15" s="199" t="s">
        <v>43</v>
      </c>
      <c r="B15" s="200" t="n">
        <v>2</v>
      </c>
      <c r="C15" s="208" t="s">
        <v>48</v>
      </c>
      <c r="D15" s="202" t="s">
        <v>49</v>
      </c>
      <c r="E15" s="203" t="n">
        <v>2</v>
      </c>
      <c r="F15" s="217" t="n">
        <v>75</v>
      </c>
      <c r="G15" s="205" t="n">
        <v>38</v>
      </c>
      <c r="H15" s="205" t="n">
        <f aca="false">H14/2</f>
        <v>862.5</v>
      </c>
      <c r="I15" s="206"/>
      <c r="J15" s="205" t="n">
        <v>38</v>
      </c>
      <c r="K15" s="205" t="n">
        <f aca="false">K14/2</f>
        <v>900</v>
      </c>
      <c r="L15" s="207"/>
      <c r="M15" s="205" t="n">
        <f aca="false">$F15/3</f>
        <v>25</v>
      </c>
      <c r="N15" s="205" t="n">
        <f aca="false">N14/2</f>
        <v>712.5</v>
      </c>
      <c r="O15" s="207"/>
      <c r="P15" s="205" t="n">
        <f aca="false">$F15/3</f>
        <v>25</v>
      </c>
      <c r="Q15" s="205" t="n">
        <f aca="false">Q14/2</f>
        <v>562.5</v>
      </c>
      <c r="R15" s="207"/>
    </row>
    <row r="16" s="190" customFormat="true" ht="15" hidden="false" customHeight="false" outlineLevel="0" collapsed="false">
      <c r="A16" s="199" t="s">
        <v>43</v>
      </c>
      <c r="B16" s="200" t="n">
        <v>2</v>
      </c>
      <c r="C16" s="208" t="s">
        <v>52</v>
      </c>
      <c r="D16" s="202" t="s">
        <v>53</v>
      </c>
      <c r="E16" s="203" t="n">
        <v>1</v>
      </c>
      <c r="F16" s="217" t="n">
        <v>75</v>
      </c>
      <c r="G16" s="205" t="n">
        <v>38</v>
      </c>
      <c r="H16" s="205" t="n">
        <f aca="false">F16*23</f>
        <v>1725</v>
      </c>
      <c r="I16" s="206"/>
      <c r="J16" s="205" t="n">
        <v>38</v>
      </c>
      <c r="K16" s="205" t="n">
        <v>1800</v>
      </c>
      <c r="L16" s="207"/>
      <c r="M16" s="205" t="n">
        <f aca="false">$F16/3</f>
        <v>25</v>
      </c>
      <c r="N16" s="205" t="n">
        <v>1425</v>
      </c>
      <c r="O16" s="207"/>
      <c r="P16" s="205" t="n">
        <f aca="false">$F16/3</f>
        <v>25</v>
      </c>
      <c r="Q16" s="205" t="n">
        <v>1125</v>
      </c>
      <c r="R16" s="207"/>
    </row>
    <row r="17" s="190" customFormat="true" ht="15" hidden="false" customHeight="false" outlineLevel="0" collapsed="false">
      <c r="A17" s="199" t="s">
        <v>43</v>
      </c>
      <c r="B17" s="200" t="n">
        <v>2</v>
      </c>
      <c r="C17" s="208" t="s">
        <v>54</v>
      </c>
      <c r="D17" s="209" t="s">
        <v>55</v>
      </c>
      <c r="E17" s="203" t="n">
        <v>2</v>
      </c>
      <c r="F17" s="217" t="n">
        <v>75</v>
      </c>
      <c r="G17" s="205" t="n">
        <v>38</v>
      </c>
      <c r="H17" s="205" t="n">
        <v>863</v>
      </c>
      <c r="I17" s="206"/>
      <c r="J17" s="205" t="n">
        <v>38</v>
      </c>
      <c r="K17" s="205" t="n">
        <v>900</v>
      </c>
      <c r="L17" s="207"/>
      <c r="M17" s="205" t="n">
        <f aca="false">$F17/3</f>
        <v>25</v>
      </c>
      <c r="N17" s="205" t="n">
        <v>713</v>
      </c>
      <c r="O17" s="207"/>
      <c r="P17" s="205" t="n">
        <f aca="false">$F17/3</f>
        <v>25</v>
      </c>
      <c r="Q17" s="205" t="n">
        <v>563</v>
      </c>
      <c r="R17" s="207"/>
    </row>
    <row r="18" s="190" customFormat="true" ht="15" hidden="false" customHeight="false" outlineLevel="0" collapsed="false">
      <c r="A18" s="199" t="s">
        <v>43</v>
      </c>
      <c r="B18" s="200" t="n">
        <v>2</v>
      </c>
      <c r="C18" s="208" t="s">
        <v>60</v>
      </c>
      <c r="D18" s="202" t="s">
        <v>61</v>
      </c>
      <c r="E18" s="203" t="n">
        <v>2</v>
      </c>
      <c r="F18" s="217" t="n">
        <v>75</v>
      </c>
      <c r="G18" s="205" t="n">
        <v>38</v>
      </c>
      <c r="H18" s="205" t="n">
        <v>863</v>
      </c>
      <c r="I18" s="206"/>
      <c r="J18" s="205" t="n">
        <v>38</v>
      </c>
      <c r="K18" s="205" t="n">
        <v>900</v>
      </c>
      <c r="L18" s="207"/>
      <c r="M18" s="205" t="n">
        <f aca="false">$F18/3</f>
        <v>25</v>
      </c>
      <c r="N18" s="205" t="n">
        <v>713</v>
      </c>
      <c r="O18" s="207"/>
      <c r="P18" s="205" t="n">
        <f aca="false">$F18/3</f>
        <v>25</v>
      </c>
      <c r="Q18" s="205" t="n">
        <v>563</v>
      </c>
      <c r="R18" s="207"/>
    </row>
    <row r="19" s="190" customFormat="true" ht="15" hidden="false" customHeight="false" outlineLevel="0" collapsed="false">
      <c r="A19" s="199" t="s">
        <v>43</v>
      </c>
      <c r="B19" s="200" t="n">
        <v>2</v>
      </c>
      <c r="C19" s="208" t="s">
        <v>62</v>
      </c>
      <c r="D19" s="202" t="s">
        <v>63</v>
      </c>
      <c r="E19" s="203" t="n">
        <v>1</v>
      </c>
      <c r="F19" s="217" t="n">
        <v>75</v>
      </c>
      <c r="G19" s="205" t="n">
        <v>38</v>
      </c>
      <c r="H19" s="205" t="n">
        <f aca="false">F19*23</f>
        <v>1725</v>
      </c>
      <c r="I19" s="206"/>
      <c r="J19" s="205" t="n">
        <v>38</v>
      </c>
      <c r="K19" s="205" t="n">
        <v>1800</v>
      </c>
      <c r="L19" s="207"/>
      <c r="M19" s="205" t="n">
        <f aca="false">$F19/3</f>
        <v>25</v>
      </c>
      <c r="N19" s="205" t="n">
        <v>1425</v>
      </c>
      <c r="O19" s="207"/>
      <c r="P19" s="205" t="n">
        <f aca="false">$F19/3</f>
        <v>25</v>
      </c>
      <c r="Q19" s="205" t="n">
        <v>1125</v>
      </c>
      <c r="R19" s="207"/>
    </row>
    <row r="20" s="190" customFormat="true" ht="15" hidden="false" customHeight="false" outlineLevel="0" collapsed="false">
      <c r="A20" s="199" t="s">
        <v>43</v>
      </c>
      <c r="B20" s="200" t="n">
        <v>2</v>
      </c>
      <c r="C20" s="208" t="s">
        <v>64</v>
      </c>
      <c r="D20" s="209" t="s">
        <v>65</v>
      </c>
      <c r="E20" s="203" t="n">
        <v>2</v>
      </c>
      <c r="F20" s="217" t="n">
        <v>75</v>
      </c>
      <c r="G20" s="205" t="n">
        <v>38</v>
      </c>
      <c r="H20" s="205" t="n">
        <v>863</v>
      </c>
      <c r="I20" s="206"/>
      <c r="J20" s="205" t="n">
        <v>38</v>
      </c>
      <c r="K20" s="205" t="n">
        <v>900</v>
      </c>
      <c r="L20" s="207"/>
      <c r="M20" s="205" t="n">
        <f aca="false">$F20/3</f>
        <v>25</v>
      </c>
      <c r="N20" s="205" t="n">
        <v>713</v>
      </c>
      <c r="O20" s="207"/>
      <c r="P20" s="205" t="n">
        <f aca="false">$F20/3</f>
        <v>25</v>
      </c>
      <c r="Q20" s="205" t="n">
        <v>563</v>
      </c>
      <c r="R20" s="207"/>
    </row>
    <row r="21" s="190" customFormat="true" ht="15" hidden="false" customHeight="false" outlineLevel="0" collapsed="false">
      <c r="A21" s="199" t="s">
        <v>43</v>
      </c>
      <c r="B21" s="200" t="n">
        <v>2</v>
      </c>
      <c r="C21" s="208" t="s">
        <v>68</v>
      </c>
      <c r="D21" s="209" t="s">
        <v>69</v>
      </c>
      <c r="E21" s="203" t="n">
        <v>1</v>
      </c>
      <c r="F21" s="217" t="n">
        <v>75</v>
      </c>
      <c r="G21" s="205" t="n">
        <v>38</v>
      </c>
      <c r="H21" s="205" t="n">
        <f aca="false">F21*23</f>
        <v>1725</v>
      </c>
      <c r="I21" s="206"/>
      <c r="J21" s="205" t="n">
        <v>38</v>
      </c>
      <c r="K21" s="205" t="n">
        <v>1800</v>
      </c>
      <c r="L21" s="207"/>
      <c r="M21" s="205" t="n">
        <f aca="false">$F21/3</f>
        <v>25</v>
      </c>
      <c r="N21" s="205" t="n">
        <v>1425</v>
      </c>
      <c r="O21" s="207"/>
      <c r="P21" s="205" t="n">
        <f aca="false">$F21/3</f>
        <v>25</v>
      </c>
      <c r="Q21" s="205" t="n">
        <v>1125</v>
      </c>
      <c r="R21" s="207"/>
    </row>
    <row r="22" s="190" customFormat="true" ht="15" hidden="false" customHeight="false" outlineLevel="0" collapsed="false">
      <c r="A22" s="199" t="s">
        <v>43</v>
      </c>
      <c r="B22" s="200" t="n">
        <v>2</v>
      </c>
      <c r="C22" s="208" t="s">
        <v>72</v>
      </c>
      <c r="D22" s="202" t="s">
        <v>73</v>
      </c>
      <c r="E22" s="203" t="n">
        <v>2</v>
      </c>
      <c r="F22" s="217" t="n">
        <v>75</v>
      </c>
      <c r="G22" s="205" t="n">
        <v>38</v>
      </c>
      <c r="H22" s="205" t="n">
        <v>863</v>
      </c>
      <c r="I22" s="206"/>
      <c r="J22" s="205" t="n">
        <v>38</v>
      </c>
      <c r="K22" s="205" t="n">
        <v>900</v>
      </c>
      <c r="L22" s="207"/>
      <c r="M22" s="205" t="n">
        <f aca="false">$F22/3</f>
        <v>25</v>
      </c>
      <c r="N22" s="205" t="n">
        <v>713</v>
      </c>
      <c r="O22" s="207"/>
      <c r="P22" s="205" t="n">
        <f aca="false">$F22/3</f>
        <v>25</v>
      </c>
      <c r="Q22" s="205" t="n">
        <v>563</v>
      </c>
      <c r="R22" s="207"/>
    </row>
    <row r="23" s="190" customFormat="true" ht="15" hidden="false" customHeight="false" outlineLevel="0" collapsed="false">
      <c r="A23" s="199" t="s">
        <v>43</v>
      </c>
      <c r="B23" s="200" t="n">
        <v>2</v>
      </c>
      <c r="C23" s="208" t="s">
        <v>74</v>
      </c>
      <c r="D23" s="209" t="s">
        <v>75</v>
      </c>
      <c r="E23" s="203" t="n">
        <v>2</v>
      </c>
      <c r="F23" s="217" t="n">
        <v>75</v>
      </c>
      <c r="G23" s="205" t="n">
        <v>38</v>
      </c>
      <c r="H23" s="205" t="n">
        <v>863</v>
      </c>
      <c r="I23" s="206"/>
      <c r="J23" s="205" t="n">
        <v>38</v>
      </c>
      <c r="K23" s="205" t="n">
        <v>900</v>
      </c>
      <c r="L23" s="207"/>
      <c r="M23" s="205" t="n">
        <f aca="false">$F23/3</f>
        <v>25</v>
      </c>
      <c r="N23" s="205" t="n">
        <v>713</v>
      </c>
      <c r="O23" s="207"/>
      <c r="P23" s="205" t="n">
        <f aca="false">$F23/3</f>
        <v>25</v>
      </c>
      <c r="Q23" s="205" t="n">
        <v>563</v>
      </c>
      <c r="R23" s="207"/>
    </row>
    <row r="24" customFormat="false" ht="15" hidden="false" customHeight="false" outlineLevel="0" collapsed="false">
      <c r="A24" s="199" t="s">
        <v>43</v>
      </c>
      <c r="B24" s="200" t="n">
        <v>2</v>
      </c>
      <c r="C24" s="201" t="s">
        <v>96</v>
      </c>
      <c r="D24" s="202" t="s">
        <v>97</v>
      </c>
      <c r="E24" s="202" t="n">
        <v>2</v>
      </c>
      <c r="F24" s="218" t="n">
        <v>250</v>
      </c>
      <c r="G24" s="205" t="n">
        <f aca="false">$F24/2</f>
        <v>125</v>
      </c>
      <c r="H24" s="205" t="n">
        <f aca="false">F24*23/2</f>
        <v>2875</v>
      </c>
      <c r="I24" s="206"/>
      <c r="J24" s="205" t="n">
        <f aca="false">$F24/2</f>
        <v>125</v>
      </c>
      <c r="K24" s="205" t="n">
        <f aca="false">F24*12</f>
        <v>3000</v>
      </c>
      <c r="L24" s="207"/>
      <c r="M24" s="205" t="n">
        <f aca="false">F24/3</f>
        <v>83.3333333333333</v>
      </c>
      <c r="N24" s="205" t="n">
        <f aca="false">F24*19/2</f>
        <v>2375</v>
      </c>
      <c r="O24" s="207"/>
      <c r="P24" s="205" t="n">
        <v>83</v>
      </c>
      <c r="Q24" s="205" t="n">
        <f aca="false">F24*15/2</f>
        <v>1875</v>
      </c>
      <c r="R24" s="207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K24" s="190"/>
      <c r="AL24" s="190"/>
      <c r="AM24" s="190"/>
      <c r="AN24" s="190"/>
      <c r="AO24" s="190"/>
      <c r="AP24" s="190"/>
      <c r="AQ24" s="190"/>
      <c r="AR24" s="190"/>
      <c r="AS24" s="190"/>
      <c r="AT24" s="190"/>
      <c r="AU24" s="190"/>
      <c r="AV24" s="190"/>
      <c r="AW24" s="190"/>
      <c r="AX24" s="190"/>
      <c r="AY24" s="190"/>
      <c r="AZ24" s="190"/>
    </row>
    <row r="25" customFormat="false" ht="15" hidden="false" customHeight="false" outlineLevel="0" collapsed="false">
      <c r="A25" s="199" t="s">
        <v>43</v>
      </c>
      <c r="B25" s="200" t="n">
        <v>2</v>
      </c>
      <c r="C25" s="201" t="s">
        <v>559</v>
      </c>
      <c r="D25" s="202" t="s">
        <v>79</v>
      </c>
      <c r="E25" s="202" t="n">
        <v>2</v>
      </c>
      <c r="F25" s="218" t="n">
        <v>5</v>
      </c>
      <c r="G25" s="205" t="n">
        <v>2.5</v>
      </c>
      <c r="H25" s="205" t="n">
        <v>70</v>
      </c>
      <c r="I25" s="206"/>
      <c r="J25" s="205" t="n">
        <v>2.5</v>
      </c>
      <c r="K25" s="205" t="n">
        <v>70</v>
      </c>
      <c r="L25" s="207"/>
      <c r="M25" s="205" t="n">
        <v>2.5</v>
      </c>
      <c r="N25" s="205" t="n">
        <v>70</v>
      </c>
      <c r="O25" s="207"/>
      <c r="P25" s="205" t="n">
        <v>2.5</v>
      </c>
      <c r="Q25" s="205" t="n">
        <v>70</v>
      </c>
      <c r="R25" s="207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K25" s="190"/>
      <c r="AL25" s="190"/>
      <c r="AM25" s="190"/>
      <c r="AN25" s="190"/>
      <c r="AO25" s="190"/>
      <c r="AP25" s="190"/>
      <c r="AQ25" s="190"/>
      <c r="AR25" s="190"/>
      <c r="AS25" s="190"/>
      <c r="AT25" s="190"/>
      <c r="AU25" s="190"/>
      <c r="AV25" s="190"/>
      <c r="AW25" s="190"/>
      <c r="AX25" s="190"/>
      <c r="AY25" s="190"/>
      <c r="AZ25" s="190"/>
    </row>
    <row r="26" customFormat="false" ht="15" hidden="false" customHeight="false" outlineLevel="0" collapsed="false">
      <c r="A26" s="199" t="s">
        <v>43</v>
      </c>
      <c r="B26" s="200" t="n">
        <v>2</v>
      </c>
      <c r="C26" s="201" t="s">
        <v>92</v>
      </c>
      <c r="D26" s="202" t="s">
        <v>93</v>
      </c>
      <c r="E26" s="202" t="n">
        <v>2</v>
      </c>
      <c r="F26" s="218" t="n">
        <v>75</v>
      </c>
      <c r="G26" s="205" t="n">
        <v>38</v>
      </c>
      <c r="H26" s="205" t="n">
        <v>863</v>
      </c>
      <c r="I26" s="206"/>
      <c r="J26" s="205" t="n">
        <v>38</v>
      </c>
      <c r="K26" s="205" t="n">
        <v>900</v>
      </c>
      <c r="L26" s="207"/>
      <c r="M26" s="205" t="n">
        <v>38</v>
      </c>
      <c r="N26" s="205" t="n">
        <v>713</v>
      </c>
      <c r="O26" s="207"/>
      <c r="P26" s="205" t="n">
        <v>38</v>
      </c>
      <c r="Q26" s="205" t="n">
        <v>563</v>
      </c>
      <c r="R26" s="207"/>
      <c r="S26" s="190"/>
      <c r="T26" s="190"/>
      <c r="U26" s="190"/>
      <c r="V26" s="190"/>
      <c r="W26" s="190"/>
      <c r="X26" s="190"/>
      <c r="Y26" s="190"/>
      <c r="Z26" s="190"/>
      <c r="AA26" s="190"/>
      <c r="AB26" s="190"/>
      <c r="AK26" s="190"/>
      <c r="AL26" s="190"/>
      <c r="AM26" s="190"/>
      <c r="AN26" s="190"/>
      <c r="AO26" s="190"/>
      <c r="AP26" s="190"/>
      <c r="AQ26" s="190"/>
      <c r="AR26" s="190"/>
      <c r="AS26" s="190"/>
      <c r="AT26" s="190"/>
      <c r="AU26" s="190"/>
      <c r="AV26" s="190"/>
      <c r="AW26" s="190"/>
      <c r="AX26" s="190"/>
      <c r="AY26" s="190"/>
      <c r="AZ26" s="190"/>
    </row>
    <row r="27" s="198" customFormat="true" ht="15" hidden="false" customHeight="false" outlineLevel="0" collapsed="false">
      <c r="A27" s="194" t="s">
        <v>592</v>
      </c>
      <c r="B27" s="193"/>
      <c r="C27" s="192"/>
      <c r="D27" s="216"/>
      <c r="E27" s="195"/>
      <c r="F27" s="193"/>
      <c r="G27" s="196"/>
      <c r="H27" s="196"/>
      <c r="I27" s="197"/>
      <c r="J27" s="196"/>
      <c r="K27" s="196"/>
      <c r="L27" s="219"/>
      <c r="M27" s="196"/>
      <c r="N27" s="196"/>
      <c r="O27" s="219"/>
      <c r="P27" s="196"/>
      <c r="Q27" s="196"/>
      <c r="R27" s="219"/>
    </row>
    <row r="28" s="190" customFormat="true" ht="15" hidden="false" customHeight="false" outlineLevel="0" collapsed="false">
      <c r="A28" s="199" t="s">
        <v>43</v>
      </c>
      <c r="B28" s="200" t="n">
        <v>2</v>
      </c>
      <c r="C28" s="208" t="s">
        <v>82</v>
      </c>
      <c r="D28" s="209" t="s">
        <v>83</v>
      </c>
      <c r="E28" s="203" t="n">
        <v>2</v>
      </c>
      <c r="F28" s="217" t="n">
        <v>135</v>
      </c>
      <c r="G28" s="205" t="n">
        <f aca="false">F28/2</f>
        <v>67.5</v>
      </c>
      <c r="H28" s="205" t="n">
        <f aca="false">$F28*4</f>
        <v>540</v>
      </c>
      <c r="I28" s="206"/>
      <c r="J28" s="205" t="n">
        <v>68</v>
      </c>
      <c r="K28" s="205" t="n">
        <f aca="false">$F28*4</f>
        <v>540</v>
      </c>
      <c r="L28" s="207"/>
      <c r="M28" s="205" t="n">
        <f aca="false">F28/3</f>
        <v>45</v>
      </c>
      <c r="N28" s="205" t="n">
        <f aca="false">$F28*4</f>
        <v>540</v>
      </c>
      <c r="O28" s="207"/>
      <c r="P28" s="205" t="n">
        <f aca="false">$F28/3</f>
        <v>45</v>
      </c>
      <c r="Q28" s="205" t="n">
        <v>540</v>
      </c>
      <c r="R28" s="207"/>
    </row>
    <row r="29" s="191" customFormat="true" ht="15" hidden="false" customHeight="false" outlineLevel="0" collapsed="false">
      <c r="A29" s="199" t="s">
        <v>43</v>
      </c>
      <c r="B29" s="200" t="n">
        <v>2</v>
      </c>
      <c r="C29" s="208" t="s">
        <v>84</v>
      </c>
      <c r="D29" s="209" t="s">
        <v>85</v>
      </c>
      <c r="E29" s="203" t="n">
        <v>1</v>
      </c>
      <c r="F29" s="217" t="n">
        <v>135</v>
      </c>
      <c r="G29" s="205" t="n">
        <v>68</v>
      </c>
      <c r="H29" s="205" t="n">
        <f aca="false">$F29*4</f>
        <v>540</v>
      </c>
      <c r="I29" s="206"/>
      <c r="J29" s="205" t="n">
        <v>68</v>
      </c>
      <c r="K29" s="205" t="n">
        <f aca="false">$F29*4</f>
        <v>540</v>
      </c>
      <c r="L29" s="207"/>
      <c r="M29" s="205" t="n">
        <v>45</v>
      </c>
      <c r="N29" s="205" t="n">
        <f aca="false">$F29*4</f>
        <v>540</v>
      </c>
      <c r="O29" s="207"/>
      <c r="P29" s="205" t="n">
        <f aca="false">$F29/3</f>
        <v>45</v>
      </c>
      <c r="Q29" s="205" t="n">
        <v>540</v>
      </c>
      <c r="R29" s="207"/>
      <c r="S29" s="190"/>
      <c r="T29" s="190"/>
      <c r="U29" s="190"/>
      <c r="V29" s="190"/>
      <c r="W29" s="190"/>
      <c r="X29" s="190"/>
      <c r="Y29" s="190"/>
      <c r="Z29" s="190"/>
    </row>
    <row r="30" s="191" customFormat="true" ht="15" hidden="false" customHeight="false" outlineLevel="0" collapsed="false">
      <c r="A30" s="199" t="s">
        <v>43</v>
      </c>
      <c r="B30" s="200" t="n">
        <v>2</v>
      </c>
      <c r="C30" s="208" t="s">
        <v>316</v>
      </c>
      <c r="D30" s="202" t="s">
        <v>317</v>
      </c>
      <c r="E30" s="203" t="n">
        <v>1</v>
      </c>
      <c r="F30" s="217" t="n">
        <v>135</v>
      </c>
      <c r="G30" s="205" t="n">
        <v>68</v>
      </c>
      <c r="H30" s="205" t="n">
        <f aca="false">$F30*4</f>
        <v>540</v>
      </c>
      <c r="I30" s="206"/>
      <c r="J30" s="205" t="n">
        <v>68</v>
      </c>
      <c r="K30" s="205" t="n">
        <f aca="false">$F30*4</f>
        <v>540</v>
      </c>
      <c r="L30" s="207"/>
      <c r="M30" s="205" t="n">
        <v>45</v>
      </c>
      <c r="N30" s="205" t="n">
        <f aca="false">$F30*4</f>
        <v>540</v>
      </c>
      <c r="O30" s="207"/>
      <c r="P30" s="205" t="n">
        <f aca="false">$F30/3</f>
        <v>45</v>
      </c>
      <c r="Q30" s="205" t="n">
        <v>540</v>
      </c>
      <c r="R30" s="207"/>
      <c r="S30" s="190"/>
      <c r="T30" s="190"/>
      <c r="U30" s="190"/>
      <c r="V30" s="190"/>
      <c r="W30" s="190"/>
      <c r="X30" s="190"/>
      <c r="Y30" s="190"/>
      <c r="Z30" s="190"/>
    </row>
    <row r="31" s="191" customFormat="true" ht="15" hidden="false" customHeight="false" outlineLevel="0" collapsed="false">
      <c r="A31" s="199" t="s">
        <v>43</v>
      </c>
      <c r="B31" s="200" t="n">
        <v>2</v>
      </c>
      <c r="C31" s="208" t="s">
        <v>86</v>
      </c>
      <c r="D31" s="209" t="s">
        <v>87</v>
      </c>
      <c r="E31" s="203" t="n">
        <v>2</v>
      </c>
      <c r="F31" s="217" t="n">
        <v>135</v>
      </c>
      <c r="G31" s="205" t="n">
        <v>68</v>
      </c>
      <c r="H31" s="205" t="n">
        <f aca="false">$F31*4</f>
        <v>540</v>
      </c>
      <c r="I31" s="206"/>
      <c r="J31" s="205" t="n">
        <v>68</v>
      </c>
      <c r="K31" s="205" t="n">
        <f aca="false">$F31*4</f>
        <v>540</v>
      </c>
      <c r="L31" s="207"/>
      <c r="M31" s="205" t="n">
        <v>45</v>
      </c>
      <c r="N31" s="205" t="n">
        <f aca="false">$F31*4</f>
        <v>540</v>
      </c>
      <c r="O31" s="207"/>
      <c r="P31" s="205" t="n">
        <f aca="false">$F31/3</f>
        <v>45</v>
      </c>
      <c r="Q31" s="205" t="n">
        <v>540</v>
      </c>
      <c r="R31" s="207"/>
      <c r="S31" s="190"/>
      <c r="T31" s="190"/>
      <c r="U31" s="190"/>
      <c r="V31" s="190"/>
      <c r="W31" s="190"/>
      <c r="X31" s="190"/>
      <c r="Y31" s="190"/>
      <c r="Z31" s="190"/>
    </row>
    <row r="32" s="191" customFormat="true" ht="15" hidden="false" customHeight="false" outlineLevel="0" collapsed="false">
      <c r="A32" s="199" t="s">
        <v>43</v>
      </c>
      <c r="B32" s="200" t="n">
        <v>2</v>
      </c>
      <c r="C32" s="208" t="s">
        <v>593</v>
      </c>
      <c r="D32" s="209" t="s">
        <v>89</v>
      </c>
      <c r="E32" s="203" t="n">
        <v>2</v>
      </c>
      <c r="F32" s="217" t="n">
        <v>135</v>
      </c>
      <c r="G32" s="205" t="n">
        <v>68</v>
      </c>
      <c r="H32" s="205" t="n">
        <f aca="false">$F32*4</f>
        <v>540</v>
      </c>
      <c r="I32" s="206"/>
      <c r="J32" s="205" t="n">
        <v>68</v>
      </c>
      <c r="K32" s="205" t="n">
        <f aca="false">$F32*4</f>
        <v>540</v>
      </c>
      <c r="L32" s="207"/>
      <c r="M32" s="205" t="n">
        <v>68</v>
      </c>
      <c r="N32" s="205" t="n">
        <f aca="false">$F32*4</f>
        <v>540</v>
      </c>
      <c r="O32" s="207"/>
      <c r="P32" s="205" t="n">
        <f aca="false">$F32/3</f>
        <v>45</v>
      </c>
      <c r="Q32" s="205" t="n">
        <v>540</v>
      </c>
      <c r="R32" s="207"/>
      <c r="S32" s="190"/>
      <c r="T32" s="190"/>
      <c r="U32" s="190"/>
      <c r="V32" s="190"/>
      <c r="W32" s="190"/>
      <c r="X32" s="190"/>
      <c r="Y32" s="190"/>
      <c r="Z32" s="190"/>
    </row>
    <row r="33" s="191" customFormat="true" ht="15" hidden="false" customHeight="false" outlineLevel="0" collapsed="false">
      <c r="A33" s="199" t="s">
        <v>43</v>
      </c>
      <c r="B33" s="200" t="n">
        <v>2</v>
      </c>
      <c r="C33" s="208" t="s">
        <v>407</v>
      </c>
      <c r="D33" s="209" t="s">
        <v>91</v>
      </c>
      <c r="E33" s="203" t="n">
        <v>1</v>
      </c>
      <c r="F33" s="217" t="n">
        <v>135</v>
      </c>
      <c r="G33" s="205" t="n">
        <v>68</v>
      </c>
      <c r="H33" s="205" t="n">
        <f aca="false">$F33*4</f>
        <v>540</v>
      </c>
      <c r="I33" s="206"/>
      <c r="J33" s="205" t="n">
        <v>68</v>
      </c>
      <c r="K33" s="205" t="n">
        <v>540</v>
      </c>
      <c r="L33" s="207"/>
      <c r="M33" s="205" t="n">
        <v>68</v>
      </c>
      <c r="N33" s="205" t="n">
        <v>540</v>
      </c>
      <c r="O33" s="207"/>
      <c r="P33" s="205" t="n">
        <v>68</v>
      </c>
      <c r="Q33" s="205" t="n">
        <v>540</v>
      </c>
      <c r="R33" s="207"/>
      <c r="S33" s="190"/>
      <c r="T33" s="190"/>
      <c r="U33" s="190"/>
      <c r="V33" s="190"/>
      <c r="W33" s="190"/>
      <c r="X33" s="190"/>
      <c r="Y33" s="190"/>
      <c r="Z33" s="190"/>
    </row>
    <row r="34" s="191" customFormat="true" ht="15" hidden="false" customHeight="false" outlineLevel="0" collapsed="false">
      <c r="A34" s="199" t="s">
        <v>43</v>
      </c>
      <c r="B34" s="200" t="n">
        <v>2</v>
      </c>
      <c r="C34" s="208" t="s">
        <v>94</v>
      </c>
      <c r="D34" s="209" t="s">
        <v>95</v>
      </c>
      <c r="E34" s="203" t="n">
        <v>2</v>
      </c>
      <c r="F34" s="217" t="n">
        <v>135</v>
      </c>
      <c r="G34" s="205" t="n">
        <v>68</v>
      </c>
      <c r="H34" s="205" t="n">
        <f aca="false">$F34*4</f>
        <v>540</v>
      </c>
      <c r="I34" s="206"/>
      <c r="J34" s="205" t="n">
        <v>68</v>
      </c>
      <c r="K34" s="205" t="n">
        <v>540</v>
      </c>
      <c r="L34" s="207"/>
      <c r="M34" s="205" t="n">
        <v>68</v>
      </c>
      <c r="N34" s="205" t="n">
        <v>540</v>
      </c>
      <c r="O34" s="207"/>
      <c r="P34" s="205" t="n">
        <v>68</v>
      </c>
      <c r="Q34" s="205" t="n">
        <v>540</v>
      </c>
      <c r="R34" s="207"/>
      <c r="S34" s="190"/>
      <c r="T34" s="190"/>
      <c r="U34" s="190"/>
      <c r="V34" s="190"/>
      <c r="W34" s="190"/>
      <c r="X34" s="190"/>
      <c r="Y34" s="190"/>
      <c r="Z34" s="190"/>
    </row>
    <row r="35" s="198" customFormat="true" ht="15" hidden="false" customHeight="false" outlineLevel="0" collapsed="false">
      <c r="A35" s="194" t="s">
        <v>561</v>
      </c>
      <c r="B35" s="193"/>
      <c r="C35" s="192"/>
      <c r="D35" s="220"/>
      <c r="E35" s="195"/>
      <c r="F35" s="195"/>
      <c r="G35" s="195" t="n">
        <v>39</v>
      </c>
      <c r="H35" s="195" t="n">
        <v>47</v>
      </c>
      <c r="I35" s="195" t="n">
        <v>43</v>
      </c>
      <c r="J35" s="195" t="n">
        <v>29</v>
      </c>
      <c r="K35" s="195" t="n">
        <v>39</v>
      </c>
      <c r="L35" s="195" t="n">
        <v>35</v>
      </c>
      <c r="M35" s="196" t="n">
        <v>40</v>
      </c>
      <c r="N35" s="196" t="n">
        <v>48</v>
      </c>
      <c r="O35" s="197" t="n">
        <v>44</v>
      </c>
      <c r="P35" s="196" t="n">
        <v>20</v>
      </c>
      <c r="Q35" s="196" t="n">
        <v>28</v>
      </c>
      <c r="R35" s="197" t="n">
        <v>24</v>
      </c>
    </row>
    <row r="36" s="191" customFormat="true" ht="15" hidden="false" customHeight="false" outlineLevel="0" collapsed="false">
      <c r="A36" s="199" t="s">
        <v>106</v>
      </c>
      <c r="B36" s="200" t="n">
        <v>3</v>
      </c>
      <c r="C36" s="201" t="s">
        <v>107</v>
      </c>
      <c r="D36" s="202" t="s">
        <v>108</v>
      </c>
      <c r="E36" s="203" t="n">
        <v>1</v>
      </c>
      <c r="F36" s="217" t="n">
        <v>65</v>
      </c>
      <c r="G36" s="205" t="n">
        <f aca="false">F36/2</f>
        <v>32.5</v>
      </c>
      <c r="H36" s="205" t="n">
        <f aca="false">F36*39/2</f>
        <v>1267.5</v>
      </c>
      <c r="I36" s="206"/>
      <c r="J36" s="205" t="n">
        <v>32.5</v>
      </c>
      <c r="K36" s="205" t="n">
        <f aca="false">F36*29/2</f>
        <v>942.5</v>
      </c>
      <c r="L36" s="207"/>
      <c r="M36" s="205" t="n">
        <v>32.5</v>
      </c>
      <c r="N36" s="205" t="n">
        <f aca="false">F36*40/2</f>
        <v>1300</v>
      </c>
      <c r="O36" s="207"/>
      <c r="P36" s="205" t="n">
        <v>32.5</v>
      </c>
      <c r="Q36" s="205" t="n">
        <f aca="false">F36*20/2</f>
        <v>650</v>
      </c>
      <c r="R36" s="207"/>
      <c r="S36" s="190"/>
      <c r="T36" s="190"/>
      <c r="U36" s="190"/>
      <c r="V36" s="190"/>
      <c r="W36" s="190"/>
      <c r="X36" s="190"/>
      <c r="Y36" s="190"/>
      <c r="Z36" s="190"/>
    </row>
    <row r="37" s="191" customFormat="true" ht="15" hidden="false" customHeight="false" outlineLevel="0" collapsed="false">
      <c r="A37" s="199" t="s">
        <v>106</v>
      </c>
      <c r="B37" s="200" t="n">
        <v>3</v>
      </c>
      <c r="C37" s="201" t="s">
        <v>109</v>
      </c>
      <c r="D37" s="202" t="s">
        <v>110</v>
      </c>
      <c r="E37" s="203" t="n">
        <v>1</v>
      </c>
      <c r="F37" s="217" t="n">
        <v>65</v>
      </c>
      <c r="G37" s="205" t="n">
        <v>33</v>
      </c>
      <c r="H37" s="205" t="n">
        <v>1268</v>
      </c>
      <c r="I37" s="206"/>
      <c r="J37" s="205" t="n">
        <v>33</v>
      </c>
      <c r="K37" s="205" t="n">
        <f aca="false">F37*29/2</f>
        <v>942.5</v>
      </c>
      <c r="L37" s="207"/>
      <c r="M37" s="205" t="n">
        <v>33</v>
      </c>
      <c r="N37" s="205" t="n">
        <v>1300</v>
      </c>
      <c r="O37" s="207"/>
      <c r="P37" s="205" t="n">
        <v>33</v>
      </c>
      <c r="Q37" s="205" t="n">
        <v>650</v>
      </c>
      <c r="R37" s="207"/>
      <c r="S37" s="190"/>
      <c r="T37" s="190"/>
      <c r="U37" s="190"/>
      <c r="V37" s="190"/>
      <c r="W37" s="190"/>
      <c r="X37" s="190"/>
      <c r="Y37" s="190"/>
      <c r="Z37" s="190"/>
    </row>
    <row r="38" s="191" customFormat="true" ht="15" hidden="false" customHeight="false" outlineLevel="0" collapsed="false">
      <c r="A38" s="199" t="s">
        <v>106</v>
      </c>
      <c r="B38" s="200" t="n">
        <v>3</v>
      </c>
      <c r="C38" s="201" t="s">
        <v>408</v>
      </c>
      <c r="D38" s="202" t="s">
        <v>112</v>
      </c>
      <c r="E38" s="203" t="n">
        <v>2</v>
      </c>
      <c r="F38" s="217" t="n">
        <v>65</v>
      </c>
      <c r="G38" s="205" t="n">
        <f aca="false">F38/2</f>
        <v>32.5</v>
      </c>
      <c r="H38" s="205" t="n">
        <v>1268</v>
      </c>
      <c r="I38" s="206"/>
      <c r="J38" s="205" t="n">
        <v>32.5</v>
      </c>
      <c r="K38" s="205" t="n">
        <f aca="false">F38*29/2</f>
        <v>942.5</v>
      </c>
      <c r="L38" s="207"/>
      <c r="M38" s="205" t="n">
        <v>32.5</v>
      </c>
      <c r="N38" s="205" t="n">
        <f aca="false">F38*40/2</f>
        <v>1300</v>
      </c>
      <c r="O38" s="207"/>
      <c r="P38" s="205" t="n">
        <v>32.5</v>
      </c>
      <c r="Q38" s="205" t="n">
        <v>650</v>
      </c>
      <c r="R38" s="207"/>
      <c r="S38" s="190"/>
      <c r="T38" s="190"/>
      <c r="U38" s="190"/>
      <c r="V38" s="190"/>
      <c r="W38" s="190"/>
      <c r="X38" s="190"/>
      <c r="Y38" s="190"/>
      <c r="Z38" s="190"/>
    </row>
    <row r="39" s="191" customFormat="true" ht="15" hidden="false" customHeight="false" outlineLevel="0" collapsed="false">
      <c r="A39" s="199" t="s">
        <v>106</v>
      </c>
      <c r="B39" s="200" t="n">
        <v>3</v>
      </c>
      <c r="C39" s="201" t="s">
        <v>117</v>
      </c>
      <c r="D39" s="202" t="s">
        <v>118</v>
      </c>
      <c r="E39" s="203" t="n">
        <v>1</v>
      </c>
      <c r="F39" s="217" t="n">
        <v>65</v>
      </c>
      <c r="G39" s="221" t="n">
        <v>0</v>
      </c>
      <c r="H39" s="221" t="n">
        <v>0</v>
      </c>
      <c r="I39" s="206"/>
      <c r="J39" s="221" t="n">
        <v>0</v>
      </c>
      <c r="K39" s="221" t="n">
        <v>0</v>
      </c>
      <c r="L39" s="207"/>
      <c r="M39" s="205" t="n">
        <v>33</v>
      </c>
      <c r="N39" s="205" t="n">
        <f aca="false">F39*40/2</f>
        <v>1300</v>
      </c>
      <c r="O39" s="207"/>
      <c r="P39" s="205" t="n">
        <v>33</v>
      </c>
      <c r="Q39" s="205" t="n">
        <v>650</v>
      </c>
      <c r="R39" s="207"/>
      <c r="S39" s="190"/>
      <c r="T39" s="190"/>
      <c r="U39" s="190"/>
      <c r="V39" s="190"/>
      <c r="W39" s="190"/>
      <c r="X39" s="190"/>
      <c r="Y39" s="190"/>
      <c r="Z39" s="190"/>
    </row>
    <row r="40" s="191" customFormat="true" ht="15" hidden="false" customHeight="false" outlineLevel="0" collapsed="false">
      <c r="A40" s="199" t="s">
        <v>106</v>
      </c>
      <c r="B40" s="200" t="n">
        <v>3</v>
      </c>
      <c r="C40" s="201" t="s">
        <v>562</v>
      </c>
      <c r="D40" s="202" t="s">
        <v>140</v>
      </c>
      <c r="E40" s="203" t="n">
        <v>2</v>
      </c>
      <c r="F40" s="217" t="n">
        <v>65</v>
      </c>
      <c r="G40" s="205" t="n">
        <v>33</v>
      </c>
      <c r="H40" s="205" t="n">
        <v>1268</v>
      </c>
      <c r="I40" s="206"/>
      <c r="J40" s="205" t="n">
        <v>33</v>
      </c>
      <c r="K40" s="205" t="n">
        <v>943</v>
      </c>
      <c r="L40" s="207"/>
      <c r="M40" s="205" t="n">
        <v>33</v>
      </c>
      <c r="N40" s="205" t="n">
        <v>1302</v>
      </c>
      <c r="O40" s="207"/>
      <c r="P40" s="205" t="n">
        <v>33</v>
      </c>
      <c r="Q40" s="205" t="n">
        <v>650</v>
      </c>
      <c r="R40" s="207"/>
      <c r="S40" s="190"/>
      <c r="T40" s="190"/>
      <c r="U40" s="190"/>
      <c r="V40" s="190"/>
      <c r="W40" s="190"/>
      <c r="X40" s="190"/>
      <c r="Y40" s="190"/>
      <c r="Z40" s="190"/>
    </row>
    <row r="41" s="191" customFormat="true" ht="15" hidden="false" customHeight="false" outlineLevel="0" collapsed="false">
      <c r="A41" s="199" t="s">
        <v>106</v>
      </c>
      <c r="B41" s="200" t="n">
        <v>3</v>
      </c>
      <c r="C41" s="201" t="s">
        <v>121</v>
      </c>
      <c r="D41" s="202" t="s">
        <v>122</v>
      </c>
      <c r="E41" s="203" t="n">
        <v>1</v>
      </c>
      <c r="F41" s="217" t="n">
        <v>65</v>
      </c>
      <c r="G41" s="205" t="n">
        <v>33</v>
      </c>
      <c r="H41" s="205" t="n">
        <v>1268</v>
      </c>
      <c r="I41" s="206"/>
      <c r="J41" s="205" t="n">
        <v>33</v>
      </c>
      <c r="K41" s="205" t="n">
        <v>943</v>
      </c>
      <c r="L41" s="207"/>
      <c r="M41" s="205" t="n">
        <v>33</v>
      </c>
      <c r="N41" s="205" t="n">
        <f aca="false">F41*40/2</f>
        <v>1300</v>
      </c>
      <c r="O41" s="207"/>
      <c r="P41" s="205" t="n">
        <v>33</v>
      </c>
      <c r="Q41" s="205" t="n">
        <v>650</v>
      </c>
      <c r="R41" s="207"/>
      <c r="S41" s="190"/>
      <c r="T41" s="190"/>
      <c r="U41" s="190"/>
      <c r="V41" s="190"/>
      <c r="W41" s="190"/>
      <c r="X41" s="190"/>
      <c r="Y41" s="190"/>
      <c r="Z41" s="190"/>
    </row>
    <row r="42" s="191" customFormat="true" ht="15" hidden="false" customHeight="false" outlineLevel="0" collapsed="false">
      <c r="A42" s="199" t="s">
        <v>106</v>
      </c>
      <c r="B42" s="200" t="n">
        <v>3</v>
      </c>
      <c r="C42" s="201" t="s">
        <v>123</v>
      </c>
      <c r="D42" s="202" t="s">
        <v>124</v>
      </c>
      <c r="E42" s="203" t="n">
        <v>1</v>
      </c>
      <c r="F42" s="217" t="n">
        <v>65</v>
      </c>
      <c r="G42" s="205" t="n">
        <v>33</v>
      </c>
      <c r="H42" s="205" t="n">
        <v>1268</v>
      </c>
      <c r="I42" s="206"/>
      <c r="J42" s="205" t="n">
        <v>33</v>
      </c>
      <c r="K42" s="205" t="n">
        <v>943</v>
      </c>
      <c r="L42" s="207"/>
      <c r="M42" s="205" t="n">
        <v>33</v>
      </c>
      <c r="N42" s="205" t="n">
        <v>1303</v>
      </c>
      <c r="O42" s="207"/>
      <c r="P42" s="205" t="n">
        <v>33</v>
      </c>
      <c r="Q42" s="205" t="n">
        <v>650</v>
      </c>
      <c r="R42" s="207"/>
      <c r="S42" s="190"/>
      <c r="T42" s="190"/>
      <c r="U42" s="190"/>
      <c r="V42" s="190"/>
      <c r="W42" s="190"/>
      <c r="X42" s="190"/>
      <c r="Y42" s="190"/>
      <c r="Z42" s="190"/>
    </row>
    <row r="43" s="191" customFormat="true" ht="15" hidden="false" customHeight="false" outlineLevel="0" collapsed="false">
      <c r="A43" s="199" t="s">
        <v>106</v>
      </c>
      <c r="B43" s="200" t="n">
        <v>3</v>
      </c>
      <c r="C43" s="201" t="s">
        <v>125</v>
      </c>
      <c r="D43" s="202" t="s">
        <v>126</v>
      </c>
      <c r="E43" s="203" t="n">
        <v>1</v>
      </c>
      <c r="F43" s="217" t="n">
        <v>65</v>
      </c>
      <c r="G43" s="205" t="n">
        <v>33</v>
      </c>
      <c r="H43" s="205" t="n">
        <v>1268</v>
      </c>
      <c r="I43" s="206"/>
      <c r="J43" s="205" t="n">
        <v>33</v>
      </c>
      <c r="K43" s="205" t="n">
        <v>943</v>
      </c>
      <c r="L43" s="207"/>
      <c r="M43" s="205" t="n">
        <v>33</v>
      </c>
      <c r="N43" s="205" t="n">
        <v>1304</v>
      </c>
      <c r="O43" s="207"/>
      <c r="P43" s="205" t="n">
        <v>33</v>
      </c>
      <c r="Q43" s="205" t="n">
        <v>650</v>
      </c>
      <c r="R43" s="207"/>
      <c r="S43" s="190"/>
      <c r="T43" s="190"/>
      <c r="U43" s="190"/>
      <c r="V43" s="190"/>
      <c r="W43" s="190"/>
      <c r="X43" s="190"/>
      <c r="Y43" s="190"/>
      <c r="Z43" s="190"/>
    </row>
    <row r="44" s="191" customFormat="true" ht="15" hidden="false" customHeight="false" outlineLevel="0" collapsed="false">
      <c r="A44" s="199" t="s">
        <v>106</v>
      </c>
      <c r="B44" s="200" t="n">
        <v>3</v>
      </c>
      <c r="C44" s="201" t="s">
        <v>129</v>
      </c>
      <c r="D44" s="202" t="s">
        <v>130</v>
      </c>
      <c r="E44" s="203" t="n">
        <v>2</v>
      </c>
      <c r="F44" s="217" t="n">
        <v>65</v>
      </c>
      <c r="G44" s="205" t="n">
        <v>33</v>
      </c>
      <c r="H44" s="205" t="n">
        <v>1268</v>
      </c>
      <c r="I44" s="206"/>
      <c r="J44" s="205" t="n">
        <v>33</v>
      </c>
      <c r="K44" s="205" t="n">
        <v>943</v>
      </c>
      <c r="L44" s="207"/>
      <c r="M44" s="205" t="n">
        <v>33</v>
      </c>
      <c r="N44" s="205" t="n">
        <f aca="false">F44*40/2</f>
        <v>1300</v>
      </c>
      <c r="O44" s="207"/>
      <c r="P44" s="205" t="n">
        <v>33</v>
      </c>
      <c r="Q44" s="205" t="n">
        <v>650</v>
      </c>
      <c r="R44" s="207"/>
      <c r="S44" s="190"/>
      <c r="T44" s="190"/>
      <c r="U44" s="190"/>
      <c r="V44" s="190"/>
      <c r="W44" s="190"/>
      <c r="X44" s="190"/>
      <c r="Y44" s="190"/>
      <c r="Z44" s="190"/>
    </row>
    <row r="45" s="191" customFormat="true" ht="15" hidden="false" customHeight="false" outlineLevel="0" collapsed="false">
      <c r="A45" s="199" t="s">
        <v>106</v>
      </c>
      <c r="B45" s="200" t="n">
        <v>3</v>
      </c>
      <c r="C45" s="201" t="s">
        <v>133</v>
      </c>
      <c r="D45" s="202" t="s">
        <v>134</v>
      </c>
      <c r="E45" s="203" t="n">
        <v>2</v>
      </c>
      <c r="F45" s="217" t="n">
        <v>65</v>
      </c>
      <c r="G45" s="205" t="n">
        <v>33</v>
      </c>
      <c r="H45" s="205" t="n">
        <v>1268</v>
      </c>
      <c r="I45" s="206"/>
      <c r="J45" s="205" t="n">
        <v>33</v>
      </c>
      <c r="K45" s="205" t="n">
        <v>943</v>
      </c>
      <c r="L45" s="207"/>
      <c r="M45" s="205" t="n">
        <v>33</v>
      </c>
      <c r="N45" s="205" t="n">
        <v>1305</v>
      </c>
      <c r="O45" s="207"/>
      <c r="P45" s="205" t="n">
        <v>33</v>
      </c>
      <c r="Q45" s="205" t="n">
        <v>650</v>
      </c>
      <c r="R45" s="207"/>
      <c r="S45" s="190"/>
      <c r="T45" s="190"/>
      <c r="U45" s="190"/>
      <c r="V45" s="190"/>
      <c r="W45" s="190"/>
      <c r="X45" s="190"/>
      <c r="Y45" s="190"/>
      <c r="Z45" s="190"/>
    </row>
    <row r="46" s="191" customFormat="true" ht="15" hidden="false" customHeight="false" outlineLevel="0" collapsed="false">
      <c r="A46" s="199" t="s">
        <v>106</v>
      </c>
      <c r="B46" s="200" t="n">
        <v>3</v>
      </c>
      <c r="C46" s="201" t="s">
        <v>565</v>
      </c>
      <c r="D46" s="202" t="s">
        <v>136</v>
      </c>
      <c r="E46" s="203" t="n">
        <v>2</v>
      </c>
      <c r="F46" s="217" t="n">
        <v>65</v>
      </c>
      <c r="G46" s="205" t="n">
        <v>33</v>
      </c>
      <c r="H46" s="205" t="n">
        <v>1268</v>
      </c>
      <c r="I46" s="206"/>
      <c r="J46" s="205" t="n">
        <v>33</v>
      </c>
      <c r="K46" s="205" t="n">
        <v>943</v>
      </c>
      <c r="L46" s="207"/>
      <c r="M46" s="205" t="n">
        <v>33</v>
      </c>
      <c r="N46" s="205" t="n">
        <v>1305</v>
      </c>
      <c r="O46" s="207"/>
      <c r="P46" s="205" t="n">
        <v>33</v>
      </c>
      <c r="Q46" s="205" t="n">
        <v>650</v>
      </c>
      <c r="R46" s="207"/>
      <c r="S46" s="190"/>
      <c r="T46" s="190"/>
      <c r="U46" s="190"/>
      <c r="V46" s="190"/>
      <c r="W46" s="190"/>
      <c r="X46" s="190"/>
      <c r="Y46" s="190"/>
      <c r="Z46" s="190"/>
    </row>
    <row r="47" s="191" customFormat="true" ht="15" hidden="false" customHeight="false" outlineLevel="0" collapsed="false">
      <c r="A47" s="199" t="s">
        <v>106</v>
      </c>
      <c r="B47" s="200" t="n">
        <v>3</v>
      </c>
      <c r="C47" s="201" t="s">
        <v>137</v>
      </c>
      <c r="D47" s="202" t="s">
        <v>138</v>
      </c>
      <c r="E47" s="203" t="n">
        <v>2</v>
      </c>
      <c r="F47" s="217" t="n">
        <v>65</v>
      </c>
      <c r="G47" s="205" t="n">
        <v>33</v>
      </c>
      <c r="H47" s="205" t="n">
        <v>1268</v>
      </c>
      <c r="I47" s="206"/>
      <c r="J47" s="205" t="n">
        <v>33</v>
      </c>
      <c r="K47" s="205" t="n">
        <v>943</v>
      </c>
      <c r="L47" s="207"/>
      <c r="M47" s="205" t="n">
        <v>33</v>
      </c>
      <c r="N47" s="205" t="n">
        <v>1305</v>
      </c>
      <c r="O47" s="207"/>
      <c r="P47" s="205" t="n">
        <v>33</v>
      </c>
      <c r="Q47" s="205" t="n">
        <v>650</v>
      </c>
      <c r="R47" s="207"/>
      <c r="S47" s="190"/>
      <c r="T47" s="190"/>
      <c r="U47" s="190"/>
      <c r="V47" s="190"/>
      <c r="W47" s="190"/>
      <c r="X47" s="190"/>
      <c r="Y47" s="190"/>
      <c r="Z47" s="190"/>
    </row>
    <row r="48" customFormat="false" ht="15" hidden="false" customHeight="false" outlineLevel="0" collapsed="false">
      <c r="A48" s="208" t="s">
        <v>594</v>
      </c>
      <c r="B48" s="200" t="n">
        <v>7</v>
      </c>
      <c r="C48" s="222" t="s">
        <v>281</v>
      </c>
      <c r="D48" s="223" t="s">
        <v>282</v>
      </c>
      <c r="E48" s="187" t="n">
        <v>1</v>
      </c>
      <c r="F48" s="189" t="n">
        <v>30</v>
      </c>
      <c r="G48" s="205" t="n">
        <f aca="false">$F48/2</f>
        <v>15</v>
      </c>
      <c r="H48" s="205" t="n">
        <v>585</v>
      </c>
      <c r="I48" s="188"/>
      <c r="J48" s="205" t="n">
        <v>15</v>
      </c>
      <c r="K48" s="205" t="n">
        <v>435</v>
      </c>
      <c r="L48" s="189"/>
      <c r="M48" s="205" t="n">
        <v>15</v>
      </c>
      <c r="N48" s="205" t="n">
        <v>600</v>
      </c>
      <c r="O48" s="189"/>
      <c r="P48" s="205" t="n">
        <v>15</v>
      </c>
      <c r="Q48" s="205" t="n">
        <v>300</v>
      </c>
      <c r="R48" s="189"/>
      <c r="S48" s="191"/>
      <c r="T48" s="191"/>
      <c r="U48" s="191"/>
      <c r="V48" s="191"/>
      <c r="W48" s="191"/>
      <c r="X48" s="191"/>
      <c r="Y48" s="191"/>
      <c r="Z48" s="191"/>
      <c r="AA48" s="190"/>
      <c r="AB48" s="190"/>
      <c r="AK48" s="190"/>
      <c r="AL48" s="190"/>
      <c r="AM48" s="190"/>
      <c r="AN48" s="190"/>
      <c r="AO48" s="190"/>
      <c r="AP48" s="190"/>
      <c r="AQ48" s="190"/>
      <c r="AR48" s="190"/>
      <c r="AS48" s="190"/>
      <c r="AT48" s="190"/>
      <c r="AU48" s="190"/>
      <c r="AV48" s="190"/>
      <c r="AW48" s="190"/>
      <c r="AX48" s="190"/>
      <c r="AY48" s="190"/>
      <c r="AZ48" s="190"/>
    </row>
    <row r="49" customFormat="false" ht="15" hidden="false" customHeight="false" outlineLevel="0" collapsed="false">
      <c r="A49" s="208" t="s">
        <v>594</v>
      </c>
      <c r="B49" s="200" t="n">
        <v>7</v>
      </c>
      <c r="C49" s="222" t="s">
        <v>287</v>
      </c>
      <c r="D49" s="223" t="s">
        <v>288</v>
      </c>
      <c r="E49" s="187" t="n">
        <v>1</v>
      </c>
      <c r="F49" s="189" t="n">
        <v>30</v>
      </c>
      <c r="G49" s="205" t="n">
        <f aca="false">$F49/2</f>
        <v>15</v>
      </c>
      <c r="H49" s="205" t="n">
        <v>585</v>
      </c>
      <c r="I49" s="188"/>
      <c r="J49" s="205" t="n">
        <v>15</v>
      </c>
      <c r="K49" s="205" t="n">
        <v>435</v>
      </c>
      <c r="L49" s="189"/>
      <c r="M49" s="205" t="n">
        <v>15</v>
      </c>
      <c r="N49" s="205" t="n">
        <v>600</v>
      </c>
      <c r="O49" s="189"/>
      <c r="P49" s="205" t="n">
        <v>15</v>
      </c>
      <c r="Q49" s="205" t="n">
        <v>300</v>
      </c>
      <c r="R49" s="189"/>
      <c r="S49" s="191"/>
      <c r="T49" s="191"/>
      <c r="U49" s="191"/>
      <c r="V49" s="191"/>
      <c r="W49" s="191"/>
      <c r="X49" s="191"/>
      <c r="Y49" s="191"/>
      <c r="Z49" s="191"/>
      <c r="AA49" s="190"/>
      <c r="AB49" s="190"/>
      <c r="AK49" s="190"/>
      <c r="AL49" s="190"/>
      <c r="AM49" s="190"/>
      <c r="AN49" s="190"/>
      <c r="AO49" s="190"/>
      <c r="AP49" s="190"/>
      <c r="AQ49" s="190"/>
      <c r="AR49" s="190"/>
      <c r="AS49" s="190"/>
      <c r="AT49" s="190"/>
      <c r="AU49" s="190"/>
      <c r="AV49" s="190"/>
      <c r="AW49" s="190"/>
      <c r="AX49" s="190"/>
      <c r="AY49" s="190"/>
      <c r="AZ49" s="190"/>
    </row>
    <row r="50" customFormat="false" ht="15" hidden="false" customHeight="false" outlineLevel="0" collapsed="false">
      <c r="A50" s="208" t="s">
        <v>594</v>
      </c>
      <c r="B50" s="200" t="n">
        <v>7</v>
      </c>
      <c r="C50" s="201" t="s">
        <v>285</v>
      </c>
      <c r="D50" s="224" t="s">
        <v>286</v>
      </c>
      <c r="E50" s="203" t="n">
        <v>1</v>
      </c>
      <c r="F50" s="217" t="n">
        <v>65</v>
      </c>
      <c r="G50" s="205" t="n">
        <f aca="false">$F50/2</f>
        <v>32.5</v>
      </c>
      <c r="H50" s="205" t="n">
        <v>1268</v>
      </c>
      <c r="I50" s="206"/>
      <c r="J50" s="205" t="n">
        <v>32.5</v>
      </c>
      <c r="K50" s="205" t="n">
        <v>943</v>
      </c>
      <c r="L50" s="207"/>
      <c r="M50" s="205" t="n">
        <v>32.5</v>
      </c>
      <c r="N50" s="205" t="n">
        <v>1300</v>
      </c>
      <c r="O50" s="207"/>
      <c r="P50" s="205" t="n">
        <v>32.5</v>
      </c>
      <c r="Q50" s="205" t="n">
        <v>650</v>
      </c>
      <c r="R50" s="207"/>
      <c r="S50" s="190"/>
      <c r="T50" s="190"/>
      <c r="U50" s="190"/>
      <c r="V50" s="190"/>
      <c r="W50" s="190"/>
      <c r="X50" s="190"/>
      <c r="Y50" s="190"/>
      <c r="Z50" s="190"/>
      <c r="AA50" s="190"/>
      <c r="AB50" s="190"/>
      <c r="AK50" s="190"/>
      <c r="AL50" s="190"/>
      <c r="AM50" s="190"/>
      <c r="AN50" s="190"/>
      <c r="AO50" s="190"/>
      <c r="AP50" s="190"/>
      <c r="AQ50" s="190"/>
      <c r="AR50" s="190"/>
      <c r="AS50" s="190"/>
      <c r="AT50" s="190"/>
      <c r="AU50" s="190"/>
      <c r="AV50" s="190"/>
      <c r="AW50" s="190"/>
      <c r="AX50" s="190"/>
      <c r="AY50" s="190"/>
      <c r="AZ50" s="190"/>
    </row>
    <row r="51" customFormat="false" ht="15" hidden="false" customHeight="false" outlineLevel="0" collapsed="false">
      <c r="A51" s="208" t="s">
        <v>594</v>
      </c>
      <c r="B51" s="200" t="n">
        <v>7</v>
      </c>
      <c r="C51" s="201" t="s">
        <v>581</v>
      </c>
      <c r="D51" s="224" t="s">
        <v>146</v>
      </c>
      <c r="E51" s="203" t="n">
        <v>3</v>
      </c>
      <c r="F51" s="217" t="n">
        <v>65</v>
      </c>
      <c r="G51" s="205" t="n">
        <v>33</v>
      </c>
      <c r="H51" s="205" t="n">
        <v>1268</v>
      </c>
      <c r="I51" s="206"/>
      <c r="J51" s="205" t="n">
        <v>33</v>
      </c>
      <c r="K51" s="205" t="n">
        <v>943</v>
      </c>
      <c r="L51" s="207"/>
      <c r="M51" s="205" t="n">
        <v>33</v>
      </c>
      <c r="N51" s="205" t="n">
        <v>600</v>
      </c>
      <c r="O51" s="207"/>
      <c r="P51" s="205" t="n">
        <v>33</v>
      </c>
      <c r="Q51" s="205" t="n">
        <v>600</v>
      </c>
      <c r="R51" s="207"/>
      <c r="S51" s="190"/>
      <c r="T51" s="190"/>
      <c r="U51" s="190"/>
      <c r="V51" s="190"/>
      <c r="W51" s="190"/>
      <c r="X51" s="190"/>
      <c r="Y51" s="190"/>
      <c r="Z51" s="190"/>
      <c r="AA51" s="190"/>
      <c r="AB51" s="190"/>
      <c r="AK51" s="190"/>
      <c r="AL51" s="190"/>
      <c r="AM51" s="190"/>
      <c r="AN51" s="190"/>
      <c r="AO51" s="190"/>
      <c r="AP51" s="190"/>
      <c r="AQ51" s="190"/>
      <c r="AR51" s="190"/>
      <c r="AS51" s="190"/>
      <c r="AT51" s="190"/>
      <c r="AU51" s="190"/>
      <c r="AV51" s="190"/>
      <c r="AW51" s="190"/>
      <c r="AX51" s="190"/>
      <c r="AY51" s="190"/>
      <c r="AZ51" s="190"/>
    </row>
    <row r="52" customFormat="false" ht="15" hidden="false" customHeight="false" outlineLevel="0" collapsed="false">
      <c r="A52" s="208" t="s">
        <v>594</v>
      </c>
      <c r="B52" s="200" t="n">
        <v>7</v>
      </c>
      <c r="C52" s="201" t="s">
        <v>289</v>
      </c>
      <c r="D52" s="224" t="s">
        <v>290</v>
      </c>
      <c r="E52" s="203" t="n">
        <v>1</v>
      </c>
      <c r="F52" s="217" t="n">
        <v>30</v>
      </c>
      <c r="G52" s="205" t="n">
        <v>15</v>
      </c>
      <c r="H52" s="205" t="n">
        <v>585</v>
      </c>
      <c r="I52" s="206"/>
      <c r="J52" s="205" t="n">
        <v>15</v>
      </c>
      <c r="K52" s="205" t="n">
        <v>435</v>
      </c>
      <c r="L52" s="207"/>
      <c r="M52" s="205" t="n">
        <v>15</v>
      </c>
      <c r="N52" s="205" t="n">
        <v>600</v>
      </c>
      <c r="O52" s="207"/>
      <c r="P52" s="205" t="n">
        <v>15</v>
      </c>
      <c r="Q52" s="205" t="n">
        <v>600</v>
      </c>
      <c r="R52" s="207"/>
      <c r="S52" s="190"/>
      <c r="T52" s="190"/>
      <c r="U52" s="190"/>
      <c r="V52" s="190"/>
      <c r="W52" s="190"/>
      <c r="X52" s="190"/>
      <c r="Y52" s="190"/>
      <c r="Z52" s="190"/>
      <c r="AA52" s="190"/>
      <c r="AB52" s="190"/>
      <c r="AK52" s="190"/>
      <c r="AL52" s="190"/>
      <c r="AM52" s="190"/>
      <c r="AN52" s="190"/>
      <c r="AO52" s="190"/>
      <c r="AP52" s="190"/>
      <c r="AQ52" s="190"/>
      <c r="AR52" s="190"/>
      <c r="AS52" s="190"/>
      <c r="AT52" s="190"/>
      <c r="AU52" s="190"/>
      <c r="AV52" s="190"/>
      <c r="AW52" s="190"/>
      <c r="AX52" s="190"/>
      <c r="AY52" s="190"/>
      <c r="AZ52" s="190"/>
    </row>
    <row r="53" customFormat="false" ht="15" hidden="false" customHeight="false" outlineLevel="0" collapsed="false">
      <c r="A53" s="208" t="s">
        <v>271</v>
      </c>
      <c r="B53" s="200" t="n">
        <v>7</v>
      </c>
      <c r="C53" s="201" t="s">
        <v>595</v>
      </c>
      <c r="D53" s="224" t="s">
        <v>144</v>
      </c>
      <c r="E53" s="203" t="n">
        <v>1</v>
      </c>
      <c r="F53" s="217" t="n">
        <v>65</v>
      </c>
      <c r="G53" s="205" t="n">
        <v>33</v>
      </c>
      <c r="H53" s="205" t="n">
        <v>1268</v>
      </c>
      <c r="I53" s="206"/>
      <c r="J53" s="205" t="n">
        <v>33</v>
      </c>
      <c r="K53" s="205" t="n">
        <v>1268</v>
      </c>
      <c r="L53" s="207"/>
      <c r="M53" s="205" t="n">
        <v>33</v>
      </c>
      <c r="N53" s="205" t="n">
        <v>1268</v>
      </c>
      <c r="O53" s="207"/>
      <c r="P53" s="205" t="n">
        <v>33</v>
      </c>
      <c r="Q53" s="205" t="n">
        <v>1268</v>
      </c>
      <c r="R53" s="207"/>
      <c r="S53" s="190"/>
      <c r="T53" s="190"/>
      <c r="U53" s="190"/>
      <c r="V53" s="190"/>
      <c r="W53" s="190"/>
      <c r="X53" s="190"/>
      <c r="Y53" s="190"/>
      <c r="Z53" s="190"/>
      <c r="AA53" s="190"/>
      <c r="AB53" s="190"/>
      <c r="AK53" s="190"/>
      <c r="AL53" s="190"/>
      <c r="AM53" s="190"/>
      <c r="AN53" s="190"/>
      <c r="AO53" s="190"/>
      <c r="AP53" s="190"/>
      <c r="AQ53" s="190"/>
      <c r="AR53" s="190"/>
      <c r="AS53" s="190"/>
      <c r="AT53" s="190"/>
      <c r="AU53" s="190"/>
      <c r="AV53" s="190"/>
      <c r="AW53" s="190"/>
      <c r="AX53" s="190"/>
      <c r="AY53" s="190"/>
      <c r="AZ53" s="190"/>
    </row>
    <row r="54" customFormat="false" ht="15" hidden="false" customHeight="false" outlineLevel="0" collapsed="false">
      <c r="A54" s="208" t="s">
        <v>594</v>
      </c>
      <c r="B54" s="200" t="n">
        <v>7</v>
      </c>
      <c r="C54" s="201" t="s">
        <v>291</v>
      </c>
      <c r="D54" s="224" t="s">
        <v>292</v>
      </c>
      <c r="E54" s="203" t="n">
        <v>1</v>
      </c>
      <c r="F54" s="217" t="n">
        <v>65</v>
      </c>
      <c r="G54" s="205" t="n">
        <v>33</v>
      </c>
      <c r="H54" s="205" t="n">
        <v>1268</v>
      </c>
      <c r="I54" s="206"/>
      <c r="J54" s="205" t="n">
        <v>33</v>
      </c>
      <c r="K54" s="205" t="n">
        <v>943</v>
      </c>
      <c r="L54" s="207"/>
      <c r="M54" s="205" t="n">
        <v>33</v>
      </c>
      <c r="N54" s="205" t="n">
        <v>600</v>
      </c>
      <c r="O54" s="207"/>
      <c r="P54" s="205" t="n">
        <v>33</v>
      </c>
      <c r="Q54" s="205" t="n">
        <v>600</v>
      </c>
      <c r="R54" s="207"/>
      <c r="S54" s="190"/>
      <c r="T54" s="190"/>
      <c r="U54" s="190"/>
      <c r="V54" s="190"/>
      <c r="W54" s="190"/>
      <c r="X54" s="190"/>
      <c r="Y54" s="190"/>
      <c r="Z54" s="190"/>
      <c r="AA54" s="190"/>
      <c r="AB54" s="190"/>
      <c r="AK54" s="190"/>
      <c r="AL54" s="190"/>
      <c r="AM54" s="190"/>
      <c r="AN54" s="190"/>
      <c r="AO54" s="190"/>
      <c r="AP54" s="190"/>
      <c r="AQ54" s="190"/>
      <c r="AR54" s="190"/>
      <c r="AS54" s="190"/>
      <c r="AT54" s="190"/>
      <c r="AU54" s="190"/>
      <c r="AV54" s="190"/>
      <c r="AW54" s="190"/>
      <c r="AX54" s="190"/>
      <c r="AY54" s="190"/>
      <c r="AZ54" s="190"/>
    </row>
    <row r="55" s="198" customFormat="true" ht="15" hidden="false" customHeight="false" outlineLevel="0" collapsed="false">
      <c r="A55" s="194" t="s">
        <v>566</v>
      </c>
      <c r="B55" s="193"/>
      <c r="C55" s="215"/>
      <c r="D55" s="216"/>
      <c r="E55" s="195"/>
      <c r="F55" s="193"/>
      <c r="G55" s="196" t="n">
        <v>8</v>
      </c>
      <c r="H55" s="196" t="n">
        <v>10</v>
      </c>
      <c r="I55" s="197" t="n">
        <v>9</v>
      </c>
      <c r="J55" s="196" t="n">
        <v>8</v>
      </c>
      <c r="K55" s="196" t="n">
        <v>10</v>
      </c>
      <c r="L55" s="197" t="n">
        <v>9</v>
      </c>
      <c r="M55" s="196" t="n">
        <v>10</v>
      </c>
      <c r="N55" s="196" t="n">
        <v>12</v>
      </c>
      <c r="O55" s="197" t="n">
        <v>11</v>
      </c>
      <c r="P55" s="196" t="n">
        <v>10</v>
      </c>
      <c r="Q55" s="196" t="n">
        <v>12</v>
      </c>
      <c r="R55" s="197" t="n">
        <v>11</v>
      </c>
    </row>
    <row r="56" s="191" customFormat="true" ht="15" hidden="false" customHeight="false" outlineLevel="0" collapsed="false">
      <c r="A56" s="199" t="s">
        <v>567</v>
      </c>
      <c r="B56" s="200" t="n">
        <v>4</v>
      </c>
      <c r="C56" s="225" t="s">
        <v>156</v>
      </c>
      <c r="D56" s="226" t="s">
        <v>157</v>
      </c>
      <c r="E56" s="203" t="n">
        <v>1</v>
      </c>
      <c r="F56" s="217" t="n">
        <v>40</v>
      </c>
      <c r="G56" s="205" t="n">
        <v>20</v>
      </c>
      <c r="H56" s="205" t="n">
        <f aca="false">40*8</f>
        <v>320</v>
      </c>
      <c r="I56" s="206"/>
      <c r="J56" s="205" t="n">
        <v>20</v>
      </c>
      <c r="K56" s="205" t="n">
        <v>320</v>
      </c>
      <c r="L56" s="207"/>
      <c r="M56" s="205" t="n">
        <v>20</v>
      </c>
      <c r="N56" s="205" t="n">
        <v>400</v>
      </c>
      <c r="O56" s="207"/>
      <c r="P56" s="205" t="n">
        <v>20</v>
      </c>
      <c r="Q56" s="205" t="n">
        <v>400</v>
      </c>
      <c r="R56" s="207"/>
      <c r="S56" s="190"/>
      <c r="T56" s="190"/>
      <c r="U56" s="190"/>
      <c r="V56" s="190"/>
      <c r="W56" s="190"/>
      <c r="X56" s="190"/>
      <c r="Y56" s="190"/>
      <c r="Z56" s="190"/>
    </row>
    <row r="57" s="191" customFormat="true" ht="15" hidden="false" customHeight="false" outlineLevel="0" collapsed="false">
      <c r="A57" s="199" t="s">
        <v>567</v>
      </c>
      <c r="B57" s="200" t="n">
        <v>4</v>
      </c>
      <c r="C57" s="201" t="s">
        <v>158</v>
      </c>
      <c r="D57" s="202" t="s">
        <v>159</v>
      </c>
      <c r="E57" s="203" t="n">
        <v>2</v>
      </c>
      <c r="F57" s="217" t="n">
        <v>40</v>
      </c>
      <c r="G57" s="205" t="n">
        <v>20</v>
      </c>
      <c r="H57" s="205" t="n">
        <v>160</v>
      </c>
      <c r="I57" s="206"/>
      <c r="J57" s="205" t="n">
        <v>20</v>
      </c>
      <c r="K57" s="205" t="n">
        <v>160</v>
      </c>
      <c r="L57" s="207"/>
      <c r="M57" s="221" t="n">
        <v>0</v>
      </c>
      <c r="N57" s="221" t="n">
        <v>0</v>
      </c>
      <c r="O57" s="207"/>
      <c r="P57" s="221" t="n">
        <v>0</v>
      </c>
      <c r="Q57" s="221" t="n">
        <v>0</v>
      </c>
      <c r="R57" s="207"/>
      <c r="S57" s="190"/>
      <c r="T57" s="190"/>
      <c r="U57" s="190"/>
      <c r="V57" s="190"/>
      <c r="W57" s="190"/>
      <c r="X57" s="190"/>
      <c r="Y57" s="190"/>
      <c r="Z57" s="190"/>
    </row>
    <row r="58" s="191" customFormat="true" ht="15" hidden="false" customHeight="false" outlineLevel="0" collapsed="false">
      <c r="A58" s="199" t="s">
        <v>567</v>
      </c>
      <c r="B58" s="200" t="n">
        <v>4</v>
      </c>
      <c r="C58" s="201" t="s">
        <v>160</v>
      </c>
      <c r="D58" s="226" t="s">
        <v>161</v>
      </c>
      <c r="E58" s="203" t="n">
        <v>1</v>
      </c>
      <c r="F58" s="217" t="n">
        <v>250</v>
      </c>
      <c r="G58" s="205" t="n">
        <v>125</v>
      </c>
      <c r="H58" s="205" t="n">
        <v>2000</v>
      </c>
      <c r="I58" s="206"/>
      <c r="J58" s="205" t="n">
        <v>125</v>
      </c>
      <c r="K58" s="205" t="n">
        <v>2000</v>
      </c>
      <c r="L58" s="207"/>
      <c r="M58" s="205" t="n">
        <v>125</v>
      </c>
      <c r="N58" s="205" t="n">
        <v>2500</v>
      </c>
      <c r="O58" s="207"/>
      <c r="P58" s="205" t="n">
        <v>125</v>
      </c>
      <c r="Q58" s="205" t="n">
        <v>2500</v>
      </c>
      <c r="R58" s="207"/>
      <c r="S58" s="190"/>
      <c r="T58" s="190"/>
      <c r="U58" s="190"/>
      <c r="V58" s="190"/>
      <c r="W58" s="190"/>
      <c r="X58" s="190"/>
      <c r="Y58" s="190"/>
      <c r="Z58" s="190"/>
    </row>
    <row r="59" s="191" customFormat="true" ht="15" hidden="false" customHeight="false" outlineLevel="0" collapsed="false">
      <c r="A59" s="199" t="s">
        <v>567</v>
      </c>
      <c r="B59" s="200" t="n">
        <v>4</v>
      </c>
      <c r="C59" s="201" t="s">
        <v>163</v>
      </c>
      <c r="D59" s="202" t="s">
        <v>164</v>
      </c>
      <c r="E59" s="203" t="n">
        <v>2</v>
      </c>
      <c r="F59" s="189" t="n">
        <v>250</v>
      </c>
      <c r="G59" s="205" t="n">
        <v>125</v>
      </c>
      <c r="H59" s="205" t="n">
        <f aca="false">$F59*4</f>
        <v>1000</v>
      </c>
      <c r="I59" s="206"/>
      <c r="J59" s="205" t="n">
        <v>125</v>
      </c>
      <c r="K59" s="205" t="n">
        <v>1000</v>
      </c>
      <c r="L59" s="207"/>
      <c r="M59" s="205" t="n">
        <v>125</v>
      </c>
      <c r="N59" s="205" t="n">
        <v>1250</v>
      </c>
      <c r="O59" s="207"/>
      <c r="P59" s="205" t="n">
        <v>125</v>
      </c>
      <c r="Q59" s="205" t="n">
        <v>1250</v>
      </c>
      <c r="R59" s="207"/>
      <c r="S59" s="190"/>
      <c r="T59" s="190"/>
      <c r="U59" s="190"/>
      <c r="V59" s="190"/>
      <c r="W59" s="190"/>
      <c r="X59" s="190"/>
      <c r="Y59" s="190"/>
      <c r="Z59" s="190"/>
    </row>
    <row r="60" s="191" customFormat="true" ht="15" hidden="false" customHeight="false" outlineLevel="0" collapsed="false">
      <c r="A60" s="199" t="s">
        <v>567</v>
      </c>
      <c r="B60" s="200" t="n">
        <v>4</v>
      </c>
      <c r="C60" s="201" t="s">
        <v>165</v>
      </c>
      <c r="D60" s="226" t="s">
        <v>166</v>
      </c>
      <c r="E60" s="203" t="n">
        <v>1</v>
      </c>
      <c r="F60" s="189" t="n">
        <v>150</v>
      </c>
      <c r="G60" s="205" t="n">
        <v>75</v>
      </c>
      <c r="H60" s="205" t="n">
        <v>1000</v>
      </c>
      <c r="I60" s="206"/>
      <c r="J60" s="205" t="n">
        <v>75</v>
      </c>
      <c r="K60" s="205" t="n">
        <v>1000</v>
      </c>
      <c r="L60" s="207"/>
      <c r="M60" s="205" t="n">
        <v>75</v>
      </c>
      <c r="N60" s="205" t="n">
        <v>1500</v>
      </c>
      <c r="O60" s="207"/>
      <c r="P60" s="205" t="n">
        <v>75</v>
      </c>
      <c r="Q60" s="205" t="n">
        <v>1500</v>
      </c>
      <c r="R60" s="207"/>
      <c r="S60" s="190"/>
      <c r="T60" s="190"/>
      <c r="U60" s="190"/>
      <c r="V60" s="190"/>
      <c r="W60" s="190"/>
      <c r="X60" s="190"/>
      <c r="Y60" s="190"/>
      <c r="Z60" s="190"/>
    </row>
    <row r="61" s="198" customFormat="true" ht="15" hidden="false" customHeight="false" outlineLevel="0" collapsed="false">
      <c r="A61" s="194" t="s">
        <v>596</v>
      </c>
      <c r="B61" s="193"/>
      <c r="C61" s="215"/>
      <c r="D61" s="216"/>
      <c r="E61" s="195"/>
      <c r="F61" s="195"/>
      <c r="G61" s="196" t="n">
        <v>18</v>
      </c>
      <c r="H61" s="196" t="n">
        <v>22</v>
      </c>
      <c r="I61" s="197" t="n">
        <v>20</v>
      </c>
      <c r="J61" s="196" t="n">
        <v>10</v>
      </c>
      <c r="K61" s="196" t="n">
        <f aca="false">L61+(L61*0.2)</f>
        <v>14.4</v>
      </c>
      <c r="L61" s="197" t="n">
        <v>12</v>
      </c>
      <c r="M61" s="196" t="n">
        <v>12</v>
      </c>
      <c r="N61" s="196" t="n">
        <v>16</v>
      </c>
      <c r="O61" s="197" t="n">
        <v>14</v>
      </c>
      <c r="P61" s="196" t="n">
        <v>7</v>
      </c>
      <c r="Q61" s="196" t="n">
        <v>11</v>
      </c>
      <c r="R61" s="197" t="n">
        <v>5</v>
      </c>
    </row>
    <row r="62" customFormat="false" ht="15" hidden="false" customHeight="false" outlineLevel="0" collapsed="false">
      <c r="A62" s="199" t="s">
        <v>228</v>
      </c>
      <c r="B62" s="200" t="n">
        <v>5</v>
      </c>
      <c r="C62" s="208" t="s">
        <v>186</v>
      </c>
      <c r="D62" s="209" t="s">
        <v>187</v>
      </c>
      <c r="E62" s="203" t="n">
        <v>3</v>
      </c>
      <c r="F62" s="217" t="n">
        <v>50</v>
      </c>
      <c r="G62" s="205" t="n">
        <v>25</v>
      </c>
      <c r="H62" s="205" t="n">
        <f aca="false">F62*9</f>
        <v>450</v>
      </c>
      <c r="I62" s="206"/>
      <c r="J62" s="205" t="n">
        <v>25</v>
      </c>
      <c r="K62" s="205" t="n">
        <v>250</v>
      </c>
      <c r="L62" s="207"/>
      <c r="M62" s="205" t="n">
        <v>25</v>
      </c>
      <c r="N62" s="205" t="n">
        <f aca="false">F62*6</f>
        <v>300</v>
      </c>
      <c r="O62" s="207"/>
      <c r="P62" s="205" t="n">
        <f aca="false">$F62/3</f>
        <v>16.6666666666667</v>
      </c>
      <c r="Q62" s="205" t="n">
        <f aca="false">F62*7/2</f>
        <v>175</v>
      </c>
      <c r="R62" s="207"/>
      <c r="S62" s="190"/>
      <c r="T62" s="190"/>
      <c r="U62" s="190"/>
      <c r="V62" s="190"/>
      <c r="W62" s="190"/>
      <c r="X62" s="190"/>
      <c r="Y62" s="190"/>
      <c r="Z62" s="190"/>
      <c r="AA62" s="190"/>
      <c r="AB62" s="190"/>
      <c r="AK62" s="190"/>
      <c r="AL62" s="190"/>
      <c r="AM62" s="190"/>
      <c r="AN62" s="190"/>
      <c r="AO62" s="190"/>
      <c r="AP62" s="190"/>
      <c r="AQ62" s="190"/>
      <c r="AR62" s="190"/>
      <c r="AS62" s="190"/>
      <c r="AT62" s="190"/>
      <c r="AU62" s="190"/>
      <c r="AV62" s="190"/>
      <c r="AW62" s="190"/>
      <c r="AX62" s="190"/>
      <c r="AY62" s="190"/>
      <c r="AZ62" s="190"/>
    </row>
    <row r="63" customFormat="false" ht="15" hidden="false" customHeight="false" outlineLevel="0" collapsed="false">
      <c r="A63" s="199" t="s">
        <v>228</v>
      </c>
      <c r="B63" s="200" t="n">
        <v>5</v>
      </c>
      <c r="C63" s="208" t="s">
        <v>188</v>
      </c>
      <c r="D63" s="209" t="s">
        <v>189</v>
      </c>
      <c r="E63" s="203" t="n">
        <v>2</v>
      </c>
      <c r="F63" s="217" t="n">
        <v>100</v>
      </c>
      <c r="G63" s="205" t="n">
        <v>50</v>
      </c>
      <c r="H63" s="205" t="n">
        <v>900</v>
      </c>
      <c r="I63" s="206"/>
      <c r="J63" s="205" t="n">
        <v>50</v>
      </c>
      <c r="K63" s="205" t="n">
        <v>500</v>
      </c>
      <c r="L63" s="207"/>
      <c r="M63" s="205" t="n">
        <v>50</v>
      </c>
      <c r="N63" s="205" t="n">
        <v>600</v>
      </c>
      <c r="O63" s="207"/>
      <c r="P63" s="205" t="n">
        <f aca="false">$F63/3</f>
        <v>33.3333333333333</v>
      </c>
      <c r="Q63" s="205" t="n">
        <v>350</v>
      </c>
      <c r="R63" s="207"/>
      <c r="S63" s="190"/>
      <c r="T63" s="190"/>
      <c r="U63" s="190"/>
      <c r="V63" s="190"/>
      <c r="W63" s="190"/>
      <c r="X63" s="190"/>
      <c r="Y63" s="190"/>
      <c r="Z63" s="190"/>
      <c r="AA63" s="190"/>
      <c r="AB63" s="190"/>
      <c r="AK63" s="190"/>
      <c r="AL63" s="190"/>
      <c r="AM63" s="190"/>
      <c r="AN63" s="190"/>
      <c r="AO63" s="190"/>
      <c r="AP63" s="190"/>
      <c r="AQ63" s="190"/>
      <c r="AR63" s="190"/>
      <c r="AS63" s="190"/>
      <c r="AT63" s="190"/>
      <c r="AU63" s="190"/>
      <c r="AV63" s="190"/>
      <c r="AW63" s="190"/>
      <c r="AX63" s="190"/>
      <c r="AY63" s="190"/>
      <c r="AZ63" s="190"/>
    </row>
    <row r="64" s="190" customFormat="true" ht="15" hidden="false" customHeight="false" outlineLevel="0" collapsed="false">
      <c r="A64" s="199" t="s">
        <v>228</v>
      </c>
      <c r="B64" s="200" t="n">
        <v>5</v>
      </c>
      <c r="C64" s="208" t="s">
        <v>190</v>
      </c>
      <c r="D64" s="209" t="s">
        <v>191</v>
      </c>
      <c r="E64" s="203" t="n">
        <v>2</v>
      </c>
      <c r="F64" s="217" t="n">
        <v>100</v>
      </c>
      <c r="G64" s="205" t="n">
        <v>50</v>
      </c>
      <c r="H64" s="205" t="n">
        <v>900</v>
      </c>
      <c r="I64" s="206"/>
      <c r="J64" s="205" t="n">
        <v>50</v>
      </c>
      <c r="K64" s="205" t="n">
        <v>500</v>
      </c>
      <c r="L64" s="207"/>
      <c r="M64" s="205" t="n">
        <v>50</v>
      </c>
      <c r="N64" s="205" t="n">
        <v>600</v>
      </c>
      <c r="O64" s="207"/>
      <c r="P64" s="205" t="n">
        <f aca="false">$F64/3</f>
        <v>33.3333333333333</v>
      </c>
      <c r="Q64" s="205" t="n">
        <v>350</v>
      </c>
      <c r="R64" s="207"/>
    </row>
    <row r="65" s="190" customFormat="true" ht="15" hidden="false" customHeight="false" outlineLevel="0" collapsed="false">
      <c r="A65" s="199" t="s">
        <v>228</v>
      </c>
      <c r="B65" s="200" t="n">
        <v>5</v>
      </c>
      <c r="C65" s="208" t="s">
        <v>194</v>
      </c>
      <c r="D65" s="209" t="s">
        <v>195</v>
      </c>
      <c r="E65" s="203" t="n">
        <v>1</v>
      </c>
      <c r="F65" s="217" t="n">
        <v>100</v>
      </c>
      <c r="G65" s="205" t="n">
        <v>50</v>
      </c>
      <c r="H65" s="205" t="n">
        <v>1800</v>
      </c>
      <c r="I65" s="206"/>
      <c r="J65" s="205" t="n">
        <v>50</v>
      </c>
      <c r="K65" s="205" t="n">
        <v>1000</v>
      </c>
      <c r="L65" s="207"/>
      <c r="M65" s="205" t="n">
        <v>50</v>
      </c>
      <c r="N65" s="205" t="n">
        <v>1200</v>
      </c>
      <c r="O65" s="207"/>
      <c r="P65" s="205" t="n">
        <f aca="false">$F65/3</f>
        <v>33.3333333333333</v>
      </c>
      <c r="Q65" s="205" t="n">
        <v>700</v>
      </c>
      <c r="R65" s="207"/>
    </row>
    <row r="66" s="190" customFormat="true" ht="15" hidden="false" customHeight="false" outlineLevel="0" collapsed="false">
      <c r="A66" s="199" t="s">
        <v>228</v>
      </c>
      <c r="B66" s="200" t="n">
        <v>5</v>
      </c>
      <c r="C66" s="208" t="s">
        <v>597</v>
      </c>
      <c r="D66" s="209" t="s">
        <v>205</v>
      </c>
      <c r="E66" s="203" t="n">
        <v>1</v>
      </c>
      <c r="F66" s="217" t="n">
        <v>100</v>
      </c>
      <c r="G66" s="205" t="n">
        <v>50</v>
      </c>
      <c r="H66" s="205" t="n">
        <v>1800</v>
      </c>
      <c r="I66" s="206"/>
      <c r="J66" s="205" t="n">
        <v>50</v>
      </c>
      <c r="K66" s="205" t="n">
        <v>1000</v>
      </c>
      <c r="L66" s="207"/>
      <c r="M66" s="205" t="n">
        <v>50</v>
      </c>
      <c r="N66" s="205" t="n">
        <v>1200</v>
      </c>
      <c r="O66" s="207"/>
      <c r="P66" s="205" t="n">
        <f aca="false">$F66/3</f>
        <v>33.3333333333333</v>
      </c>
      <c r="Q66" s="205" t="n">
        <v>700</v>
      </c>
      <c r="R66" s="207"/>
    </row>
    <row r="67" s="190" customFormat="true" ht="15" hidden="false" customHeight="false" outlineLevel="0" collapsed="false">
      <c r="A67" s="199" t="s">
        <v>228</v>
      </c>
      <c r="B67" s="200" t="n">
        <v>5</v>
      </c>
      <c r="C67" s="208" t="s">
        <v>206</v>
      </c>
      <c r="D67" s="209" t="s">
        <v>207</v>
      </c>
      <c r="E67" s="203" t="n">
        <v>1</v>
      </c>
      <c r="F67" s="217" t="n">
        <v>100</v>
      </c>
      <c r="G67" s="205" t="n">
        <v>50</v>
      </c>
      <c r="H67" s="205" t="n">
        <v>1800</v>
      </c>
      <c r="I67" s="206"/>
      <c r="J67" s="205" t="n">
        <v>50</v>
      </c>
      <c r="K67" s="205" t="n">
        <v>1000</v>
      </c>
      <c r="L67" s="207"/>
      <c r="M67" s="205" t="n">
        <v>50</v>
      </c>
      <c r="N67" s="205" t="n">
        <v>1200</v>
      </c>
      <c r="O67" s="207"/>
      <c r="P67" s="205" t="n">
        <f aca="false">$F67/3</f>
        <v>33.3333333333333</v>
      </c>
      <c r="Q67" s="205" t="n">
        <v>700</v>
      </c>
      <c r="R67" s="207"/>
    </row>
    <row r="68" s="190" customFormat="true" ht="15" hidden="false" customHeight="false" outlineLevel="0" collapsed="false">
      <c r="A68" s="199" t="s">
        <v>228</v>
      </c>
      <c r="B68" s="200" t="n">
        <v>5</v>
      </c>
      <c r="C68" s="208" t="s">
        <v>208</v>
      </c>
      <c r="D68" s="209" t="s">
        <v>209</v>
      </c>
      <c r="E68" s="203" t="n">
        <v>2</v>
      </c>
      <c r="F68" s="217" t="n">
        <v>100</v>
      </c>
      <c r="G68" s="205" t="n">
        <v>50</v>
      </c>
      <c r="H68" s="205" t="n">
        <v>900</v>
      </c>
      <c r="I68" s="206"/>
      <c r="J68" s="205" t="n">
        <v>50</v>
      </c>
      <c r="K68" s="205" t="n">
        <v>500</v>
      </c>
      <c r="L68" s="207"/>
      <c r="M68" s="205" t="n">
        <v>50</v>
      </c>
      <c r="N68" s="205" t="n">
        <v>600</v>
      </c>
      <c r="O68" s="207"/>
      <c r="P68" s="205" t="n">
        <f aca="false">$F68/3</f>
        <v>33.3333333333333</v>
      </c>
      <c r="Q68" s="205" t="n">
        <v>350</v>
      </c>
      <c r="R68" s="207"/>
    </row>
    <row r="69" s="190" customFormat="true" ht="15" hidden="false" customHeight="false" outlineLevel="0" collapsed="false">
      <c r="A69" s="199" t="s">
        <v>228</v>
      </c>
      <c r="B69" s="200" t="n">
        <v>5</v>
      </c>
      <c r="C69" s="208" t="s">
        <v>212</v>
      </c>
      <c r="D69" s="209" t="s">
        <v>213</v>
      </c>
      <c r="E69" s="203" t="n">
        <v>1</v>
      </c>
      <c r="F69" s="217" t="n">
        <v>100</v>
      </c>
      <c r="G69" s="205" t="n">
        <v>50</v>
      </c>
      <c r="H69" s="205" t="n">
        <v>1800</v>
      </c>
      <c r="I69" s="206"/>
      <c r="J69" s="205" t="n">
        <v>50</v>
      </c>
      <c r="K69" s="205" t="n">
        <v>1000</v>
      </c>
      <c r="L69" s="207"/>
      <c r="M69" s="205" t="n">
        <v>50</v>
      </c>
      <c r="N69" s="205" t="n">
        <v>1200</v>
      </c>
      <c r="O69" s="207"/>
      <c r="P69" s="205" t="n">
        <f aca="false">$F69/3</f>
        <v>33.3333333333333</v>
      </c>
      <c r="Q69" s="205" t="n">
        <v>700</v>
      </c>
      <c r="R69" s="207"/>
    </row>
    <row r="70" s="190" customFormat="true" ht="15" hidden="false" customHeight="false" outlineLevel="0" collapsed="false">
      <c r="A70" s="199" t="s">
        <v>228</v>
      </c>
      <c r="B70" s="200" t="n">
        <v>5</v>
      </c>
      <c r="C70" s="208" t="s">
        <v>218</v>
      </c>
      <c r="D70" s="209" t="s">
        <v>219</v>
      </c>
      <c r="E70" s="203" t="n">
        <v>2</v>
      </c>
      <c r="F70" s="217" t="n">
        <v>100</v>
      </c>
      <c r="G70" s="205" t="n">
        <v>50</v>
      </c>
      <c r="H70" s="205" t="n">
        <v>900</v>
      </c>
      <c r="I70" s="206"/>
      <c r="J70" s="205" t="n">
        <v>50</v>
      </c>
      <c r="K70" s="205" t="n">
        <v>500</v>
      </c>
      <c r="L70" s="207"/>
      <c r="M70" s="205" t="n">
        <v>50</v>
      </c>
      <c r="N70" s="205" t="n">
        <v>600</v>
      </c>
      <c r="O70" s="207"/>
      <c r="P70" s="205" t="n">
        <f aca="false">$F70/3</f>
        <v>33.3333333333333</v>
      </c>
      <c r="Q70" s="205" t="n">
        <v>350</v>
      </c>
      <c r="R70" s="207"/>
    </row>
    <row r="71" s="190" customFormat="true" ht="15" hidden="false" customHeight="false" outlineLevel="0" collapsed="false">
      <c r="A71" s="199" t="s">
        <v>228</v>
      </c>
      <c r="B71" s="200" t="n">
        <v>5</v>
      </c>
      <c r="C71" s="208" t="s">
        <v>239</v>
      </c>
      <c r="D71" s="209" t="s">
        <v>240</v>
      </c>
      <c r="E71" s="203" t="n">
        <v>1</v>
      </c>
      <c r="F71" s="217" t="n">
        <v>100</v>
      </c>
      <c r="G71" s="205" t="n">
        <v>50</v>
      </c>
      <c r="H71" s="205" t="n">
        <v>1800</v>
      </c>
      <c r="I71" s="206"/>
      <c r="J71" s="205" t="n">
        <v>50</v>
      </c>
      <c r="K71" s="205" t="n">
        <v>1000</v>
      </c>
      <c r="L71" s="207"/>
      <c r="M71" s="205" t="n">
        <v>50</v>
      </c>
      <c r="N71" s="205" t="n">
        <v>1200</v>
      </c>
      <c r="O71" s="207"/>
      <c r="P71" s="205" t="n">
        <f aca="false">$F71/3</f>
        <v>33.3333333333333</v>
      </c>
      <c r="Q71" s="205" t="n">
        <v>700</v>
      </c>
      <c r="R71" s="207"/>
    </row>
    <row r="72" s="190" customFormat="true" ht="15" hidden="false" customHeight="false" outlineLevel="0" collapsed="false">
      <c r="A72" s="199" t="s">
        <v>228</v>
      </c>
      <c r="B72" s="200" t="n">
        <v>5</v>
      </c>
      <c r="C72" s="208" t="s">
        <v>598</v>
      </c>
      <c r="D72" s="209" t="s">
        <v>221</v>
      </c>
      <c r="E72" s="203" t="n">
        <v>1</v>
      </c>
      <c r="F72" s="217" t="n">
        <v>100</v>
      </c>
      <c r="G72" s="205" t="n">
        <v>50</v>
      </c>
      <c r="H72" s="205" t="n">
        <v>1800</v>
      </c>
      <c r="I72" s="206"/>
      <c r="J72" s="205" t="n">
        <v>50</v>
      </c>
      <c r="K72" s="205" t="n">
        <v>1000</v>
      </c>
      <c r="L72" s="207"/>
      <c r="M72" s="205" t="n">
        <v>50</v>
      </c>
      <c r="N72" s="205" t="n">
        <v>1200</v>
      </c>
      <c r="O72" s="207"/>
      <c r="P72" s="205" t="n">
        <f aca="false">$F72/3</f>
        <v>33.3333333333333</v>
      </c>
      <c r="Q72" s="205" t="n">
        <v>700</v>
      </c>
      <c r="R72" s="207"/>
    </row>
    <row r="73" customFormat="false" ht="15" hidden="false" customHeight="false" outlineLevel="0" collapsed="false">
      <c r="A73" s="199" t="s">
        <v>228</v>
      </c>
      <c r="B73" s="200" t="n">
        <v>5</v>
      </c>
      <c r="C73" s="208" t="s">
        <v>233</v>
      </c>
      <c r="D73" s="209" t="s">
        <v>234</v>
      </c>
      <c r="E73" s="203" t="n">
        <v>1</v>
      </c>
      <c r="F73" s="217" t="n">
        <v>135</v>
      </c>
      <c r="G73" s="205" t="n">
        <f aca="false">F73/2</f>
        <v>67.5</v>
      </c>
      <c r="H73" s="205" t="n">
        <v>1800</v>
      </c>
      <c r="I73" s="206"/>
      <c r="J73" s="205" t="n">
        <v>67.5</v>
      </c>
      <c r="K73" s="205" t="n">
        <v>1000</v>
      </c>
      <c r="L73" s="207"/>
      <c r="M73" s="205" t="n">
        <v>67.5</v>
      </c>
      <c r="N73" s="205" t="n">
        <v>1200</v>
      </c>
      <c r="O73" s="207"/>
      <c r="P73" s="205" t="n">
        <f aca="false">$F73/3</f>
        <v>45</v>
      </c>
      <c r="Q73" s="205" t="n">
        <v>700</v>
      </c>
      <c r="R73" s="207"/>
      <c r="S73" s="190"/>
      <c r="T73" s="190"/>
      <c r="U73" s="190"/>
      <c r="V73" s="190"/>
      <c r="W73" s="190"/>
      <c r="X73" s="190"/>
      <c r="Y73" s="190"/>
      <c r="Z73" s="190"/>
      <c r="AA73" s="190"/>
      <c r="AB73" s="190"/>
      <c r="AK73" s="190"/>
      <c r="AL73" s="190"/>
      <c r="AM73" s="190"/>
      <c r="AN73" s="190"/>
      <c r="AO73" s="190"/>
      <c r="AP73" s="190"/>
      <c r="AQ73" s="190"/>
      <c r="AR73" s="190"/>
      <c r="AS73" s="190"/>
      <c r="AT73" s="190"/>
      <c r="AU73" s="190"/>
      <c r="AV73" s="190"/>
      <c r="AW73" s="190"/>
      <c r="AX73" s="190"/>
      <c r="AY73" s="190"/>
      <c r="AZ73" s="190"/>
    </row>
    <row r="74" customFormat="false" ht="15" hidden="false" customHeight="false" outlineLevel="0" collapsed="false">
      <c r="A74" s="199" t="s">
        <v>228</v>
      </c>
      <c r="B74" s="200" t="n">
        <v>5</v>
      </c>
      <c r="C74" s="208" t="s">
        <v>599</v>
      </c>
      <c r="D74" s="209" t="s">
        <v>227</v>
      </c>
      <c r="E74" s="209" t="n">
        <v>1</v>
      </c>
      <c r="F74" s="217" t="n">
        <v>50</v>
      </c>
      <c r="G74" s="205" t="n">
        <v>25</v>
      </c>
      <c r="H74" s="205" t="n">
        <v>900</v>
      </c>
      <c r="I74" s="206"/>
      <c r="J74" s="205" t="n">
        <v>25</v>
      </c>
      <c r="K74" s="205" t="n">
        <v>500</v>
      </c>
      <c r="L74" s="207"/>
      <c r="M74" s="205" t="n">
        <v>25</v>
      </c>
      <c r="N74" s="205" t="n">
        <v>600</v>
      </c>
      <c r="O74" s="207"/>
      <c r="P74" s="205" t="n">
        <f aca="false">$F74/3</f>
        <v>16.6666666666667</v>
      </c>
      <c r="Q74" s="205" t="n">
        <v>350</v>
      </c>
      <c r="R74" s="207"/>
      <c r="S74" s="190"/>
      <c r="T74" s="190"/>
      <c r="U74" s="190"/>
      <c r="V74" s="190"/>
      <c r="W74" s="190"/>
      <c r="X74" s="190"/>
      <c r="Y74" s="190"/>
      <c r="Z74" s="190"/>
      <c r="AA74" s="190"/>
      <c r="AB74" s="190"/>
      <c r="AK74" s="190"/>
      <c r="AL74" s="190"/>
      <c r="AM74" s="190"/>
      <c r="AN74" s="190"/>
      <c r="AO74" s="190"/>
      <c r="AP74" s="190"/>
      <c r="AQ74" s="190"/>
      <c r="AR74" s="190"/>
      <c r="AS74" s="190"/>
      <c r="AT74" s="190"/>
      <c r="AU74" s="190"/>
      <c r="AV74" s="190"/>
      <c r="AW74" s="190"/>
      <c r="AX74" s="190"/>
      <c r="AY74" s="190"/>
      <c r="AZ74" s="190"/>
    </row>
    <row r="75" customFormat="false" ht="15" hidden="false" customHeight="false" outlineLevel="0" collapsed="false">
      <c r="A75" s="199" t="s">
        <v>228</v>
      </c>
      <c r="B75" s="200" t="n">
        <v>5</v>
      </c>
      <c r="C75" s="208" t="s">
        <v>600</v>
      </c>
      <c r="D75" s="209" t="s">
        <v>230</v>
      </c>
      <c r="E75" s="209" t="n">
        <v>1</v>
      </c>
      <c r="F75" s="217" t="n">
        <v>135</v>
      </c>
      <c r="G75" s="205" t="n">
        <v>38</v>
      </c>
      <c r="H75" s="205" t="n">
        <v>2430</v>
      </c>
      <c r="I75" s="206"/>
      <c r="J75" s="205" t="n">
        <v>38</v>
      </c>
      <c r="K75" s="205" t="n">
        <f aca="false">F75*10</f>
        <v>1350</v>
      </c>
      <c r="L75" s="207"/>
      <c r="M75" s="205" t="n">
        <v>38</v>
      </c>
      <c r="N75" s="205" t="n">
        <v>1620</v>
      </c>
      <c r="O75" s="207"/>
      <c r="P75" s="205" t="n">
        <f aca="false">$F75/3</f>
        <v>45</v>
      </c>
      <c r="Q75" s="205" t="n">
        <v>945</v>
      </c>
      <c r="R75" s="207"/>
      <c r="S75" s="190"/>
      <c r="T75" s="190"/>
      <c r="U75" s="190"/>
      <c r="V75" s="190"/>
      <c r="W75" s="190"/>
      <c r="X75" s="190"/>
      <c r="Y75" s="190"/>
      <c r="Z75" s="190"/>
      <c r="AA75" s="190"/>
      <c r="AB75" s="190"/>
      <c r="AK75" s="190"/>
      <c r="AL75" s="190"/>
      <c r="AM75" s="190"/>
      <c r="AN75" s="190"/>
      <c r="AO75" s="190"/>
      <c r="AP75" s="190"/>
      <c r="AQ75" s="190"/>
      <c r="AR75" s="190"/>
      <c r="AS75" s="190"/>
      <c r="AT75" s="190"/>
      <c r="AU75" s="190"/>
      <c r="AV75" s="190"/>
      <c r="AW75" s="190"/>
      <c r="AX75" s="190"/>
      <c r="AY75" s="190"/>
      <c r="AZ75" s="190"/>
    </row>
    <row r="76" customFormat="false" ht="15" hidden="false" customHeight="false" outlineLevel="0" collapsed="false">
      <c r="A76" s="208" t="s">
        <v>594</v>
      </c>
      <c r="B76" s="200" t="n">
        <v>7</v>
      </c>
      <c r="C76" s="222" t="s">
        <v>293</v>
      </c>
      <c r="D76" s="223" t="s">
        <v>294</v>
      </c>
      <c r="E76" s="187" t="n">
        <v>3</v>
      </c>
      <c r="F76" s="189" t="n">
        <v>50</v>
      </c>
      <c r="G76" s="205" t="n">
        <f aca="false">$F76/2</f>
        <v>25</v>
      </c>
      <c r="H76" s="205" t="n">
        <v>450</v>
      </c>
      <c r="I76" s="188"/>
      <c r="J76" s="205" t="n">
        <v>25</v>
      </c>
      <c r="K76" s="205" t="n">
        <v>250</v>
      </c>
      <c r="L76" s="189"/>
      <c r="M76" s="205" t="n">
        <v>25</v>
      </c>
      <c r="N76" s="205" t="n">
        <v>300</v>
      </c>
      <c r="O76" s="189"/>
      <c r="P76" s="205" t="n">
        <f aca="false">$F76</f>
        <v>50</v>
      </c>
      <c r="Q76" s="205" t="n">
        <v>175</v>
      </c>
      <c r="R76" s="189"/>
      <c r="S76" s="191"/>
      <c r="T76" s="191"/>
      <c r="U76" s="191"/>
      <c r="V76" s="191"/>
      <c r="W76" s="191"/>
      <c r="X76" s="191"/>
      <c r="Y76" s="191"/>
      <c r="Z76" s="191"/>
      <c r="AA76" s="190"/>
      <c r="AB76" s="190"/>
      <c r="AK76" s="190"/>
      <c r="AL76" s="190"/>
      <c r="AM76" s="190"/>
      <c r="AN76" s="190"/>
      <c r="AO76" s="190"/>
      <c r="AP76" s="190"/>
      <c r="AQ76" s="190"/>
      <c r="AR76" s="190"/>
      <c r="AS76" s="190"/>
      <c r="AT76" s="190"/>
      <c r="AU76" s="190"/>
      <c r="AV76" s="190"/>
      <c r="AW76" s="190"/>
      <c r="AX76" s="190"/>
      <c r="AY76" s="190"/>
      <c r="AZ76" s="190"/>
    </row>
    <row r="77" customFormat="false" ht="15" hidden="false" customHeight="false" outlineLevel="0" collapsed="false">
      <c r="A77" s="208" t="s">
        <v>594</v>
      </c>
      <c r="B77" s="200" t="n">
        <v>7</v>
      </c>
      <c r="C77" s="222" t="s">
        <v>295</v>
      </c>
      <c r="D77" s="223" t="s">
        <v>296</v>
      </c>
      <c r="E77" s="187" t="n">
        <v>2</v>
      </c>
      <c r="F77" s="189" t="n">
        <v>50</v>
      </c>
      <c r="G77" s="205" t="n">
        <f aca="false">$F77/2</f>
        <v>25</v>
      </c>
      <c r="H77" s="205" t="n">
        <v>450</v>
      </c>
      <c r="I77" s="188"/>
      <c r="J77" s="205" t="n">
        <v>25</v>
      </c>
      <c r="K77" s="205" t="n">
        <v>250</v>
      </c>
      <c r="L77" s="189"/>
      <c r="M77" s="205" t="n">
        <v>25</v>
      </c>
      <c r="N77" s="205" t="n">
        <v>300</v>
      </c>
      <c r="O77" s="189"/>
      <c r="P77" s="205" t="n">
        <f aca="false">$F77</f>
        <v>50</v>
      </c>
      <c r="Q77" s="205" t="n">
        <v>175</v>
      </c>
      <c r="R77" s="189"/>
      <c r="S77" s="191"/>
      <c r="T77" s="191"/>
      <c r="U77" s="191"/>
      <c r="V77" s="191"/>
      <c r="W77" s="191"/>
      <c r="X77" s="191"/>
      <c r="Y77" s="191"/>
      <c r="Z77" s="191"/>
      <c r="AA77" s="190"/>
      <c r="AB77" s="190"/>
      <c r="AK77" s="190"/>
      <c r="AL77" s="190"/>
      <c r="AM77" s="190"/>
      <c r="AN77" s="190"/>
      <c r="AO77" s="190"/>
      <c r="AP77" s="190"/>
      <c r="AQ77" s="190"/>
      <c r="AR77" s="190"/>
      <c r="AS77" s="190"/>
      <c r="AT77" s="190"/>
      <c r="AU77" s="190"/>
      <c r="AV77" s="190"/>
      <c r="AW77" s="190"/>
      <c r="AX77" s="190"/>
      <c r="AY77" s="190"/>
      <c r="AZ77" s="190"/>
    </row>
    <row r="78" customFormat="false" ht="15" hidden="false" customHeight="false" outlineLevel="0" collapsed="false">
      <c r="A78" s="208" t="s">
        <v>594</v>
      </c>
      <c r="B78" s="200" t="n">
        <v>7</v>
      </c>
      <c r="C78" s="222" t="s">
        <v>297</v>
      </c>
      <c r="D78" s="223" t="s">
        <v>298</v>
      </c>
      <c r="E78" s="187" t="n">
        <v>3</v>
      </c>
      <c r="F78" s="189" t="n">
        <v>100</v>
      </c>
      <c r="G78" s="205" t="n">
        <f aca="false">$F78/2</f>
        <v>50</v>
      </c>
      <c r="H78" s="205" t="n">
        <v>900</v>
      </c>
      <c r="I78" s="188"/>
      <c r="J78" s="205" t="n">
        <v>50</v>
      </c>
      <c r="K78" s="205" t="n">
        <v>500</v>
      </c>
      <c r="L78" s="189"/>
      <c r="M78" s="205" t="n">
        <v>50</v>
      </c>
      <c r="N78" s="205" t="n">
        <v>600</v>
      </c>
      <c r="O78" s="189"/>
      <c r="P78" s="205" t="n">
        <v>50</v>
      </c>
      <c r="Q78" s="205" t="n">
        <v>350</v>
      </c>
      <c r="R78" s="189"/>
      <c r="S78" s="191"/>
      <c r="T78" s="191"/>
      <c r="U78" s="191"/>
      <c r="V78" s="191"/>
      <c r="W78" s="191"/>
      <c r="X78" s="191"/>
      <c r="Y78" s="191"/>
      <c r="Z78" s="191"/>
      <c r="AA78" s="190"/>
      <c r="AB78" s="190"/>
      <c r="AK78" s="190"/>
      <c r="AL78" s="190"/>
      <c r="AM78" s="190"/>
      <c r="AN78" s="190"/>
      <c r="AO78" s="190"/>
      <c r="AP78" s="190"/>
      <c r="AQ78" s="190"/>
      <c r="AR78" s="190"/>
      <c r="AS78" s="190"/>
      <c r="AT78" s="190"/>
      <c r="AU78" s="190"/>
      <c r="AV78" s="190"/>
      <c r="AW78" s="190"/>
      <c r="AX78" s="190"/>
      <c r="AY78" s="190"/>
      <c r="AZ78" s="190"/>
    </row>
    <row r="79" customFormat="false" ht="15" hidden="false" customHeight="false" outlineLevel="0" collapsed="false">
      <c r="A79" s="208" t="s">
        <v>594</v>
      </c>
      <c r="B79" s="200" t="n">
        <v>7</v>
      </c>
      <c r="C79" s="222" t="s">
        <v>299</v>
      </c>
      <c r="D79" s="223" t="s">
        <v>300</v>
      </c>
      <c r="E79" s="187" t="n">
        <v>3</v>
      </c>
      <c r="F79" s="189" t="n">
        <v>100</v>
      </c>
      <c r="G79" s="205" t="n">
        <f aca="false">$F79/2</f>
        <v>50</v>
      </c>
      <c r="H79" s="205" t="n">
        <v>900</v>
      </c>
      <c r="I79" s="188"/>
      <c r="J79" s="205" t="n">
        <v>50</v>
      </c>
      <c r="K79" s="205" t="n">
        <v>500</v>
      </c>
      <c r="L79" s="189"/>
      <c r="M79" s="205" t="n">
        <v>50</v>
      </c>
      <c r="N79" s="205" t="n">
        <v>600</v>
      </c>
      <c r="O79" s="189"/>
      <c r="P79" s="205" t="n">
        <v>50</v>
      </c>
      <c r="Q79" s="205" t="n">
        <v>350</v>
      </c>
      <c r="R79" s="189"/>
      <c r="S79" s="191"/>
      <c r="T79" s="191"/>
      <c r="U79" s="191"/>
      <c r="V79" s="191"/>
      <c r="W79" s="191"/>
      <c r="X79" s="191"/>
      <c r="Y79" s="191"/>
      <c r="Z79" s="191"/>
      <c r="AA79" s="190"/>
      <c r="AB79" s="190"/>
      <c r="AK79" s="190"/>
      <c r="AL79" s="190"/>
      <c r="AM79" s="190"/>
      <c r="AN79" s="190"/>
      <c r="AO79" s="190"/>
      <c r="AP79" s="190"/>
      <c r="AQ79" s="190"/>
      <c r="AR79" s="190"/>
      <c r="AS79" s="190"/>
      <c r="AT79" s="190"/>
      <c r="AU79" s="190"/>
      <c r="AV79" s="190"/>
      <c r="AW79" s="190"/>
      <c r="AX79" s="190"/>
      <c r="AY79" s="190"/>
      <c r="AZ79" s="190"/>
    </row>
    <row r="80" customFormat="false" ht="15" hidden="false" customHeight="false" outlineLevel="0" collapsed="false">
      <c r="A80" s="208" t="s">
        <v>271</v>
      </c>
      <c r="B80" s="200" t="n">
        <v>7</v>
      </c>
      <c r="C80" s="222" t="s">
        <v>601</v>
      </c>
      <c r="D80" s="223" t="s">
        <v>251</v>
      </c>
      <c r="E80" s="187" t="n">
        <v>1</v>
      </c>
      <c r="F80" s="189" t="n">
        <v>100</v>
      </c>
      <c r="G80" s="205" t="n">
        <f aca="false">$F80/2</f>
        <v>50</v>
      </c>
      <c r="H80" s="205" t="n">
        <v>900</v>
      </c>
      <c r="I80" s="188"/>
      <c r="J80" s="205" t="n">
        <f aca="false">$F80/2</f>
        <v>50</v>
      </c>
      <c r="K80" s="205" t="n">
        <v>500</v>
      </c>
      <c r="L80" s="189"/>
      <c r="M80" s="205" t="n">
        <f aca="false">$F80/2</f>
        <v>50</v>
      </c>
      <c r="N80" s="205" t="n">
        <v>600</v>
      </c>
      <c r="O80" s="189"/>
      <c r="P80" s="205" t="n">
        <v>50</v>
      </c>
      <c r="Q80" s="205" t="n">
        <v>350</v>
      </c>
      <c r="R80" s="189"/>
      <c r="S80" s="191"/>
      <c r="T80" s="191"/>
      <c r="U80" s="191"/>
      <c r="V80" s="191"/>
      <c r="W80" s="191"/>
      <c r="X80" s="191"/>
      <c r="Y80" s="191"/>
      <c r="Z80" s="191"/>
      <c r="AA80" s="190"/>
      <c r="AB80" s="190"/>
      <c r="AK80" s="190"/>
      <c r="AL80" s="190"/>
      <c r="AM80" s="190"/>
      <c r="AN80" s="190"/>
      <c r="AO80" s="190"/>
      <c r="AP80" s="190"/>
      <c r="AQ80" s="190"/>
      <c r="AR80" s="190"/>
      <c r="AS80" s="190"/>
      <c r="AT80" s="190"/>
      <c r="AU80" s="190"/>
      <c r="AV80" s="190"/>
      <c r="AW80" s="190"/>
      <c r="AX80" s="190"/>
      <c r="AY80" s="190"/>
      <c r="AZ80" s="190"/>
    </row>
    <row r="81" customFormat="false" ht="15" hidden="false" customHeight="false" outlineLevel="0" collapsed="false">
      <c r="A81" s="208" t="s">
        <v>271</v>
      </c>
      <c r="B81" s="200" t="n">
        <v>7</v>
      </c>
      <c r="C81" s="222" t="s">
        <v>579</v>
      </c>
      <c r="D81" s="223" t="s">
        <v>253</v>
      </c>
      <c r="E81" s="187" t="n">
        <v>1</v>
      </c>
      <c r="F81" s="189" t="n">
        <v>100</v>
      </c>
      <c r="G81" s="205" t="n">
        <f aca="false">$F81/2</f>
        <v>50</v>
      </c>
      <c r="H81" s="205" t="n">
        <v>900</v>
      </c>
      <c r="I81" s="188"/>
      <c r="J81" s="205" t="n">
        <f aca="false">$F81/2</f>
        <v>50</v>
      </c>
      <c r="K81" s="205" t="n">
        <v>500</v>
      </c>
      <c r="L81" s="189"/>
      <c r="M81" s="205" t="n">
        <f aca="false">$F81/2</f>
        <v>50</v>
      </c>
      <c r="N81" s="205" t="n">
        <v>600</v>
      </c>
      <c r="O81" s="189"/>
      <c r="P81" s="205" t="n">
        <v>50</v>
      </c>
      <c r="Q81" s="205" t="n">
        <v>350</v>
      </c>
      <c r="R81" s="189"/>
      <c r="S81" s="191"/>
      <c r="T81" s="191"/>
      <c r="U81" s="191"/>
      <c r="V81" s="191"/>
      <c r="W81" s="191"/>
      <c r="X81" s="191"/>
      <c r="Y81" s="191"/>
      <c r="Z81" s="191"/>
      <c r="AA81" s="190"/>
      <c r="AB81" s="190"/>
      <c r="AK81" s="190"/>
      <c r="AL81" s="190"/>
      <c r="AM81" s="190"/>
      <c r="AN81" s="190"/>
      <c r="AO81" s="190"/>
      <c r="AP81" s="190"/>
      <c r="AQ81" s="190"/>
      <c r="AR81" s="190"/>
      <c r="AS81" s="190"/>
      <c r="AT81" s="190"/>
      <c r="AU81" s="190"/>
      <c r="AV81" s="190"/>
      <c r="AW81" s="190"/>
      <c r="AX81" s="190"/>
      <c r="AY81" s="190"/>
      <c r="AZ81" s="190"/>
    </row>
    <row r="82" s="198" customFormat="true" ht="15" hidden="false" customHeight="false" outlineLevel="0" collapsed="false">
      <c r="A82" s="194" t="s">
        <v>575</v>
      </c>
      <c r="B82" s="193"/>
      <c r="C82" s="192"/>
      <c r="D82" s="220"/>
      <c r="E82" s="220"/>
      <c r="F82" s="220"/>
      <c r="G82" s="196" t="n">
        <f aca="false">I82-(I82*0.2)</f>
        <v>168</v>
      </c>
      <c r="H82" s="196" t="n">
        <f aca="false">I82+(I82*0.2)</f>
        <v>252</v>
      </c>
      <c r="I82" s="197" t="n">
        <v>210</v>
      </c>
      <c r="J82" s="196" t="n">
        <f aca="false">L82-(L82*0.2)</f>
        <v>130.4</v>
      </c>
      <c r="K82" s="196" t="n">
        <f aca="false">L82+(L82*0.2)</f>
        <v>195.6</v>
      </c>
      <c r="L82" s="197" t="n">
        <v>163</v>
      </c>
      <c r="M82" s="196" t="n">
        <f aca="false">O82-(O82*0.2)</f>
        <v>156</v>
      </c>
      <c r="N82" s="196" t="n">
        <f aca="false">O82+(O82*0.2)</f>
        <v>234</v>
      </c>
      <c r="O82" s="197" t="n">
        <v>195</v>
      </c>
      <c r="P82" s="196" t="n">
        <f aca="false">R82-(R82*0.2)</f>
        <v>50.4</v>
      </c>
      <c r="Q82" s="196" t="n">
        <f aca="false">R82+(R82*0.2)</f>
        <v>75.6</v>
      </c>
      <c r="R82" s="197" t="n">
        <v>63</v>
      </c>
    </row>
    <row r="83" customFormat="false" ht="15" hidden="false" customHeight="false" outlineLevel="0" collapsed="false">
      <c r="A83" s="199" t="s">
        <v>258</v>
      </c>
      <c r="B83" s="200" t="n">
        <v>6</v>
      </c>
      <c r="C83" s="201" t="s">
        <v>259</v>
      </c>
      <c r="D83" s="202" t="s">
        <v>260</v>
      </c>
      <c r="E83" s="202" t="n">
        <v>1</v>
      </c>
      <c r="F83" s="217" t="n">
        <v>15</v>
      </c>
      <c r="G83" s="205" t="n">
        <v>7.5</v>
      </c>
      <c r="H83" s="205" t="n">
        <f aca="false">$F83*14</f>
        <v>210</v>
      </c>
      <c r="I83" s="206"/>
      <c r="J83" s="205" t="n">
        <v>7.5</v>
      </c>
      <c r="K83" s="205" t="n">
        <f aca="false">$F83*14</f>
        <v>210</v>
      </c>
      <c r="L83" s="207"/>
      <c r="M83" s="205" t="n">
        <v>7.5</v>
      </c>
      <c r="N83" s="205" t="n">
        <f aca="false">$F83*14</f>
        <v>210</v>
      </c>
      <c r="O83" s="207"/>
      <c r="P83" s="205" t="n">
        <v>7.5</v>
      </c>
      <c r="Q83" s="205" t="n">
        <f aca="false">$F83*14</f>
        <v>210</v>
      </c>
      <c r="R83" s="207"/>
      <c r="S83" s="190"/>
      <c r="T83" s="190"/>
      <c r="U83" s="190"/>
      <c r="V83" s="190"/>
      <c r="W83" s="190"/>
      <c r="X83" s="190"/>
      <c r="Y83" s="190"/>
      <c r="Z83" s="190"/>
      <c r="AA83" s="190"/>
      <c r="AB83" s="190"/>
      <c r="AK83" s="190"/>
      <c r="AL83" s="190"/>
      <c r="AM83" s="190"/>
      <c r="AN83" s="190"/>
      <c r="AO83" s="190"/>
      <c r="AP83" s="190"/>
      <c r="AQ83" s="190"/>
      <c r="AR83" s="190"/>
      <c r="AS83" s="190"/>
      <c r="AT83" s="190"/>
      <c r="AU83" s="190"/>
      <c r="AV83" s="190"/>
      <c r="AW83" s="190"/>
      <c r="AX83" s="190"/>
      <c r="AY83" s="190"/>
      <c r="AZ83" s="190"/>
    </row>
    <row r="84" customFormat="false" ht="15" hidden="false" customHeight="false" outlineLevel="0" collapsed="false">
      <c r="A84" s="199" t="s">
        <v>258</v>
      </c>
      <c r="B84" s="200" t="n">
        <v>6</v>
      </c>
      <c r="C84" s="201" t="s">
        <v>261</v>
      </c>
      <c r="D84" s="202" t="s">
        <v>262</v>
      </c>
      <c r="E84" s="202" t="n">
        <v>1</v>
      </c>
      <c r="F84" s="217" t="n">
        <v>15</v>
      </c>
      <c r="G84" s="205" t="n">
        <v>7.5</v>
      </c>
      <c r="H84" s="205" t="n">
        <f aca="false">F84*14</f>
        <v>210</v>
      </c>
      <c r="I84" s="206"/>
      <c r="J84" s="205" t="n">
        <v>7.5</v>
      </c>
      <c r="K84" s="205" t="n">
        <f aca="false">$F84*14</f>
        <v>210</v>
      </c>
      <c r="L84" s="207"/>
      <c r="M84" s="205" t="n">
        <v>7.5</v>
      </c>
      <c r="N84" s="205" t="n">
        <f aca="false">$F84*14</f>
        <v>210</v>
      </c>
      <c r="O84" s="207"/>
      <c r="P84" s="205" t="n">
        <v>7.5</v>
      </c>
      <c r="Q84" s="205" t="n">
        <f aca="false">$F84*14</f>
        <v>210</v>
      </c>
      <c r="R84" s="207"/>
      <c r="S84" s="190"/>
      <c r="T84" s="190"/>
      <c r="U84" s="190"/>
      <c r="V84" s="190"/>
      <c r="W84" s="190"/>
      <c r="X84" s="190"/>
      <c r="Y84" s="190"/>
      <c r="Z84" s="190"/>
      <c r="AA84" s="190"/>
      <c r="AB84" s="190"/>
      <c r="AK84" s="190"/>
      <c r="AL84" s="190"/>
      <c r="AM84" s="190"/>
      <c r="AN84" s="190"/>
      <c r="AO84" s="190"/>
      <c r="AP84" s="190"/>
      <c r="AQ84" s="190"/>
      <c r="AR84" s="190"/>
      <c r="AS84" s="190"/>
      <c r="AT84" s="190"/>
      <c r="AU84" s="190"/>
      <c r="AV84" s="190"/>
      <c r="AW84" s="190"/>
      <c r="AX84" s="190"/>
      <c r="AY84" s="190"/>
      <c r="AZ84" s="190"/>
    </row>
    <row r="85" customFormat="false" ht="15" hidden="false" customHeight="false" outlineLevel="0" collapsed="false">
      <c r="A85" s="199" t="s">
        <v>258</v>
      </c>
      <c r="B85" s="200" t="n">
        <v>6</v>
      </c>
      <c r="C85" s="201" t="s">
        <v>263</v>
      </c>
      <c r="D85" s="202" t="s">
        <v>264</v>
      </c>
      <c r="E85" s="202" t="n">
        <v>1</v>
      </c>
      <c r="F85" s="217" t="n">
        <v>10</v>
      </c>
      <c r="G85" s="205" t="n">
        <f aca="false">$F85</f>
        <v>10</v>
      </c>
      <c r="H85" s="205" t="n">
        <f aca="false">F85*14</f>
        <v>140</v>
      </c>
      <c r="I85" s="206"/>
      <c r="J85" s="205" t="n">
        <f aca="false">$F85</f>
        <v>10</v>
      </c>
      <c r="K85" s="205" t="n">
        <f aca="false">$F85*14</f>
        <v>140</v>
      </c>
      <c r="L85" s="207"/>
      <c r="M85" s="205" t="n">
        <f aca="false">$F85</f>
        <v>10</v>
      </c>
      <c r="N85" s="205" t="n">
        <f aca="false">$F85*14</f>
        <v>140</v>
      </c>
      <c r="O85" s="207"/>
      <c r="P85" s="205" t="n">
        <f aca="false">$F85</f>
        <v>10</v>
      </c>
      <c r="Q85" s="205" t="n">
        <f aca="false">$F85*14</f>
        <v>140</v>
      </c>
      <c r="R85" s="207"/>
      <c r="S85" s="190"/>
      <c r="T85" s="190"/>
      <c r="U85" s="190"/>
      <c r="V85" s="190"/>
      <c r="W85" s="190"/>
      <c r="X85" s="190"/>
      <c r="Y85" s="190"/>
      <c r="Z85" s="190"/>
      <c r="AA85" s="190"/>
      <c r="AB85" s="190"/>
      <c r="AK85" s="190"/>
      <c r="AL85" s="190"/>
      <c r="AM85" s="190"/>
      <c r="AN85" s="190"/>
      <c r="AO85" s="190"/>
      <c r="AP85" s="190"/>
      <c r="AQ85" s="190"/>
      <c r="AR85" s="190"/>
      <c r="AS85" s="190"/>
      <c r="AT85" s="190"/>
      <c r="AU85" s="190"/>
      <c r="AV85" s="190"/>
      <c r="AW85" s="190"/>
      <c r="AX85" s="190"/>
      <c r="AY85" s="190"/>
      <c r="AZ85" s="190"/>
    </row>
    <row r="86" customFormat="false" ht="15" hidden="false" customHeight="false" outlineLevel="0" collapsed="false">
      <c r="A86" s="199" t="s">
        <v>258</v>
      </c>
      <c r="B86" s="200" t="n">
        <v>6</v>
      </c>
      <c r="C86" s="201" t="s">
        <v>265</v>
      </c>
      <c r="D86" s="202" t="s">
        <v>266</v>
      </c>
      <c r="E86" s="202" t="n">
        <v>1</v>
      </c>
      <c r="F86" s="217" t="n">
        <v>10</v>
      </c>
      <c r="G86" s="205" t="n">
        <f aca="false">$F86</f>
        <v>10</v>
      </c>
      <c r="H86" s="205" t="n">
        <f aca="false">F86*14</f>
        <v>140</v>
      </c>
      <c r="I86" s="206"/>
      <c r="J86" s="205" t="n">
        <f aca="false">$F86</f>
        <v>10</v>
      </c>
      <c r="K86" s="205" t="n">
        <f aca="false">$F86*14</f>
        <v>140</v>
      </c>
      <c r="L86" s="207"/>
      <c r="M86" s="205" t="n">
        <f aca="false">$F86</f>
        <v>10</v>
      </c>
      <c r="N86" s="205" t="n">
        <f aca="false">$F86*14</f>
        <v>140</v>
      </c>
      <c r="O86" s="207"/>
      <c r="P86" s="205" t="n">
        <f aca="false">$F86</f>
        <v>10</v>
      </c>
      <c r="Q86" s="205" t="n">
        <f aca="false">$F86*14</f>
        <v>140</v>
      </c>
      <c r="R86" s="207"/>
      <c r="S86" s="190"/>
      <c r="T86" s="190"/>
      <c r="U86" s="190"/>
      <c r="V86" s="190"/>
      <c r="W86" s="190"/>
      <c r="X86" s="190"/>
      <c r="Y86" s="190"/>
      <c r="Z86" s="190"/>
      <c r="AA86" s="190"/>
      <c r="AB86" s="190"/>
      <c r="AK86" s="190"/>
      <c r="AL86" s="190"/>
      <c r="AM86" s="190"/>
      <c r="AN86" s="190"/>
      <c r="AO86" s="190"/>
      <c r="AP86" s="190"/>
      <c r="AQ86" s="190"/>
      <c r="AR86" s="190"/>
      <c r="AS86" s="190"/>
      <c r="AT86" s="190"/>
      <c r="AU86" s="190"/>
      <c r="AV86" s="190"/>
      <c r="AW86" s="190"/>
      <c r="AX86" s="190"/>
      <c r="AY86" s="190"/>
      <c r="AZ86" s="190"/>
    </row>
    <row r="87" customFormat="false" ht="15" hidden="false" customHeight="false" outlineLevel="0" collapsed="false">
      <c r="A87" s="199" t="s">
        <v>258</v>
      </c>
      <c r="B87" s="200" t="n">
        <v>6</v>
      </c>
      <c r="C87" s="201" t="s">
        <v>413</v>
      </c>
      <c r="D87" s="202" t="s">
        <v>268</v>
      </c>
      <c r="E87" s="202" t="n">
        <v>1</v>
      </c>
      <c r="F87" s="217" t="n">
        <v>10</v>
      </c>
      <c r="G87" s="205" t="n">
        <v>10</v>
      </c>
      <c r="H87" s="205" t="n">
        <v>140</v>
      </c>
      <c r="I87" s="206"/>
      <c r="J87" s="205" t="n">
        <v>10</v>
      </c>
      <c r="K87" s="205" t="n">
        <f aca="false">$F87*14</f>
        <v>140</v>
      </c>
      <c r="L87" s="207"/>
      <c r="M87" s="205" t="n">
        <v>10</v>
      </c>
      <c r="N87" s="205" t="n">
        <f aca="false">$F87*14</f>
        <v>140</v>
      </c>
      <c r="O87" s="207"/>
      <c r="P87" s="205" t="n">
        <v>10</v>
      </c>
      <c r="Q87" s="205" t="n">
        <f aca="false">$F87*14</f>
        <v>140</v>
      </c>
      <c r="R87" s="207"/>
      <c r="S87" s="190"/>
      <c r="T87" s="190"/>
      <c r="U87" s="190"/>
      <c r="V87" s="190"/>
      <c r="W87" s="190"/>
      <c r="X87" s="190"/>
      <c r="Y87" s="190"/>
      <c r="Z87" s="190"/>
      <c r="AA87" s="190"/>
      <c r="AB87" s="190"/>
      <c r="AK87" s="190"/>
      <c r="AL87" s="190"/>
      <c r="AM87" s="190"/>
      <c r="AN87" s="190"/>
      <c r="AO87" s="190"/>
      <c r="AP87" s="190"/>
      <c r="AQ87" s="190"/>
      <c r="AR87" s="190"/>
      <c r="AS87" s="190"/>
      <c r="AT87" s="190"/>
      <c r="AU87" s="190"/>
      <c r="AV87" s="190"/>
      <c r="AW87" s="190"/>
      <c r="AX87" s="190"/>
      <c r="AY87" s="190"/>
      <c r="AZ87" s="190"/>
    </row>
    <row r="88" s="198" customFormat="true" ht="15" hidden="false" customHeight="false" outlineLevel="0" collapsed="false">
      <c r="A88" s="192" t="s">
        <v>602</v>
      </c>
      <c r="B88" s="193"/>
      <c r="C88" s="215"/>
      <c r="D88" s="216"/>
      <c r="E88" s="216"/>
      <c r="F88" s="216"/>
      <c r="G88" s="196" t="n">
        <f aca="false">I88-(I88*0.2)</f>
        <v>1144</v>
      </c>
      <c r="H88" s="196" t="n">
        <f aca="false">I88+(I88*0.2)</f>
        <v>1716</v>
      </c>
      <c r="I88" s="197" t="n">
        <v>1430</v>
      </c>
      <c r="J88" s="196" t="n">
        <f aca="false">L88-(L88*0.2)</f>
        <v>545.6</v>
      </c>
      <c r="K88" s="196" t="n">
        <f aca="false">L88+(L88*0.2)</f>
        <v>818.4</v>
      </c>
      <c r="L88" s="197" t="n">
        <v>682</v>
      </c>
      <c r="M88" s="196" t="n">
        <f aca="false">O88-(O88*0.2)</f>
        <v>1360</v>
      </c>
      <c r="N88" s="196" t="n">
        <f aca="false">O88+(O88*0.2)</f>
        <v>2040</v>
      </c>
      <c r="O88" s="197" t="n">
        <v>1700</v>
      </c>
      <c r="P88" s="196" t="n">
        <f aca="false">R88-(R88*0.2)</f>
        <v>984</v>
      </c>
      <c r="Q88" s="196" t="n">
        <f aca="false">R88+(R88*0.2)</f>
        <v>1476</v>
      </c>
      <c r="R88" s="197" t="n">
        <v>1230</v>
      </c>
    </row>
    <row r="89" customFormat="false" ht="15" hidden="false" customHeight="false" outlineLevel="0" collapsed="false">
      <c r="A89" s="208" t="s">
        <v>594</v>
      </c>
      <c r="B89" s="200" t="n">
        <v>7</v>
      </c>
      <c r="C89" s="201" t="s">
        <v>303</v>
      </c>
      <c r="D89" s="224" t="s">
        <v>304</v>
      </c>
      <c r="E89" s="202" t="n">
        <v>2</v>
      </c>
      <c r="F89" s="218" t="n">
        <v>50</v>
      </c>
      <c r="G89" s="205" t="n">
        <f aca="false">$F89/2</f>
        <v>25</v>
      </c>
      <c r="H89" s="205" t="n">
        <f aca="false">$F89*3</f>
        <v>150</v>
      </c>
      <c r="I89" s="206"/>
      <c r="J89" s="205" t="n">
        <f aca="false">$F89/2</f>
        <v>25</v>
      </c>
      <c r="K89" s="205" t="n">
        <f aca="false">$F89*3</f>
        <v>150</v>
      </c>
      <c r="L89" s="207"/>
      <c r="M89" s="205" t="n">
        <f aca="false">$F89/2</f>
        <v>25</v>
      </c>
      <c r="N89" s="205" t="n">
        <f aca="false">$F89*3</f>
        <v>150</v>
      </c>
      <c r="O89" s="207"/>
      <c r="P89" s="205" t="n">
        <v>25</v>
      </c>
      <c r="Q89" s="205" t="n">
        <f aca="false">$F89*3</f>
        <v>150</v>
      </c>
      <c r="R89" s="207"/>
      <c r="S89" s="190"/>
      <c r="T89" s="190"/>
      <c r="U89" s="190"/>
      <c r="V89" s="190"/>
      <c r="W89" s="190"/>
      <c r="X89" s="190"/>
      <c r="Y89" s="190"/>
      <c r="Z89" s="190"/>
      <c r="AA89" s="190"/>
      <c r="AB89" s="190"/>
      <c r="AK89" s="190"/>
      <c r="AL89" s="190"/>
      <c r="AM89" s="190"/>
      <c r="AN89" s="190"/>
      <c r="AO89" s="190"/>
      <c r="AP89" s="190"/>
      <c r="AQ89" s="190"/>
      <c r="AR89" s="190"/>
      <c r="AS89" s="190"/>
      <c r="AT89" s="190"/>
      <c r="AU89" s="190"/>
      <c r="AV89" s="190"/>
      <c r="AW89" s="190"/>
      <c r="AX89" s="190"/>
      <c r="AY89" s="190"/>
      <c r="AZ89" s="190"/>
    </row>
    <row r="90" customFormat="false" ht="15" hidden="false" customHeight="false" outlineLevel="0" collapsed="false">
      <c r="A90" s="208" t="s">
        <v>594</v>
      </c>
      <c r="B90" s="200" t="n">
        <v>7</v>
      </c>
      <c r="C90" s="201" t="s">
        <v>305</v>
      </c>
      <c r="D90" s="224" t="s">
        <v>306</v>
      </c>
      <c r="E90" s="202" t="n">
        <v>2</v>
      </c>
      <c r="F90" s="218" t="n">
        <v>50</v>
      </c>
      <c r="G90" s="205" t="n">
        <f aca="false">$F90/2</f>
        <v>25</v>
      </c>
      <c r="H90" s="205" t="n">
        <f aca="false">$F90*3</f>
        <v>150</v>
      </c>
      <c r="I90" s="206"/>
      <c r="J90" s="205" t="n">
        <f aca="false">$F90/2</f>
        <v>25</v>
      </c>
      <c r="K90" s="205" t="n">
        <f aca="false">$F90*3</f>
        <v>150</v>
      </c>
      <c r="L90" s="207"/>
      <c r="M90" s="205" t="n">
        <f aca="false">$F90/2</f>
        <v>25</v>
      </c>
      <c r="N90" s="205" t="n">
        <f aca="false">$F90*3</f>
        <v>150</v>
      </c>
      <c r="O90" s="207"/>
      <c r="P90" s="205" t="n">
        <v>25</v>
      </c>
      <c r="Q90" s="205" t="n">
        <f aca="false">$F90*3</f>
        <v>150</v>
      </c>
      <c r="R90" s="207"/>
      <c r="S90" s="190"/>
      <c r="T90" s="190"/>
      <c r="U90" s="190"/>
      <c r="V90" s="190"/>
      <c r="W90" s="190"/>
      <c r="X90" s="190"/>
      <c r="Y90" s="190"/>
      <c r="Z90" s="190"/>
      <c r="AA90" s="190"/>
      <c r="AB90" s="190"/>
      <c r="AK90" s="190"/>
      <c r="AL90" s="190"/>
      <c r="AM90" s="190"/>
      <c r="AN90" s="190"/>
      <c r="AO90" s="190"/>
      <c r="AP90" s="190"/>
      <c r="AQ90" s="190"/>
      <c r="AR90" s="190"/>
      <c r="AS90" s="190"/>
      <c r="AT90" s="190"/>
      <c r="AU90" s="190"/>
      <c r="AV90" s="190"/>
      <c r="AW90" s="190"/>
      <c r="AX90" s="190"/>
      <c r="AY90" s="190"/>
      <c r="AZ90" s="190"/>
    </row>
    <row r="91" customFormat="false" ht="15" hidden="false" customHeight="false" outlineLevel="0" collapsed="false">
      <c r="A91" s="208" t="s">
        <v>594</v>
      </c>
      <c r="B91" s="200" t="n">
        <v>7</v>
      </c>
      <c r="C91" s="201" t="s">
        <v>307</v>
      </c>
      <c r="D91" s="224" t="s">
        <v>308</v>
      </c>
      <c r="E91" s="202" t="n">
        <v>1</v>
      </c>
      <c r="F91" s="218" t="n">
        <v>60</v>
      </c>
      <c r="G91" s="205" t="n">
        <f aca="false">$F91/2</f>
        <v>30</v>
      </c>
      <c r="H91" s="205" t="n">
        <f aca="false">$F91*3</f>
        <v>180</v>
      </c>
      <c r="I91" s="206"/>
      <c r="J91" s="205" t="n">
        <f aca="false">$F91/2</f>
        <v>30</v>
      </c>
      <c r="K91" s="205" t="n">
        <f aca="false">$F91*3</f>
        <v>180</v>
      </c>
      <c r="L91" s="207"/>
      <c r="M91" s="205" t="n">
        <f aca="false">$F91/2</f>
        <v>30</v>
      </c>
      <c r="N91" s="205" t="n">
        <f aca="false">$F91*3</f>
        <v>180</v>
      </c>
      <c r="O91" s="207"/>
      <c r="P91" s="205" t="n">
        <v>30</v>
      </c>
      <c r="Q91" s="205" t="n">
        <f aca="false">$F91*3</f>
        <v>180</v>
      </c>
      <c r="R91" s="207"/>
      <c r="S91" s="190"/>
      <c r="T91" s="190"/>
      <c r="U91" s="190"/>
      <c r="V91" s="190"/>
      <c r="W91" s="190"/>
      <c r="X91" s="190"/>
      <c r="Y91" s="190"/>
      <c r="Z91" s="190"/>
      <c r="AA91" s="190"/>
      <c r="AB91" s="190"/>
      <c r="AK91" s="190"/>
      <c r="AL91" s="190"/>
      <c r="AM91" s="190"/>
      <c r="AN91" s="190"/>
      <c r="AO91" s="190"/>
      <c r="AP91" s="190"/>
      <c r="AQ91" s="190"/>
      <c r="AR91" s="190"/>
      <c r="AS91" s="190"/>
      <c r="AT91" s="190"/>
      <c r="AU91" s="190"/>
      <c r="AV91" s="190"/>
      <c r="AW91" s="190"/>
      <c r="AX91" s="190"/>
      <c r="AY91" s="190"/>
      <c r="AZ91" s="190"/>
    </row>
    <row r="92" customFormat="false" ht="15" hidden="false" customHeight="false" outlineLevel="0" collapsed="false">
      <c r="A92" s="208" t="s">
        <v>594</v>
      </c>
      <c r="B92" s="200" t="n">
        <v>7</v>
      </c>
      <c r="C92" s="201" t="s">
        <v>309</v>
      </c>
      <c r="D92" s="224" t="s">
        <v>310</v>
      </c>
      <c r="E92" s="202" t="n">
        <v>1</v>
      </c>
      <c r="F92" s="218" t="n">
        <v>40</v>
      </c>
      <c r="G92" s="205" t="n">
        <f aca="false">$F92/2</f>
        <v>20</v>
      </c>
      <c r="H92" s="205" t="n">
        <f aca="false">$F92*3</f>
        <v>120</v>
      </c>
      <c r="I92" s="206"/>
      <c r="J92" s="205" t="n">
        <f aca="false">$F92/2</f>
        <v>20</v>
      </c>
      <c r="K92" s="205" t="n">
        <f aca="false">$F92*3</f>
        <v>120</v>
      </c>
      <c r="L92" s="207"/>
      <c r="M92" s="205" t="n">
        <f aca="false">$F92/2</f>
        <v>20</v>
      </c>
      <c r="N92" s="205" t="n">
        <f aca="false">$F92*3</f>
        <v>120</v>
      </c>
      <c r="O92" s="207"/>
      <c r="P92" s="205" t="n">
        <v>20</v>
      </c>
      <c r="Q92" s="205" t="n">
        <f aca="false">$F92*3</f>
        <v>120</v>
      </c>
      <c r="R92" s="207"/>
      <c r="S92" s="190"/>
      <c r="T92" s="190"/>
      <c r="U92" s="190"/>
      <c r="V92" s="190"/>
      <c r="W92" s="190"/>
      <c r="X92" s="190"/>
      <c r="Y92" s="190"/>
      <c r="Z92" s="190"/>
      <c r="AA92" s="190"/>
      <c r="AB92" s="190"/>
      <c r="AK92" s="190"/>
      <c r="AL92" s="190"/>
      <c r="AM92" s="190"/>
      <c r="AN92" s="190"/>
      <c r="AO92" s="190"/>
      <c r="AP92" s="190"/>
      <c r="AQ92" s="190"/>
      <c r="AR92" s="190"/>
      <c r="AS92" s="190"/>
      <c r="AT92" s="190"/>
      <c r="AU92" s="190"/>
      <c r="AV92" s="190"/>
      <c r="AW92" s="190"/>
      <c r="AX92" s="190"/>
      <c r="AY92" s="190"/>
      <c r="AZ92" s="190"/>
    </row>
    <row r="93" customFormat="false" ht="15" hidden="false" customHeight="false" outlineLevel="0" collapsed="false">
      <c r="A93" s="208" t="s">
        <v>594</v>
      </c>
      <c r="B93" s="200" t="n">
        <v>7</v>
      </c>
      <c r="C93" s="201" t="s">
        <v>311</v>
      </c>
      <c r="D93" s="224" t="s">
        <v>312</v>
      </c>
      <c r="E93" s="202" t="n">
        <v>1</v>
      </c>
      <c r="F93" s="218" t="n">
        <v>50</v>
      </c>
      <c r="G93" s="205" t="n">
        <f aca="false">$F93/2</f>
        <v>25</v>
      </c>
      <c r="H93" s="205" t="n">
        <f aca="false">$F93*3</f>
        <v>150</v>
      </c>
      <c r="I93" s="206"/>
      <c r="J93" s="205" t="n">
        <f aca="false">$F93/2</f>
        <v>25</v>
      </c>
      <c r="K93" s="205" t="n">
        <f aca="false">$F93*3</f>
        <v>150</v>
      </c>
      <c r="L93" s="207"/>
      <c r="M93" s="205" t="n">
        <f aca="false">$F93/2</f>
        <v>25</v>
      </c>
      <c r="N93" s="205" t="n">
        <f aca="false">$F93*3</f>
        <v>150</v>
      </c>
      <c r="O93" s="207"/>
      <c r="P93" s="205" t="n">
        <v>25</v>
      </c>
      <c r="Q93" s="205" t="n">
        <f aca="false">$F93*3</f>
        <v>150</v>
      </c>
      <c r="R93" s="207"/>
      <c r="S93" s="190"/>
      <c r="T93" s="190"/>
      <c r="U93" s="190"/>
      <c r="V93" s="190"/>
      <c r="W93" s="190"/>
      <c r="X93" s="190"/>
      <c r="Y93" s="190"/>
      <c r="Z93" s="190"/>
      <c r="AA93" s="190"/>
      <c r="AB93" s="190"/>
      <c r="AK93" s="190"/>
      <c r="AL93" s="190"/>
      <c r="AM93" s="190"/>
      <c r="AN93" s="190"/>
      <c r="AO93" s="190"/>
      <c r="AP93" s="190"/>
      <c r="AQ93" s="190"/>
      <c r="AR93" s="190"/>
      <c r="AS93" s="190"/>
      <c r="AT93" s="190"/>
      <c r="AU93" s="190"/>
      <c r="AV93" s="190"/>
      <c r="AW93" s="190"/>
      <c r="AX93" s="190"/>
      <c r="AY93" s="190"/>
      <c r="AZ93" s="190"/>
    </row>
    <row r="94" s="198" customFormat="true" ht="15" hidden="false" customHeight="false" outlineLevel="0" collapsed="false">
      <c r="A94" s="194" t="s">
        <v>603</v>
      </c>
      <c r="B94" s="193"/>
      <c r="C94" s="215"/>
      <c r="D94" s="216"/>
      <c r="E94" s="216"/>
      <c r="F94" s="216"/>
      <c r="G94" s="196" t="n">
        <f aca="false">I94-(I94*0.2)</f>
        <v>440</v>
      </c>
      <c r="H94" s="196" t="n">
        <f aca="false">I94+(I94*0.2)</f>
        <v>660</v>
      </c>
      <c r="I94" s="197" t="n">
        <v>550</v>
      </c>
      <c r="J94" s="196" t="n">
        <f aca="false">L94-(L94*0.2)</f>
        <v>414.4</v>
      </c>
      <c r="K94" s="196" t="n">
        <f aca="false">L94+(L94*0.2)</f>
        <v>621.6</v>
      </c>
      <c r="L94" s="197" t="n">
        <v>518</v>
      </c>
      <c r="M94" s="196" t="n">
        <f aca="false">O94-(O94*0.2)</f>
        <v>340</v>
      </c>
      <c r="N94" s="196" t="n">
        <f aca="false">O94+(O94*0.2)</f>
        <v>510</v>
      </c>
      <c r="O94" s="197" t="n">
        <v>425</v>
      </c>
      <c r="P94" s="196" t="n">
        <f aca="false">R94-(R94*0.2)</f>
        <v>140</v>
      </c>
      <c r="Q94" s="196" t="n">
        <f aca="false">R94+(R94*0.2)</f>
        <v>210</v>
      </c>
      <c r="R94" s="197" t="n">
        <v>175</v>
      </c>
    </row>
    <row r="95" customFormat="false" ht="15" hidden="false" customHeight="false" outlineLevel="0" collapsed="false">
      <c r="A95" s="199" t="s">
        <v>330</v>
      </c>
      <c r="B95" s="200" t="n">
        <v>8</v>
      </c>
      <c r="C95" s="201" t="s">
        <v>465</v>
      </c>
      <c r="D95" s="202" t="s">
        <v>321</v>
      </c>
      <c r="E95" s="202" t="n">
        <v>1</v>
      </c>
      <c r="F95" s="218" t="n">
        <v>10</v>
      </c>
      <c r="G95" s="205" t="n">
        <f aca="false">$F95/2</f>
        <v>5</v>
      </c>
      <c r="H95" s="205" t="n">
        <f aca="false">$F95*3</f>
        <v>30</v>
      </c>
      <c r="I95" s="206"/>
      <c r="J95" s="205" t="n">
        <f aca="false">$F95/2</f>
        <v>5</v>
      </c>
      <c r="K95" s="205" t="n">
        <f aca="false">$F95*3</f>
        <v>30</v>
      </c>
      <c r="L95" s="207"/>
      <c r="M95" s="205" t="n">
        <f aca="false">$F95/2</f>
        <v>5</v>
      </c>
      <c r="N95" s="205" t="n">
        <f aca="false">$F95*3</f>
        <v>30</v>
      </c>
      <c r="O95" s="207"/>
      <c r="P95" s="205" t="n">
        <f aca="false">$F95/2</f>
        <v>5</v>
      </c>
      <c r="Q95" s="205" t="n">
        <f aca="false">$F95*3</f>
        <v>30</v>
      </c>
      <c r="R95" s="207"/>
      <c r="S95" s="190"/>
      <c r="T95" s="190"/>
      <c r="U95" s="190"/>
      <c r="V95" s="190"/>
      <c r="W95" s="190"/>
      <c r="X95" s="190"/>
      <c r="Y95" s="190"/>
      <c r="Z95" s="190"/>
      <c r="AA95" s="190"/>
      <c r="AB95" s="190"/>
      <c r="AK95" s="190"/>
      <c r="AL95" s="190"/>
      <c r="AM95" s="190"/>
      <c r="AN95" s="190"/>
      <c r="AO95" s="190"/>
      <c r="AP95" s="190"/>
      <c r="AQ95" s="190"/>
      <c r="AR95" s="190"/>
      <c r="AS95" s="190"/>
      <c r="AT95" s="190"/>
      <c r="AU95" s="190"/>
      <c r="AV95" s="190"/>
      <c r="AW95" s="190"/>
      <c r="AX95" s="190"/>
      <c r="AY95" s="190"/>
      <c r="AZ95" s="190"/>
    </row>
    <row r="96" customFormat="false" ht="15" hidden="false" customHeight="false" outlineLevel="0" collapsed="false">
      <c r="A96" s="199" t="s">
        <v>330</v>
      </c>
      <c r="B96" s="200" t="n">
        <v>8</v>
      </c>
      <c r="C96" s="201" t="s">
        <v>331</v>
      </c>
      <c r="D96" s="202" t="s">
        <v>332</v>
      </c>
      <c r="E96" s="202" t="n">
        <v>1</v>
      </c>
      <c r="F96" s="218" t="n">
        <v>15</v>
      </c>
      <c r="G96" s="205" t="n">
        <f aca="false">$F96/2</f>
        <v>7.5</v>
      </c>
      <c r="H96" s="205" t="n">
        <f aca="false">$F96*3</f>
        <v>45</v>
      </c>
      <c r="I96" s="206"/>
      <c r="J96" s="205" t="n">
        <f aca="false">$F96/2</f>
        <v>7.5</v>
      </c>
      <c r="K96" s="205" t="n">
        <f aca="false">$F96*3</f>
        <v>45</v>
      </c>
      <c r="L96" s="207"/>
      <c r="M96" s="205" t="n">
        <f aca="false">$F96/2</f>
        <v>7.5</v>
      </c>
      <c r="N96" s="205" t="n">
        <f aca="false">$F96*3</f>
        <v>45</v>
      </c>
      <c r="O96" s="207"/>
      <c r="P96" s="205" t="n">
        <f aca="false">$F96/2</f>
        <v>7.5</v>
      </c>
      <c r="Q96" s="205" t="n">
        <f aca="false">$F96*3</f>
        <v>45</v>
      </c>
      <c r="R96" s="207"/>
      <c r="S96" s="190"/>
      <c r="T96" s="190"/>
      <c r="U96" s="190"/>
      <c r="V96" s="190"/>
      <c r="W96" s="190"/>
      <c r="X96" s="190"/>
      <c r="Y96" s="190"/>
      <c r="Z96" s="190"/>
      <c r="AA96" s="190"/>
      <c r="AB96" s="190"/>
      <c r="AK96" s="190"/>
      <c r="AL96" s="190"/>
      <c r="AM96" s="190"/>
      <c r="AN96" s="190"/>
      <c r="AO96" s="190"/>
      <c r="AP96" s="190"/>
      <c r="AQ96" s="190"/>
      <c r="AR96" s="190"/>
      <c r="AS96" s="190"/>
      <c r="AT96" s="190"/>
      <c r="AU96" s="190"/>
      <c r="AV96" s="190"/>
      <c r="AW96" s="190"/>
      <c r="AX96" s="190"/>
      <c r="AY96" s="190"/>
      <c r="AZ96" s="190"/>
    </row>
    <row r="97" customFormat="false" ht="15" hidden="false" customHeight="false" outlineLevel="0" collapsed="false">
      <c r="A97" s="199" t="s">
        <v>330</v>
      </c>
      <c r="B97" s="200" t="n">
        <v>8</v>
      </c>
      <c r="C97" s="201" t="s">
        <v>322</v>
      </c>
      <c r="D97" s="202" t="s">
        <v>323</v>
      </c>
      <c r="E97" s="202" t="n">
        <v>2</v>
      </c>
      <c r="F97" s="218" t="n">
        <v>125</v>
      </c>
      <c r="G97" s="205" t="n">
        <f aca="false">$F97/2</f>
        <v>62.5</v>
      </c>
      <c r="H97" s="205" t="n">
        <f aca="false">$F97*3</f>
        <v>375</v>
      </c>
      <c r="I97" s="206"/>
      <c r="J97" s="205" t="n">
        <f aca="false">$F97/2</f>
        <v>62.5</v>
      </c>
      <c r="K97" s="205" t="n">
        <f aca="false">$F97*3</f>
        <v>375</v>
      </c>
      <c r="L97" s="207"/>
      <c r="M97" s="205" t="n">
        <f aca="false">$F97/2</f>
        <v>62.5</v>
      </c>
      <c r="N97" s="205" t="n">
        <f aca="false">$F97*3</f>
        <v>375</v>
      </c>
      <c r="O97" s="207"/>
      <c r="P97" s="205" t="n">
        <f aca="false">$F97/2</f>
        <v>62.5</v>
      </c>
      <c r="Q97" s="205" t="n">
        <f aca="false">$F97*3</f>
        <v>375</v>
      </c>
      <c r="R97" s="207"/>
      <c r="S97" s="190"/>
      <c r="T97" s="190"/>
      <c r="U97" s="190"/>
      <c r="V97" s="190"/>
      <c r="W97" s="190"/>
      <c r="X97" s="190"/>
      <c r="Y97" s="190"/>
      <c r="Z97" s="190"/>
      <c r="AA97" s="190"/>
      <c r="AB97" s="190"/>
      <c r="AK97" s="190"/>
      <c r="AL97" s="190"/>
      <c r="AM97" s="190"/>
      <c r="AN97" s="190"/>
      <c r="AO97" s="190"/>
      <c r="AP97" s="190"/>
      <c r="AQ97" s="190"/>
      <c r="AR97" s="190"/>
      <c r="AS97" s="190"/>
      <c r="AT97" s="190"/>
      <c r="AU97" s="190"/>
      <c r="AV97" s="190"/>
      <c r="AW97" s="190"/>
      <c r="AX97" s="190"/>
      <c r="AY97" s="190"/>
      <c r="AZ97" s="190"/>
    </row>
    <row r="98" customFormat="false" ht="15" hidden="false" customHeight="false" outlineLevel="0" collapsed="false">
      <c r="A98" s="199" t="s">
        <v>330</v>
      </c>
      <c r="B98" s="200" t="n">
        <v>8</v>
      </c>
      <c r="C98" s="201" t="s">
        <v>324</v>
      </c>
      <c r="D98" s="202" t="s">
        <v>325</v>
      </c>
      <c r="E98" s="202" t="n">
        <v>2</v>
      </c>
      <c r="F98" s="218" t="n">
        <v>15</v>
      </c>
      <c r="G98" s="205" t="n">
        <f aca="false">$F98/2</f>
        <v>7.5</v>
      </c>
      <c r="H98" s="205" t="n">
        <f aca="false">$F98*3</f>
        <v>45</v>
      </c>
      <c r="I98" s="206"/>
      <c r="J98" s="205" t="n">
        <f aca="false">$F98/2</f>
        <v>7.5</v>
      </c>
      <c r="K98" s="205" t="n">
        <f aca="false">$F98*3</f>
        <v>45</v>
      </c>
      <c r="L98" s="207"/>
      <c r="M98" s="205" t="n">
        <f aca="false">$F98/2</f>
        <v>7.5</v>
      </c>
      <c r="N98" s="205" t="n">
        <f aca="false">$F98*3</f>
        <v>45</v>
      </c>
      <c r="O98" s="207"/>
      <c r="P98" s="205" t="n">
        <f aca="false">$F98/2</f>
        <v>7.5</v>
      </c>
      <c r="Q98" s="205" t="n">
        <f aca="false">$F98*3</f>
        <v>45</v>
      </c>
      <c r="R98" s="207"/>
      <c r="S98" s="190"/>
      <c r="T98" s="190"/>
      <c r="U98" s="190"/>
      <c r="V98" s="190"/>
      <c r="W98" s="190"/>
      <c r="X98" s="190"/>
      <c r="Y98" s="190"/>
      <c r="Z98" s="190"/>
      <c r="AA98" s="190"/>
      <c r="AB98" s="190"/>
      <c r="AK98" s="190"/>
      <c r="AL98" s="190"/>
      <c r="AM98" s="190"/>
      <c r="AN98" s="190"/>
      <c r="AO98" s="190"/>
      <c r="AP98" s="190"/>
      <c r="AQ98" s="190"/>
      <c r="AR98" s="190"/>
      <c r="AS98" s="190"/>
      <c r="AT98" s="190"/>
      <c r="AU98" s="190"/>
      <c r="AV98" s="190"/>
      <c r="AW98" s="190"/>
      <c r="AX98" s="190"/>
      <c r="AY98" s="190"/>
      <c r="AZ98" s="190"/>
    </row>
    <row r="99" customFormat="false" ht="15" hidden="false" customHeight="false" outlineLevel="0" collapsed="false">
      <c r="A99" s="199" t="s">
        <v>330</v>
      </c>
      <c r="B99" s="200" t="n">
        <v>8</v>
      </c>
      <c r="C99" s="201" t="s">
        <v>326</v>
      </c>
      <c r="D99" s="202" t="s">
        <v>327</v>
      </c>
      <c r="E99" s="202" t="n">
        <v>1</v>
      </c>
      <c r="F99" s="218" t="n">
        <v>15</v>
      </c>
      <c r="G99" s="205" t="n">
        <f aca="false">$F99/2</f>
        <v>7.5</v>
      </c>
      <c r="H99" s="205" t="n">
        <f aca="false">$F99*3</f>
        <v>45</v>
      </c>
      <c r="I99" s="206"/>
      <c r="J99" s="205" t="n">
        <f aca="false">$F99/2</f>
        <v>7.5</v>
      </c>
      <c r="K99" s="205" t="n">
        <f aca="false">$F99*3</f>
        <v>45</v>
      </c>
      <c r="L99" s="207"/>
      <c r="M99" s="205" t="n">
        <f aca="false">$F99/2</f>
        <v>7.5</v>
      </c>
      <c r="N99" s="205" t="n">
        <f aca="false">$F99*3</f>
        <v>45</v>
      </c>
      <c r="O99" s="207"/>
      <c r="P99" s="205" t="n">
        <f aca="false">$F99/2</f>
        <v>7.5</v>
      </c>
      <c r="Q99" s="205" t="n">
        <f aca="false">$F99*3</f>
        <v>45</v>
      </c>
      <c r="R99" s="207"/>
      <c r="S99" s="190"/>
      <c r="T99" s="190"/>
      <c r="U99" s="190"/>
      <c r="V99" s="190"/>
      <c r="W99" s="190"/>
      <c r="X99" s="190"/>
      <c r="Y99" s="190"/>
      <c r="Z99" s="190"/>
      <c r="AA99" s="190"/>
      <c r="AB99" s="190"/>
      <c r="AK99" s="190"/>
      <c r="AL99" s="190"/>
      <c r="AM99" s="190"/>
      <c r="AN99" s="190"/>
      <c r="AO99" s="190"/>
      <c r="AP99" s="190"/>
      <c r="AQ99" s="190"/>
      <c r="AR99" s="190"/>
      <c r="AS99" s="190"/>
      <c r="AT99" s="190"/>
      <c r="AU99" s="190"/>
      <c r="AV99" s="190"/>
      <c r="AW99" s="190"/>
      <c r="AX99" s="190"/>
      <c r="AY99" s="190"/>
      <c r="AZ99" s="190"/>
    </row>
    <row r="100" customFormat="false" ht="15" hidden="false" customHeight="false" outlineLevel="0" collapsed="false">
      <c r="A100" s="199" t="s">
        <v>330</v>
      </c>
      <c r="B100" s="200" t="n">
        <v>8</v>
      </c>
      <c r="C100" s="201" t="s">
        <v>328</v>
      </c>
      <c r="D100" s="202" t="s">
        <v>329</v>
      </c>
      <c r="E100" s="202" t="n">
        <v>1</v>
      </c>
      <c r="F100" s="218" t="n">
        <v>5</v>
      </c>
      <c r="G100" s="205" t="n">
        <f aca="false">$F100/2</f>
        <v>2.5</v>
      </c>
      <c r="H100" s="205" t="n">
        <f aca="false">$F100*3</f>
        <v>15</v>
      </c>
      <c r="I100" s="206"/>
      <c r="J100" s="205" t="n">
        <f aca="false">$F100/2</f>
        <v>2.5</v>
      </c>
      <c r="K100" s="205" t="n">
        <f aca="false">$F100*3</f>
        <v>15</v>
      </c>
      <c r="L100" s="207"/>
      <c r="M100" s="205" t="n">
        <f aca="false">$F100/2</f>
        <v>2.5</v>
      </c>
      <c r="N100" s="205" t="n">
        <f aca="false">$F100*3</f>
        <v>15</v>
      </c>
      <c r="O100" s="207"/>
      <c r="P100" s="205" t="n">
        <f aca="false">$F100/2</f>
        <v>2.5</v>
      </c>
      <c r="Q100" s="205" t="n">
        <f aca="false">$F100*3</f>
        <v>15</v>
      </c>
      <c r="R100" s="207"/>
      <c r="S100" s="190"/>
      <c r="T100" s="190"/>
      <c r="U100" s="190"/>
      <c r="V100" s="190"/>
      <c r="W100" s="190"/>
      <c r="X100" s="190"/>
      <c r="Y100" s="190"/>
      <c r="Z100" s="190"/>
      <c r="AA100" s="190"/>
      <c r="AB100" s="190"/>
      <c r="AK100" s="190"/>
      <c r="AL100" s="190"/>
      <c r="AM100" s="190"/>
      <c r="AN100" s="190"/>
      <c r="AO100" s="190"/>
      <c r="AP100" s="190"/>
      <c r="AQ100" s="190"/>
      <c r="AR100" s="190"/>
      <c r="AS100" s="190"/>
      <c r="AT100" s="190"/>
      <c r="AU100" s="190"/>
      <c r="AV100" s="190"/>
      <c r="AW100" s="190"/>
      <c r="AX100" s="190"/>
      <c r="AY100" s="190"/>
      <c r="AZ100" s="190"/>
    </row>
    <row r="101" customFormat="false" ht="15" hidden="false" customHeight="false" outlineLevel="0" collapsed="false">
      <c r="A101" s="199" t="s">
        <v>330</v>
      </c>
      <c r="B101" s="200"/>
      <c r="C101" s="201" t="s">
        <v>604</v>
      </c>
      <c r="D101" s="202" t="s">
        <v>338</v>
      </c>
      <c r="E101" s="202" t="n">
        <v>2</v>
      </c>
      <c r="F101" s="218" t="n">
        <v>5</v>
      </c>
      <c r="G101" s="205" t="n">
        <v>3</v>
      </c>
      <c r="H101" s="205" t="n">
        <f aca="false">$F101*3</f>
        <v>15</v>
      </c>
      <c r="I101" s="206"/>
      <c r="J101" s="205" t="n">
        <f aca="false">$F101/2</f>
        <v>2.5</v>
      </c>
      <c r="K101" s="205" t="n">
        <f aca="false">$F101*3</f>
        <v>15</v>
      </c>
      <c r="L101" s="207"/>
      <c r="M101" s="205" t="n">
        <f aca="false">$F101/2</f>
        <v>2.5</v>
      </c>
      <c r="N101" s="205" t="n">
        <f aca="false">$F101*3</f>
        <v>15</v>
      </c>
      <c r="O101" s="207"/>
      <c r="P101" s="205" t="n">
        <f aca="false">$F101/2</f>
        <v>2.5</v>
      </c>
      <c r="Q101" s="205" t="n">
        <f aca="false">$F101*3</f>
        <v>15</v>
      </c>
      <c r="R101" s="207"/>
      <c r="S101" s="190"/>
      <c r="T101" s="190"/>
      <c r="U101" s="190"/>
      <c r="V101" s="190"/>
      <c r="W101" s="190"/>
      <c r="X101" s="190"/>
      <c r="Y101" s="190"/>
      <c r="Z101" s="190"/>
      <c r="AA101" s="190"/>
      <c r="AB101" s="190"/>
      <c r="AK101" s="190"/>
      <c r="AL101" s="190"/>
      <c r="AM101" s="190"/>
      <c r="AN101" s="190"/>
      <c r="AO101" s="190"/>
      <c r="AP101" s="190"/>
      <c r="AQ101" s="190"/>
      <c r="AR101" s="190"/>
      <c r="AS101" s="190"/>
      <c r="AT101" s="190"/>
      <c r="AU101" s="190"/>
      <c r="AV101" s="190"/>
      <c r="AW101" s="190"/>
      <c r="AX101" s="190"/>
      <c r="AY101" s="190"/>
      <c r="AZ101" s="190"/>
    </row>
    <row r="102" customFormat="false" ht="15" hidden="false" customHeight="false" outlineLevel="0" collapsed="false">
      <c r="A102" s="199" t="s">
        <v>330</v>
      </c>
      <c r="B102" s="200"/>
      <c r="C102" s="201" t="s">
        <v>425</v>
      </c>
      <c r="D102" s="202" t="s">
        <v>342</v>
      </c>
      <c r="E102" s="202" t="n">
        <v>1</v>
      </c>
      <c r="F102" s="218" t="n">
        <v>10</v>
      </c>
      <c r="G102" s="205" t="n">
        <v>5</v>
      </c>
      <c r="H102" s="205" t="n">
        <v>30</v>
      </c>
      <c r="I102" s="206"/>
      <c r="J102" s="205" t="n">
        <v>5</v>
      </c>
      <c r="K102" s="205" t="n">
        <v>30</v>
      </c>
      <c r="L102" s="207"/>
      <c r="M102" s="205" t="n">
        <v>5</v>
      </c>
      <c r="N102" s="205" t="n">
        <v>30</v>
      </c>
      <c r="O102" s="207"/>
      <c r="P102" s="205" t="n">
        <v>5</v>
      </c>
      <c r="Q102" s="205" t="n">
        <v>30</v>
      </c>
      <c r="R102" s="207"/>
      <c r="S102" s="190"/>
      <c r="T102" s="190"/>
      <c r="U102" s="190"/>
      <c r="V102" s="190"/>
      <c r="W102" s="190"/>
      <c r="X102" s="190"/>
      <c r="Y102" s="190"/>
      <c r="Z102" s="190"/>
      <c r="AA102" s="190"/>
      <c r="AB102" s="190"/>
      <c r="AK102" s="190"/>
      <c r="AL102" s="190"/>
      <c r="AM102" s="190"/>
      <c r="AN102" s="190"/>
      <c r="AO102" s="190"/>
      <c r="AP102" s="190"/>
      <c r="AQ102" s="190"/>
      <c r="AR102" s="190"/>
      <c r="AS102" s="190"/>
      <c r="AT102" s="190"/>
      <c r="AU102" s="190"/>
      <c r="AV102" s="190"/>
      <c r="AW102" s="190"/>
      <c r="AX102" s="190"/>
      <c r="AY102" s="190"/>
      <c r="AZ102" s="190"/>
    </row>
    <row r="103" s="198" customFormat="true" ht="15" hidden="false" customHeight="false" outlineLevel="0" collapsed="false">
      <c r="A103" s="194" t="s">
        <v>605</v>
      </c>
      <c r="B103" s="193"/>
      <c r="C103" s="215"/>
      <c r="D103" s="216"/>
      <c r="E103" s="216"/>
      <c r="F103" s="216"/>
      <c r="G103" s="196" t="n">
        <f aca="false">I103-(I103*0.2)</f>
        <v>1380</v>
      </c>
      <c r="H103" s="196" t="n">
        <f aca="false">I103+(I103*0.2)</f>
        <v>2070</v>
      </c>
      <c r="I103" s="197" t="n">
        <v>1725</v>
      </c>
      <c r="J103" s="196" t="n">
        <f aca="false">L103-(L103*0.2)</f>
        <v>910.4</v>
      </c>
      <c r="K103" s="196" t="n">
        <f aca="false">L103+(L103*0.2)</f>
        <v>1365.6</v>
      </c>
      <c r="L103" s="197" t="n">
        <v>1138</v>
      </c>
      <c r="M103" s="196" t="n">
        <f aca="false">O103-(O103*0.2)</f>
        <v>1800</v>
      </c>
      <c r="N103" s="196" t="n">
        <f aca="false">O103+(O103*0.2)</f>
        <v>2700</v>
      </c>
      <c r="O103" s="197" t="n">
        <v>2250</v>
      </c>
      <c r="P103" s="196" t="n">
        <f aca="false">R103-(R103*0.2)</f>
        <v>908</v>
      </c>
      <c r="Q103" s="196" t="n">
        <f aca="false">R103+(R103*0.2)</f>
        <v>1362</v>
      </c>
      <c r="R103" s="197" t="n">
        <v>1135</v>
      </c>
    </row>
    <row r="104" customFormat="false" ht="15" hidden="false" customHeight="false" outlineLevel="0" collapsed="false">
      <c r="A104" s="199" t="s">
        <v>345</v>
      </c>
      <c r="B104" s="200" t="n">
        <v>9</v>
      </c>
      <c r="C104" s="225" t="s">
        <v>346</v>
      </c>
      <c r="D104" s="226" t="s">
        <v>347</v>
      </c>
      <c r="E104" s="226" t="n">
        <v>2</v>
      </c>
      <c r="F104" s="227" t="n">
        <v>20</v>
      </c>
      <c r="G104" s="205" t="n">
        <f aca="false">$F104/2</f>
        <v>10</v>
      </c>
      <c r="H104" s="205" t="n">
        <f aca="false">$F104*4</f>
        <v>80</v>
      </c>
      <c r="I104" s="206"/>
      <c r="J104" s="205" t="n">
        <f aca="false">$F104/2</f>
        <v>10</v>
      </c>
      <c r="K104" s="205" t="n">
        <f aca="false">$F104*4</f>
        <v>80</v>
      </c>
      <c r="L104" s="207"/>
      <c r="M104" s="205" t="n">
        <f aca="false">$F104/2</f>
        <v>10</v>
      </c>
      <c r="N104" s="205" t="n">
        <f aca="false">$F104*4</f>
        <v>80</v>
      </c>
      <c r="O104" s="207"/>
      <c r="P104" s="205" t="n">
        <f aca="false">$F104/2</f>
        <v>10</v>
      </c>
      <c r="Q104" s="205" t="n">
        <f aca="false">$F104*4</f>
        <v>80</v>
      </c>
      <c r="R104" s="207"/>
      <c r="S104" s="190"/>
      <c r="T104" s="190"/>
      <c r="U104" s="190"/>
      <c r="V104" s="190"/>
      <c r="W104" s="190"/>
      <c r="X104" s="190"/>
      <c r="Y104" s="190"/>
      <c r="Z104" s="190"/>
      <c r="AA104" s="190"/>
      <c r="AB104" s="190"/>
      <c r="AK104" s="190"/>
      <c r="AL104" s="190"/>
      <c r="AM104" s="190"/>
      <c r="AN104" s="190"/>
      <c r="AO104" s="190"/>
      <c r="AP104" s="190"/>
      <c r="AQ104" s="190"/>
      <c r="AR104" s="190"/>
      <c r="AS104" s="190"/>
      <c r="AT104" s="190"/>
      <c r="AU104" s="190"/>
      <c r="AV104" s="190"/>
      <c r="AW104" s="190"/>
      <c r="AX104" s="190"/>
      <c r="AY104" s="190"/>
      <c r="AZ104" s="190"/>
    </row>
    <row r="105" customFormat="false" ht="15" hidden="false" customHeight="false" outlineLevel="0" collapsed="false">
      <c r="A105" s="199" t="s">
        <v>345</v>
      </c>
      <c r="B105" s="200" t="n">
        <v>9</v>
      </c>
      <c r="C105" s="201" t="s">
        <v>348</v>
      </c>
      <c r="D105" s="202" t="s">
        <v>349</v>
      </c>
      <c r="E105" s="202" t="n">
        <v>1</v>
      </c>
      <c r="F105" s="218" t="n">
        <v>250</v>
      </c>
      <c r="G105" s="205" t="n">
        <f aca="false">$F105/2</f>
        <v>125</v>
      </c>
      <c r="H105" s="205" t="n">
        <f aca="false">$F105*4</f>
        <v>1000</v>
      </c>
      <c r="I105" s="206"/>
      <c r="J105" s="205" t="n">
        <f aca="false">$F105/2</f>
        <v>125</v>
      </c>
      <c r="K105" s="205" t="n">
        <f aca="false">$F105*4</f>
        <v>1000</v>
      </c>
      <c r="L105" s="207"/>
      <c r="M105" s="205" t="n">
        <f aca="false">$F105/2</f>
        <v>125</v>
      </c>
      <c r="N105" s="205" t="n">
        <f aca="false">$F105*4</f>
        <v>1000</v>
      </c>
      <c r="O105" s="207"/>
      <c r="P105" s="205" t="n">
        <f aca="false">$F105/2</f>
        <v>125</v>
      </c>
      <c r="Q105" s="205" t="n">
        <f aca="false">$F105*4</f>
        <v>1000</v>
      </c>
      <c r="R105" s="207"/>
      <c r="S105" s="190"/>
      <c r="T105" s="190"/>
      <c r="U105" s="190"/>
      <c r="V105" s="190"/>
      <c r="W105" s="190"/>
      <c r="X105" s="190"/>
      <c r="Y105" s="190"/>
      <c r="Z105" s="190"/>
      <c r="AA105" s="190"/>
      <c r="AB105" s="190"/>
      <c r="AK105" s="190"/>
      <c r="AL105" s="190"/>
      <c r="AM105" s="190"/>
      <c r="AN105" s="190"/>
      <c r="AO105" s="190"/>
      <c r="AP105" s="190"/>
      <c r="AQ105" s="190"/>
      <c r="AR105" s="190"/>
      <c r="AS105" s="190"/>
      <c r="AT105" s="190"/>
      <c r="AU105" s="190"/>
      <c r="AV105" s="190"/>
      <c r="AW105" s="190"/>
      <c r="AX105" s="190"/>
      <c r="AY105" s="190"/>
      <c r="AZ105" s="190"/>
    </row>
    <row r="106" customFormat="false" ht="15" hidden="false" customHeight="false" outlineLevel="0" collapsed="false">
      <c r="A106" s="199" t="s">
        <v>345</v>
      </c>
      <c r="B106" s="200" t="n">
        <v>9</v>
      </c>
      <c r="C106" s="201" t="s">
        <v>350</v>
      </c>
      <c r="D106" s="226" t="s">
        <v>351</v>
      </c>
      <c r="E106" s="202" t="n">
        <v>2</v>
      </c>
      <c r="F106" s="218" t="n">
        <v>250</v>
      </c>
      <c r="G106" s="205" t="n">
        <f aca="false">$F106/2</f>
        <v>125</v>
      </c>
      <c r="H106" s="205" t="n">
        <f aca="false">$F106*4</f>
        <v>1000</v>
      </c>
      <c r="I106" s="206"/>
      <c r="J106" s="205" t="n">
        <f aca="false">$F106/2</f>
        <v>125</v>
      </c>
      <c r="K106" s="205" t="n">
        <f aca="false">$F106*4</f>
        <v>1000</v>
      </c>
      <c r="L106" s="207"/>
      <c r="M106" s="205" t="n">
        <f aca="false">$F106/2</f>
        <v>125</v>
      </c>
      <c r="N106" s="205" t="n">
        <f aca="false">$F106*4</f>
        <v>1000</v>
      </c>
      <c r="O106" s="207"/>
      <c r="P106" s="205" t="n">
        <f aca="false">$F106/2</f>
        <v>125</v>
      </c>
      <c r="Q106" s="205" t="n">
        <f aca="false">$F106*4</f>
        <v>1000</v>
      </c>
      <c r="R106" s="207"/>
      <c r="S106" s="190"/>
      <c r="T106" s="190"/>
      <c r="U106" s="190"/>
      <c r="V106" s="190"/>
      <c r="W106" s="190"/>
      <c r="X106" s="190"/>
      <c r="Y106" s="190"/>
      <c r="Z106" s="190"/>
      <c r="AA106" s="190"/>
      <c r="AB106" s="190"/>
      <c r="AK106" s="190"/>
      <c r="AL106" s="190"/>
      <c r="AM106" s="190"/>
      <c r="AN106" s="190"/>
      <c r="AO106" s="190"/>
      <c r="AP106" s="190"/>
      <c r="AQ106" s="190"/>
      <c r="AR106" s="190"/>
      <c r="AS106" s="190"/>
      <c r="AT106" s="190"/>
      <c r="AU106" s="190"/>
      <c r="AV106" s="190"/>
      <c r="AW106" s="190"/>
      <c r="AX106" s="190"/>
      <c r="AY106" s="190"/>
      <c r="AZ106" s="190"/>
    </row>
    <row r="107" customFormat="false" ht="15" hidden="false" customHeight="false" outlineLevel="0" collapsed="false">
      <c r="A107" s="199" t="s">
        <v>345</v>
      </c>
      <c r="B107" s="200" t="n">
        <v>9</v>
      </c>
      <c r="C107" s="201" t="s">
        <v>352</v>
      </c>
      <c r="D107" s="202" t="s">
        <v>353</v>
      </c>
      <c r="E107" s="202" t="n">
        <v>2</v>
      </c>
      <c r="F107" s="218" t="n">
        <v>250</v>
      </c>
      <c r="G107" s="205" t="n">
        <f aca="false">$F107/2</f>
        <v>125</v>
      </c>
      <c r="H107" s="205" t="n">
        <f aca="false">$F107*4</f>
        <v>1000</v>
      </c>
      <c r="I107" s="206"/>
      <c r="J107" s="205" t="n">
        <f aca="false">$F107/2</f>
        <v>125</v>
      </c>
      <c r="K107" s="205" t="n">
        <f aca="false">$F107*4</f>
        <v>1000</v>
      </c>
      <c r="L107" s="207"/>
      <c r="M107" s="205" t="n">
        <f aca="false">$F107/2</f>
        <v>125</v>
      </c>
      <c r="N107" s="205" t="n">
        <f aca="false">$F107*4</f>
        <v>1000</v>
      </c>
      <c r="O107" s="207"/>
      <c r="P107" s="205" t="n">
        <f aca="false">$F107/2</f>
        <v>125</v>
      </c>
      <c r="Q107" s="205" t="n">
        <f aca="false">$F107*4</f>
        <v>1000</v>
      </c>
      <c r="R107" s="207"/>
      <c r="S107" s="190"/>
      <c r="T107" s="190"/>
      <c r="U107" s="190"/>
      <c r="V107" s="190"/>
      <c r="W107" s="190"/>
      <c r="X107" s="190"/>
      <c r="Y107" s="190"/>
      <c r="Z107" s="190"/>
      <c r="AA107" s="190"/>
      <c r="AB107" s="190"/>
      <c r="AK107" s="190"/>
      <c r="AL107" s="190"/>
      <c r="AM107" s="190"/>
      <c r="AN107" s="190"/>
      <c r="AO107" s="190"/>
      <c r="AP107" s="190"/>
      <c r="AQ107" s="190"/>
      <c r="AR107" s="190"/>
      <c r="AS107" s="190"/>
      <c r="AT107" s="190"/>
      <c r="AU107" s="190"/>
      <c r="AV107" s="190"/>
      <c r="AW107" s="190"/>
      <c r="AX107" s="190"/>
      <c r="AY107" s="190"/>
      <c r="AZ107" s="190"/>
    </row>
    <row r="108" customFormat="false" ht="15" hidden="false" customHeight="false" outlineLevel="0" collapsed="false">
      <c r="A108" s="199" t="s">
        <v>345</v>
      </c>
      <c r="B108" s="200" t="n">
        <v>9</v>
      </c>
      <c r="C108" s="201" t="s">
        <v>354</v>
      </c>
      <c r="D108" s="226" t="s">
        <v>355</v>
      </c>
      <c r="E108" s="202" t="n">
        <v>1</v>
      </c>
      <c r="F108" s="218" t="n">
        <v>250</v>
      </c>
      <c r="G108" s="205" t="n">
        <f aca="false">$F108/2</f>
        <v>125</v>
      </c>
      <c r="H108" s="205" t="n">
        <f aca="false">$F108*4</f>
        <v>1000</v>
      </c>
      <c r="I108" s="206"/>
      <c r="J108" s="205" t="n">
        <f aca="false">$F108/2</f>
        <v>125</v>
      </c>
      <c r="K108" s="205" t="n">
        <f aca="false">$F108*4</f>
        <v>1000</v>
      </c>
      <c r="L108" s="207"/>
      <c r="M108" s="205" t="n">
        <f aca="false">$F108/2</f>
        <v>125</v>
      </c>
      <c r="N108" s="205" t="n">
        <f aca="false">$F108*4</f>
        <v>1000</v>
      </c>
      <c r="O108" s="207"/>
      <c r="P108" s="205" t="n">
        <f aca="false">$F108/2</f>
        <v>125</v>
      </c>
      <c r="Q108" s="205" t="n">
        <f aca="false">$F108*4</f>
        <v>1000</v>
      </c>
      <c r="R108" s="207"/>
      <c r="S108" s="190"/>
      <c r="T108" s="190"/>
      <c r="U108" s="190"/>
      <c r="V108" s="190"/>
      <c r="W108" s="190"/>
      <c r="X108" s="190"/>
      <c r="Y108" s="190"/>
      <c r="Z108" s="190"/>
      <c r="AA108" s="190"/>
      <c r="AB108" s="190"/>
      <c r="AK108" s="190"/>
      <c r="AL108" s="190"/>
      <c r="AM108" s="190"/>
      <c r="AN108" s="190"/>
      <c r="AO108" s="190"/>
      <c r="AP108" s="190"/>
      <c r="AQ108" s="190"/>
      <c r="AR108" s="190"/>
      <c r="AS108" s="190"/>
      <c r="AT108" s="190"/>
      <c r="AU108" s="190"/>
      <c r="AV108" s="190"/>
      <c r="AW108" s="190"/>
      <c r="AX108" s="190"/>
      <c r="AY108" s="190"/>
      <c r="AZ108" s="190"/>
    </row>
    <row r="109" customFormat="false" ht="15" hidden="false" customHeight="false" outlineLevel="0" collapsed="false">
      <c r="A109" s="199" t="s">
        <v>345</v>
      </c>
      <c r="B109" s="200" t="n">
        <v>9</v>
      </c>
      <c r="C109" s="201" t="s">
        <v>585</v>
      </c>
      <c r="D109" s="202" t="s">
        <v>357</v>
      </c>
      <c r="E109" s="202" t="n">
        <v>3</v>
      </c>
      <c r="F109" s="218" t="n">
        <v>15</v>
      </c>
      <c r="G109" s="205" t="n">
        <f aca="false">$F109/2</f>
        <v>7.5</v>
      </c>
      <c r="H109" s="205" t="n">
        <f aca="false">$F109*4</f>
        <v>60</v>
      </c>
      <c r="I109" s="206"/>
      <c r="J109" s="205" t="n">
        <f aca="false">$F109/2</f>
        <v>7.5</v>
      </c>
      <c r="K109" s="205" t="n">
        <f aca="false">$F109*4</f>
        <v>60</v>
      </c>
      <c r="L109" s="207"/>
      <c r="M109" s="205" t="n">
        <f aca="false">$F109/2</f>
        <v>7.5</v>
      </c>
      <c r="N109" s="205" t="n">
        <f aca="false">$F109*4</f>
        <v>60</v>
      </c>
      <c r="O109" s="207"/>
      <c r="P109" s="205" t="n">
        <f aca="false">$F109/2</f>
        <v>7.5</v>
      </c>
      <c r="Q109" s="205" t="n">
        <f aca="false">$F109*4</f>
        <v>60</v>
      </c>
      <c r="R109" s="207"/>
      <c r="S109" s="190"/>
      <c r="T109" s="190"/>
      <c r="U109" s="190"/>
      <c r="V109" s="190"/>
      <c r="W109" s="190"/>
      <c r="X109" s="190"/>
      <c r="Y109" s="190"/>
      <c r="Z109" s="190"/>
      <c r="AA109" s="190"/>
      <c r="AB109" s="190"/>
      <c r="AK109" s="190"/>
      <c r="AL109" s="190"/>
      <c r="AM109" s="190"/>
      <c r="AN109" s="190"/>
      <c r="AO109" s="190"/>
      <c r="AP109" s="190"/>
      <c r="AQ109" s="190"/>
      <c r="AR109" s="190"/>
      <c r="AS109" s="190"/>
      <c r="AT109" s="190"/>
      <c r="AU109" s="190"/>
      <c r="AV109" s="190"/>
      <c r="AW109" s="190"/>
      <c r="AX109" s="190"/>
      <c r="AY109" s="190"/>
      <c r="AZ109" s="190"/>
    </row>
    <row r="110" customFormat="false" ht="15" hidden="false" customHeight="false" outlineLevel="0" collapsed="false">
      <c r="A110" s="199" t="s">
        <v>345</v>
      </c>
      <c r="B110" s="200" t="n">
        <v>9</v>
      </c>
      <c r="C110" s="201" t="s">
        <v>358</v>
      </c>
      <c r="D110" s="202" t="s">
        <v>359</v>
      </c>
      <c r="E110" s="202" t="n">
        <v>3</v>
      </c>
      <c r="F110" s="218" t="n">
        <v>250</v>
      </c>
      <c r="G110" s="205" t="n">
        <f aca="false">$F110/2</f>
        <v>125</v>
      </c>
      <c r="H110" s="205" t="n">
        <f aca="false">$F110*4</f>
        <v>1000</v>
      </c>
      <c r="I110" s="206"/>
      <c r="J110" s="205" t="n">
        <f aca="false">$F110/2</f>
        <v>125</v>
      </c>
      <c r="K110" s="205" t="n">
        <f aca="false">$F110*4</f>
        <v>1000</v>
      </c>
      <c r="L110" s="207"/>
      <c r="M110" s="221" t="n">
        <v>0</v>
      </c>
      <c r="N110" s="221" t="n">
        <v>0</v>
      </c>
      <c r="O110" s="207"/>
      <c r="P110" s="221" t="n">
        <v>0</v>
      </c>
      <c r="Q110" s="221" t="n">
        <v>0</v>
      </c>
      <c r="R110" s="207"/>
      <c r="S110" s="190"/>
      <c r="T110" s="190"/>
      <c r="U110" s="190"/>
      <c r="V110" s="190"/>
      <c r="W110" s="190"/>
      <c r="X110" s="190"/>
      <c r="Y110" s="190"/>
      <c r="Z110" s="190"/>
      <c r="AA110" s="190"/>
      <c r="AB110" s="190"/>
      <c r="AK110" s="190"/>
      <c r="AL110" s="190"/>
      <c r="AM110" s="190"/>
      <c r="AN110" s="190"/>
      <c r="AO110" s="190"/>
      <c r="AP110" s="190"/>
      <c r="AQ110" s="190"/>
      <c r="AR110" s="190"/>
      <c r="AS110" s="190"/>
      <c r="AT110" s="190"/>
      <c r="AU110" s="190"/>
      <c r="AV110" s="190"/>
      <c r="AW110" s="190"/>
      <c r="AX110" s="190"/>
      <c r="AY110" s="190"/>
      <c r="AZ110" s="190"/>
    </row>
    <row r="111" s="198" customFormat="true" ht="15" hidden="false" customHeight="false" outlineLevel="0" collapsed="false">
      <c r="A111" s="194" t="s">
        <v>606</v>
      </c>
      <c r="B111" s="193"/>
      <c r="C111" s="215"/>
      <c r="D111" s="216"/>
      <c r="E111" s="216"/>
      <c r="F111" s="216"/>
      <c r="G111" s="196" t="n">
        <f aca="false">I111-(I111*0.2)</f>
        <v>440</v>
      </c>
      <c r="H111" s="196" t="n">
        <f aca="false">I111+(I111*0.2)</f>
        <v>660</v>
      </c>
      <c r="I111" s="197" t="n">
        <v>550</v>
      </c>
      <c r="J111" s="196" t="n">
        <f aca="false">L111-(L111*0.2)</f>
        <v>308</v>
      </c>
      <c r="K111" s="196" t="n">
        <f aca="false">L111+(L111*0.2)</f>
        <v>462</v>
      </c>
      <c r="L111" s="197" t="n">
        <v>385</v>
      </c>
      <c r="M111" s="196" t="n">
        <f aca="false">O111-(O111*0.2)</f>
        <v>1092</v>
      </c>
      <c r="N111" s="196" t="n">
        <f aca="false">O111+(O111*0.2)</f>
        <v>1638</v>
      </c>
      <c r="O111" s="197" t="n">
        <v>1365</v>
      </c>
      <c r="P111" s="196" t="n">
        <f aca="false">R111-(R111*0.2)</f>
        <v>148</v>
      </c>
      <c r="Q111" s="196" t="n">
        <f aca="false">R111+(R111*0.2)</f>
        <v>222</v>
      </c>
      <c r="R111" s="197" t="n">
        <v>185</v>
      </c>
    </row>
    <row r="112" customFormat="false" ht="15" hidden="false" customHeight="false" outlineLevel="0" collapsed="false">
      <c r="A112" s="199" t="s">
        <v>366</v>
      </c>
      <c r="B112" s="200" t="n">
        <v>10</v>
      </c>
      <c r="C112" s="201" t="s">
        <v>367</v>
      </c>
      <c r="D112" s="202" t="s">
        <v>368</v>
      </c>
      <c r="E112" s="202" t="n">
        <v>1</v>
      </c>
      <c r="F112" s="218" t="n">
        <v>150</v>
      </c>
      <c r="G112" s="205" t="n">
        <f aca="false">$F112/2</f>
        <v>75</v>
      </c>
      <c r="H112" s="205" t="n">
        <f aca="false">$F112*3</f>
        <v>450</v>
      </c>
      <c r="I112" s="206"/>
      <c r="J112" s="205" t="n">
        <f aca="false">$F112/2</f>
        <v>75</v>
      </c>
      <c r="K112" s="205" t="n">
        <f aca="false">$F112*3</f>
        <v>450</v>
      </c>
      <c r="L112" s="207"/>
      <c r="M112" s="205" t="n">
        <f aca="false">$F112/2</f>
        <v>75</v>
      </c>
      <c r="N112" s="205" t="n">
        <f aca="false">$F112*5</f>
        <v>750</v>
      </c>
      <c r="O112" s="207"/>
      <c r="P112" s="205" t="n">
        <f aca="false">$F112/2</f>
        <v>75</v>
      </c>
      <c r="Q112" s="205" t="n">
        <f aca="false">$F112*3</f>
        <v>450</v>
      </c>
      <c r="R112" s="207"/>
      <c r="S112" s="190"/>
      <c r="T112" s="190"/>
      <c r="U112" s="190"/>
      <c r="V112" s="190"/>
      <c r="W112" s="190"/>
      <c r="X112" s="190"/>
      <c r="Y112" s="190"/>
      <c r="Z112" s="190"/>
      <c r="AA112" s="190"/>
      <c r="AB112" s="190"/>
      <c r="AK112" s="190"/>
      <c r="AL112" s="190"/>
      <c r="AM112" s="190"/>
      <c r="AN112" s="190"/>
      <c r="AO112" s="190"/>
      <c r="AP112" s="190"/>
      <c r="AQ112" s="190"/>
      <c r="AR112" s="190"/>
      <c r="AS112" s="190"/>
      <c r="AT112" s="190"/>
      <c r="AU112" s="190"/>
      <c r="AV112" s="190"/>
      <c r="AW112" s="190"/>
      <c r="AX112" s="190"/>
      <c r="AY112" s="190"/>
      <c r="AZ112" s="190"/>
    </row>
    <row r="113" customFormat="false" ht="15" hidden="false" customHeight="false" outlineLevel="0" collapsed="false">
      <c r="A113" s="199" t="s">
        <v>366</v>
      </c>
      <c r="B113" s="200" t="n">
        <v>10</v>
      </c>
      <c r="C113" s="201" t="s">
        <v>369</v>
      </c>
      <c r="D113" s="202" t="s">
        <v>370</v>
      </c>
      <c r="E113" s="202" t="n">
        <v>1</v>
      </c>
      <c r="F113" s="218" t="n">
        <v>150</v>
      </c>
      <c r="G113" s="205" t="n">
        <f aca="false">$F113/2</f>
        <v>75</v>
      </c>
      <c r="H113" s="205" t="n">
        <f aca="false">$F113*3</f>
        <v>450</v>
      </c>
      <c r="I113" s="206"/>
      <c r="J113" s="205" t="n">
        <f aca="false">$F113/2</f>
        <v>75</v>
      </c>
      <c r="K113" s="205" t="n">
        <f aca="false">$F113*3</f>
        <v>450</v>
      </c>
      <c r="L113" s="207"/>
      <c r="M113" s="205" t="n">
        <f aca="false">$F113/2</f>
        <v>75</v>
      </c>
      <c r="N113" s="205" t="n">
        <f aca="false">$F113*5</f>
        <v>750</v>
      </c>
      <c r="O113" s="207"/>
      <c r="P113" s="205" t="n">
        <f aca="false">$F113/2</f>
        <v>75</v>
      </c>
      <c r="Q113" s="205" t="n">
        <f aca="false">$F113*3</f>
        <v>450</v>
      </c>
      <c r="R113" s="207"/>
      <c r="S113" s="190"/>
      <c r="T113" s="190"/>
      <c r="U113" s="190"/>
      <c r="V113" s="190"/>
      <c r="W113" s="190"/>
      <c r="X113" s="190"/>
      <c r="Y113" s="190"/>
      <c r="Z113" s="190"/>
      <c r="AA113" s="190"/>
      <c r="AB113" s="190"/>
      <c r="AK113" s="190"/>
      <c r="AL113" s="190"/>
      <c r="AM113" s="190"/>
      <c r="AN113" s="190"/>
      <c r="AO113" s="190"/>
      <c r="AP113" s="190"/>
      <c r="AQ113" s="190"/>
      <c r="AR113" s="190"/>
      <c r="AS113" s="190"/>
      <c r="AT113" s="190"/>
      <c r="AU113" s="190"/>
      <c r="AV113" s="190"/>
      <c r="AW113" s="190"/>
      <c r="AX113" s="190"/>
      <c r="AY113" s="190"/>
      <c r="AZ113" s="190"/>
    </row>
    <row r="114" s="191" customFormat="true" ht="15" hidden="false" customHeight="false" outlineLevel="0" collapsed="false">
      <c r="A114" s="199" t="s">
        <v>366</v>
      </c>
      <c r="B114" s="200" t="n">
        <v>10</v>
      </c>
      <c r="C114" s="201" t="s">
        <v>371</v>
      </c>
      <c r="D114" s="202" t="s">
        <v>372</v>
      </c>
      <c r="E114" s="202" t="n">
        <v>1</v>
      </c>
      <c r="F114" s="218" t="n">
        <v>120</v>
      </c>
      <c r="G114" s="205" t="n">
        <f aca="false">$F114/2</f>
        <v>60</v>
      </c>
      <c r="H114" s="205" t="n">
        <f aca="false">$F114*3</f>
        <v>360</v>
      </c>
      <c r="I114" s="206"/>
      <c r="J114" s="205" t="n">
        <f aca="false">$F114/2</f>
        <v>60</v>
      </c>
      <c r="K114" s="205" t="n">
        <f aca="false">$F114*3</f>
        <v>360</v>
      </c>
      <c r="L114" s="207"/>
      <c r="M114" s="205" t="n">
        <f aca="false">$F114/2</f>
        <v>60</v>
      </c>
      <c r="N114" s="205" t="n">
        <f aca="false">$F114*5</f>
        <v>600</v>
      </c>
      <c r="O114" s="207"/>
      <c r="P114" s="205" t="n">
        <f aca="false">$F114/2</f>
        <v>60</v>
      </c>
      <c r="Q114" s="205" t="n">
        <f aca="false">$F114*3</f>
        <v>360</v>
      </c>
      <c r="R114" s="207"/>
      <c r="S114" s="190"/>
      <c r="T114" s="190"/>
      <c r="U114" s="190"/>
      <c r="V114" s="190"/>
      <c r="W114" s="190"/>
      <c r="X114" s="190"/>
      <c r="Y114" s="190"/>
      <c r="Z114" s="190"/>
    </row>
    <row r="115" s="191" customFormat="true" ht="15" hidden="false" customHeight="false" outlineLevel="0" collapsed="false">
      <c r="A115" s="199" t="s">
        <v>366</v>
      </c>
      <c r="B115" s="200" t="n">
        <v>10</v>
      </c>
      <c r="C115" s="201" t="s">
        <v>373</v>
      </c>
      <c r="D115" s="202" t="s">
        <v>374</v>
      </c>
      <c r="E115" s="202" t="n">
        <v>1</v>
      </c>
      <c r="F115" s="218" t="n">
        <v>150</v>
      </c>
      <c r="G115" s="205" t="n">
        <f aca="false">$F115/2</f>
        <v>75</v>
      </c>
      <c r="H115" s="205" t="n">
        <f aca="false">$F115*3</f>
        <v>450</v>
      </c>
      <c r="I115" s="206"/>
      <c r="J115" s="205" t="n">
        <f aca="false">$F115/2</f>
        <v>75</v>
      </c>
      <c r="K115" s="205" t="n">
        <f aca="false">$F115*3</f>
        <v>450</v>
      </c>
      <c r="L115" s="207"/>
      <c r="M115" s="205" t="n">
        <f aca="false">$F115/2</f>
        <v>75</v>
      </c>
      <c r="N115" s="205" t="n">
        <f aca="false">$F115*5</f>
        <v>750</v>
      </c>
      <c r="O115" s="207"/>
      <c r="P115" s="205" t="n">
        <f aca="false">$F115/2</f>
        <v>75</v>
      </c>
      <c r="Q115" s="205" t="n">
        <f aca="false">$F115*3</f>
        <v>450</v>
      </c>
      <c r="R115" s="207"/>
      <c r="S115" s="190"/>
      <c r="T115" s="190"/>
      <c r="U115" s="190"/>
      <c r="V115" s="190"/>
      <c r="W115" s="190"/>
      <c r="X115" s="190"/>
      <c r="Y115" s="190"/>
      <c r="Z115" s="190"/>
    </row>
    <row r="116" s="191" customFormat="true" ht="15" hidden="false" customHeight="false" outlineLevel="0" collapsed="false">
      <c r="A116" s="199" t="s">
        <v>366</v>
      </c>
      <c r="B116" s="200" t="n">
        <v>10</v>
      </c>
      <c r="C116" s="201" t="s">
        <v>389</v>
      </c>
      <c r="D116" s="202" t="n">
        <v>10121</v>
      </c>
      <c r="E116" s="202" t="n">
        <v>2</v>
      </c>
      <c r="F116" s="218" t="n">
        <v>150</v>
      </c>
      <c r="G116" s="205" t="n">
        <f aca="false">$F116/2</f>
        <v>75</v>
      </c>
      <c r="H116" s="205" t="n">
        <f aca="false">$F116*3</f>
        <v>450</v>
      </c>
      <c r="I116" s="206"/>
      <c r="J116" s="205" t="n">
        <f aca="false">$F116/2</f>
        <v>75</v>
      </c>
      <c r="K116" s="205" t="n">
        <f aca="false">$F116*3</f>
        <v>450</v>
      </c>
      <c r="L116" s="207"/>
      <c r="M116" s="205" t="n">
        <f aca="false">$F116/2</f>
        <v>75</v>
      </c>
      <c r="N116" s="205" t="n">
        <f aca="false">$F116*5</f>
        <v>750</v>
      </c>
      <c r="O116" s="207"/>
      <c r="P116" s="205" t="n">
        <f aca="false">$F116/2</f>
        <v>75</v>
      </c>
      <c r="Q116" s="205" t="n">
        <f aca="false">$F116*3</f>
        <v>450</v>
      </c>
      <c r="R116" s="207"/>
      <c r="S116" s="190"/>
      <c r="T116" s="190"/>
      <c r="U116" s="190"/>
      <c r="V116" s="190"/>
      <c r="W116" s="190"/>
      <c r="X116" s="190"/>
      <c r="Y116" s="190"/>
      <c r="Z116" s="190"/>
    </row>
    <row r="117" s="191" customFormat="true" ht="15" hidden="false" customHeight="false" outlineLevel="0" collapsed="false">
      <c r="A117" s="199" t="s">
        <v>366</v>
      </c>
      <c r="B117" s="200" t="n">
        <v>10</v>
      </c>
      <c r="C117" s="201" t="s">
        <v>607</v>
      </c>
      <c r="D117" s="202" t="n">
        <v>10123</v>
      </c>
      <c r="E117" s="202" t="n">
        <v>1</v>
      </c>
      <c r="F117" s="218" t="n">
        <v>120</v>
      </c>
      <c r="G117" s="205" t="n">
        <f aca="false">F117/2</f>
        <v>60</v>
      </c>
      <c r="H117" s="205" t="n">
        <f aca="false">F117*3</f>
        <v>360</v>
      </c>
      <c r="I117" s="206"/>
      <c r="J117" s="205" t="n">
        <v>60</v>
      </c>
      <c r="K117" s="205" t="n">
        <v>360</v>
      </c>
      <c r="L117" s="207"/>
      <c r="M117" s="205" t="n">
        <v>60</v>
      </c>
      <c r="N117" s="205" t="n">
        <v>360</v>
      </c>
      <c r="O117" s="207"/>
      <c r="P117" s="205" t="n">
        <v>60</v>
      </c>
      <c r="Q117" s="205" t="n">
        <v>360</v>
      </c>
      <c r="R117" s="207"/>
      <c r="S117" s="190"/>
      <c r="T117" s="190"/>
      <c r="U117" s="190"/>
      <c r="V117" s="190"/>
      <c r="W117" s="190"/>
      <c r="X117" s="190"/>
      <c r="Y117" s="190"/>
      <c r="Z117" s="190"/>
    </row>
    <row r="118" s="191" customFormat="true" ht="15" hidden="false" customHeight="false" outlineLevel="0" collapsed="false">
      <c r="A118" s="199" t="s">
        <v>366</v>
      </c>
      <c r="B118" s="200" t="n">
        <v>10</v>
      </c>
      <c r="C118" s="201" t="s">
        <v>608</v>
      </c>
      <c r="D118" s="202" t="n">
        <v>10122</v>
      </c>
      <c r="E118" s="202" t="n">
        <v>1</v>
      </c>
      <c r="F118" s="218" t="n">
        <v>150</v>
      </c>
      <c r="G118" s="205" t="n">
        <f aca="false">F118/2</f>
        <v>75</v>
      </c>
      <c r="H118" s="205" t="n">
        <f aca="false">F118*3</f>
        <v>450</v>
      </c>
      <c r="I118" s="206"/>
      <c r="J118" s="205" t="n">
        <v>75</v>
      </c>
      <c r="K118" s="205" t="n">
        <v>450</v>
      </c>
      <c r="L118" s="207"/>
      <c r="M118" s="205" t="n">
        <v>75</v>
      </c>
      <c r="N118" s="205" t="n">
        <v>450</v>
      </c>
      <c r="O118" s="207"/>
      <c r="P118" s="205" t="n">
        <v>75</v>
      </c>
      <c r="Q118" s="205" t="n">
        <v>450</v>
      </c>
      <c r="R118" s="207"/>
      <c r="S118" s="190"/>
      <c r="T118" s="190"/>
      <c r="U118" s="190"/>
      <c r="V118" s="190"/>
      <c r="W118" s="190"/>
      <c r="X118" s="190"/>
      <c r="Y118" s="190"/>
      <c r="Z118" s="190"/>
    </row>
    <row r="119" s="198" customFormat="true" ht="15" hidden="false" customHeight="false" outlineLevel="0" collapsed="false">
      <c r="A119" s="194" t="s">
        <v>609</v>
      </c>
      <c r="B119" s="193"/>
      <c r="C119" s="215"/>
      <c r="D119" s="216"/>
      <c r="E119" s="216"/>
      <c r="F119" s="216"/>
      <c r="G119" s="196" t="n">
        <f aca="false">I119-(I119*0.2)</f>
        <v>2088</v>
      </c>
      <c r="H119" s="196" t="n">
        <f aca="false">I119+(I119*0.2)</f>
        <v>3132</v>
      </c>
      <c r="I119" s="197" t="n">
        <v>2610</v>
      </c>
      <c r="J119" s="196" t="n">
        <f aca="false">L119-(L119*0.2)</f>
        <v>776</v>
      </c>
      <c r="K119" s="196" t="n">
        <f aca="false">L119+(L119*0.2)</f>
        <v>1164</v>
      </c>
      <c r="L119" s="197" t="n">
        <v>970</v>
      </c>
      <c r="M119" s="196" t="e">
        <f aca="false">O119-(O119*0.2)</f>
        <v>#REF!</v>
      </c>
      <c r="N119" s="196" t="e">
        <f aca="false">O119+(O119*0.2)</f>
        <v>#REF!</v>
      </c>
      <c r="O119" s="197" t="e">
        <f aca="false">#REF!/2</f>
        <v>#REF!</v>
      </c>
      <c r="P119" s="196" t="e">
        <f aca="false">R119-(R119*0.2)</f>
        <v>#REF!</v>
      </c>
      <c r="Q119" s="196" t="e">
        <f aca="false">R119+(R119*0.2)</f>
        <v>#REF!</v>
      </c>
      <c r="R119" s="197" t="e">
        <f aca="false">#REF!/2</f>
        <v>#REF!</v>
      </c>
    </row>
    <row r="120" s="191" customFormat="true" ht="15" hidden="false" customHeight="false" outlineLevel="0" collapsed="false">
      <c r="A120" s="199" t="s">
        <v>395</v>
      </c>
      <c r="B120" s="200" t="n">
        <v>11</v>
      </c>
      <c r="C120" s="208" t="s">
        <v>396</v>
      </c>
      <c r="D120" s="209" t="s">
        <v>397</v>
      </c>
      <c r="E120" s="209" t="n">
        <v>1</v>
      </c>
      <c r="F120" s="213" t="n">
        <v>100</v>
      </c>
      <c r="G120" s="205" t="n">
        <v>50</v>
      </c>
      <c r="H120" s="205" t="n">
        <f aca="false">$F120*14</f>
        <v>1400</v>
      </c>
      <c r="I120" s="206"/>
      <c r="J120" s="205" t="n">
        <v>50</v>
      </c>
      <c r="K120" s="205" t="n">
        <f aca="false">$F120*14</f>
        <v>1400</v>
      </c>
      <c r="L120" s="207"/>
      <c r="M120" s="205" t="n">
        <v>0</v>
      </c>
      <c r="N120" s="205" t="n">
        <v>0</v>
      </c>
      <c r="O120" s="207" t="e">
        <f aca="false">#REF!/2</f>
        <v>#REF!</v>
      </c>
      <c r="P120" s="205" t="n">
        <v>0</v>
      </c>
      <c r="Q120" s="205" t="n">
        <v>0</v>
      </c>
      <c r="R120" s="207" t="e">
        <f aca="false">#REF!/2</f>
        <v>#REF!</v>
      </c>
      <c r="S120" s="190"/>
      <c r="T120" s="190"/>
      <c r="U120" s="190"/>
      <c r="V120" s="190"/>
      <c r="W120" s="190"/>
      <c r="X120" s="190"/>
      <c r="Y120" s="190"/>
      <c r="Z120" s="190"/>
    </row>
    <row r="121" s="191" customFormat="true" ht="15" hidden="false" customHeight="false" outlineLevel="0" collapsed="false">
      <c r="A121" s="199" t="s">
        <v>395</v>
      </c>
      <c r="B121" s="200" t="n">
        <v>11</v>
      </c>
      <c r="C121" s="208" t="s">
        <v>398</v>
      </c>
      <c r="D121" s="209" t="s">
        <v>399</v>
      </c>
      <c r="E121" s="209" t="n">
        <v>1</v>
      </c>
      <c r="F121" s="213" t="n">
        <v>330</v>
      </c>
      <c r="G121" s="205" t="n">
        <v>165</v>
      </c>
      <c r="H121" s="205" t="n">
        <f aca="false">$F121*14</f>
        <v>4620</v>
      </c>
      <c r="I121" s="206"/>
      <c r="J121" s="205" t="n">
        <v>165</v>
      </c>
      <c r="K121" s="205" t="n">
        <f aca="false">$F121*14</f>
        <v>4620</v>
      </c>
      <c r="L121" s="207"/>
      <c r="M121" s="205" t="n">
        <v>0</v>
      </c>
      <c r="N121" s="205" t="n">
        <v>0</v>
      </c>
      <c r="O121" s="207" t="e">
        <f aca="false">#REF!/2</f>
        <v>#REF!</v>
      </c>
      <c r="P121" s="205" t="n">
        <v>0</v>
      </c>
      <c r="Q121" s="205" t="n">
        <v>0</v>
      </c>
      <c r="R121" s="207" t="e">
        <f aca="false">#REF!/2</f>
        <v>#REF!</v>
      </c>
      <c r="S121" s="190"/>
      <c r="T121" s="190"/>
      <c r="U121" s="190"/>
      <c r="V121" s="190"/>
      <c r="W121" s="190"/>
      <c r="X121" s="190"/>
      <c r="Y121" s="190"/>
      <c r="Z121" s="190"/>
    </row>
  </sheetData>
  <mergeCells count="4">
    <mergeCell ref="G2:I2"/>
    <mergeCell ref="J2:L2"/>
    <mergeCell ref="M2:O2"/>
    <mergeCell ref="P2:R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true"/>
  </sheetPr>
  <dimension ref="A1:BX120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1" ySplit="0" topLeftCell="G1" activePane="topRight" state="frozen"/>
      <selection pane="topLeft" activeCell="A1" activeCellId="0" sqref="A1"/>
      <selection pane="topRight" activeCell="J6" activeCellId="1" sqref="C71 J6"/>
    </sheetView>
  </sheetViews>
  <sheetFormatPr defaultRowHeight="15" zeroHeight="false" outlineLevelRow="0" outlineLevelCol="0"/>
  <cols>
    <col collapsed="false" customWidth="true" hidden="false" outlineLevel="0" max="1" min="1" style="228" width="34.71"/>
    <col collapsed="false" customWidth="true" hidden="false" outlineLevel="0" max="2" min="2" style="228" width="31.71"/>
    <col collapsed="false" customWidth="true" hidden="false" outlineLevel="0" max="3" min="3" style="228" width="16"/>
    <col collapsed="false" customWidth="true" hidden="false" outlineLevel="0" max="4" min="4" style="228" width="14.43"/>
    <col collapsed="false" customWidth="true" hidden="false" outlineLevel="0" max="5" min="5" style="228" width="18"/>
    <col collapsed="false" customWidth="true" hidden="false" outlineLevel="0" max="6" min="6" style="228" width="19"/>
    <col collapsed="false" customWidth="true" hidden="false" outlineLevel="0" max="7" min="7" style="228" width="18.14"/>
    <col collapsed="false" customWidth="true" hidden="false" outlineLevel="0" max="8" min="8" style="228" width="16.14"/>
    <col collapsed="false" customWidth="true" hidden="false" outlineLevel="0" max="9" min="9" style="228" width="19"/>
    <col collapsed="false" customWidth="true" hidden="false" outlineLevel="0" max="10" min="10" style="228" width="16.85"/>
    <col collapsed="false" customWidth="true" hidden="false" outlineLevel="0" max="11" min="11" style="228" width="16.43"/>
    <col collapsed="false" customWidth="true" hidden="false" outlineLevel="0" max="12" min="12" style="228" width="15.85"/>
    <col collapsed="false" customWidth="true" hidden="false" outlineLevel="0" max="13" min="13" style="228" width="15"/>
    <col collapsed="false" customWidth="true" hidden="false" outlineLevel="0" max="14" min="14" style="228" width="16"/>
    <col collapsed="false" customWidth="true" hidden="false" outlineLevel="0" max="15" min="15" style="228" width="19.71"/>
    <col collapsed="false" customWidth="true" hidden="false" outlineLevel="0" max="16" min="16" style="228" width="17.28"/>
    <col collapsed="false" customWidth="true" hidden="false" outlineLevel="0" max="17" min="17" style="228" width="10.85"/>
    <col collapsed="false" customWidth="true" hidden="false" outlineLevel="0" max="18" min="18" style="228" width="11.28"/>
    <col collapsed="false" customWidth="true" hidden="false" outlineLevel="0" max="36" min="19" style="228" width="10.85"/>
    <col collapsed="false" customWidth="true" hidden="false" outlineLevel="0" max="1025" min="37" style="228" width="14.43"/>
  </cols>
  <sheetData>
    <row r="1" customFormat="false" ht="15.75" hidden="false" customHeight="true" outlineLevel="0" collapsed="false">
      <c r="A1" s="229"/>
      <c r="B1" s="230"/>
      <c r="C1" s="230"/>
      <c r="D1" s="230"/>
      <c r="E1" s="230"/>
      <c r="F1" s="230" t="s">
        <v>610</v>
      </c>
      <c r="G1" s="230"/>
      <c r="H1" s="230" t="s">
        <v>611</v>
      </c>
      <c r="I1" s="230"/>
      <c r="J1" s="230"/>
      <c r="K1" s="230"/>
      <c r="L1" s="230"/>
      <c r="M1" s="230"/>
      <c r="N1" s="230"/>
      <c r="O1" s="230"/>
      <c r="P1" s="230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231"/>
      <c r="AE1" s="231"/>
      <c r="AF1" s="231"/>
      <c r="AG1" s="231"/>
      <c r="AH1" s="231"/>
      <c r="AI1" s="231"/>
      <c r="AJ1" s="231"/>
    </row>
    <row r="2" s="107" customFormat="true" ht="15.75" hidden="false" customHeight="false" outlineLevel="0" collapsed="false">
      <c r="A2" s="116" t="s">
        <v>544</v>
      </c>
      <c r="B2" s="117"/>
      <c r="C2" s="110"/>
      <c r="D2" s="111"/>
      <c r="E2" s="118" t="s">
        <v>545</v>
      </c>
      <c r="F2" s="118"/>
      <c r="G2" s="118"/>
      <c r="H2" s="119" t="s">
        <v>546</v>
      </c>
      <c r="I2" s="119"/>
      <c r="J2" s="119"/>
      <c r="K2" s="118" t="s">
        <v>547</v>
      </c>
      <c r="L2" s="118"/>
      <c r="M2" s="118"/>
      <c r="N2" s="119" t="s">
        <v>548</v>
      </c>
      <c r="O2" s="119"/>
      <c r="P2" s="119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2"/>
      <c r="BH2" s="112"/>
      <c r="BI2" s="112"/>
      <c r="BJ2" s="112"/>
      <c r="BK2" s="112"/>
      <c r="BL2" s="112"/>
      <c r="BM2" s="112"/>
      <c r="BN2" s="112"/>
      <c r="BO2" s="112"/>
      <c r="BP2" s="112"/>
      <c r="BQ2" s="112"/>
      <c r="BR2" s="112"/>
      <c r="BS2" s="112"/>
      <c r="BT2" s="112"/>
      <c r="BU2" s="112"/>
      <c r="BV2" s="112"/>
      <c r="BW2" s="112"/>
      <c r="BX2" s="112"/>
    </row>
    <row r="3" s="125" customFormat="true" ht="15.75" hidden="false" customHeight="false" outlineLevel="0" collapsed="false">
      <c r="A3" s="121" t="s">
        <v>2</v>
      </c>
      <c r="B3" s="62" t="s">
        <v>3</v>
      </c>
      <c r="C3" s="122" t="s">
        <v>549</v>
      </c>
      <c r="D3" s="123" t="s">
        <v>550</v>
      </c>
      <c r="E3" s="122" t="s">
        <v>551</v>
      </c>
      <c r="F3" s="122" t="s">
        <v>552</v>
      </c>
      <c r="G3" s="123" t="s">
        <v>553</v>
      </c>
      <c r="H3" s="122" t="s">
        <v>551</v>
      </c>
      <c r="I3" s="122" t="s">
        <v>552</v>
      </c>
      <c r="J3" s="123" t="s">
        <v>553</v>
      </c>
      <c r="K3" s="122" t="s">
        <v>551</v>
      </c>
      <c r="L3" s="122" t="s">
        <v>552</v>
      </c>
      <c r="M3" s="123" t="s">
        <v>553</v>
      </c>
      <c r="N3" s="122" t="s">
        <v>551</v>
      </c>
      <c r="O3" s="122" t="s">
        <v>552</v>
      </c>
      <c r="P3" s="123" t="s">
        <v>553</v>
      </c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4"/>
      <c r="AQ3" s="124"/>
      <c r="AR3" s="124"/>
      <c r="AS3" s="124"/>
      <c r="AT3" s="124"/>
      <c r="AU3" s="124"/>
      <c r="AV3" s="124"/>
      <c r="AW3" s="124"/>
      <c r="AX3" s="124"/>
      <c r="AY3" s="124"/>
      <c r="AZ3" s="124"/>
      <c r="BA3" s="124"/>
      <c r="BB3" s="124"/>
      <c r="BC3" s="124"/>
      <c r="BD3" s="124"/>
      <c r="BE3" s="124"/>
      <c r="BF3" s="124"/>
      <c r="BG3" s="124"/>
      <c r="BH3" s="124"/>
      <c r="BI3" s="124"/>
      <c r="BJ3" s="124"/>
      <c r="BK3" s="124"/>
      <c r="BL3" s="124"/>
      <c r="BM3" s="124"/>
      <c r="BN3" s="124"/>
      <c r="BO3" s="124"/>
      <c r="BP3" s="124"/>
      <c r="BQ3" s="124"/>
      <c r="BR3" s="124"/>
      <c r="BS3" s="124"/>
      <c r="BT3" s="124"/>
      <c r="BU3" s="124"/>
      <c r="BV3" s="124"/>
      <c r="BW3" s="124"/>
      <c r="BX3" s="124"/>
    </row>
    <row r="4" customFormat="false" ht="15.75" hidden="false" customHeight="true" outlineLevel="0" collapsed="false">
      <c r="A4" s="232"/>
      <c r="B4" s="233"/>
      <c r="C4" s="233"/>
      <c r="D4" s="234"/>
      <c r="E4" s="233"/>
      <c r="F4" s="233"/>
      <c r="G4" s="234" t="s">
        <v>554</v>
      </c>
      <c r="H4" s="233"/>
      <c r="I4" s="233"/>
      <c r="J4" s="234" t="s">
        <v>554</v>
      </c>
      <c r="K4" s="233"/>
      <c r="L4" s="233"/>
      <c r="M4" s="234" t="s">
        <v>554</v>
      </c>
      <c r="N4" s="233"/>
      <c r="O4" s="233"/>
      <c r="P4" s="234" t="s">
        <v>554</v>
      </c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  <c r="AC4" s="232"/>
      <c r="AD4" s="232"/>
      <c r="AE4" s="232"/>
      <c r="AF4" s="232"/>
      <c r="AG4" s="232"/>
      <c r="AH4" s="232"/>
      <c r="AI4" s="232"/>
      <c r="AJ4" s="232"/>
    </row>
    <row r="5" customFormat="false" ht="15.75" hidden="false" customHeight="true" outlineLevel="0" collapsed="false">
      <c r="A5" s="235" t="s">
        <v>555</v>
      </c>
      <c r="B5" s="236"/>
      <c r="C5" s="236"/>
      <c r="D5" s="234"/>
      <c r="E5" s="237" t="n">
        <v>12</v>
      </c>
      <c r="F5" s="237" t="n">
        <v>23</v>
      </c>
      <c r="G5" s="236" t="n">
        <v>17.5</v>
      </c>
      <c r="H5" s="237" t="n">
        <v>12</v>
      </c>
      <c r="I5" s="237" t="n">
        <v>23</v>
      </c>
      <c r="J5" s="236" t="n">
        <v>17.5</v>
      </c>
      <c r="K5" s="237" t="n">
        <v>12</v>
      </c>
      <c r="L5" s="237" t="n">
        <v>23</v>
      </c>
      <c r="M5" s="236" t="n">
        <v>17.5</v>
      </c>
      <c r="N5" s="237" t="n">
        <v>12</v>
      </c>
      <c r="O5" s="237" t="n">
        <v>23</v>
      </c>
      <c r="P5" s="236" t="n">
        <v>17.5</v>
      </c>
      <c r="Q5" s="232"/>
      <c r="R5" s="232"/>
      <c r="S5" s="232"/>
      <c r="T5" s="232"/>
      <c r="U5" s="232"/>
      <c r="V5" s="232"/>
      <c r="W5" s="232"/>
      <c r="X5" s="232"/>
      <c r="Y5" s="232"/>
      <c r="Z5" s="232"/>
      <c r="AA5" s="232"/>
      <c r="AB5" s="232"/>
      <c r="AC5" s="232"/>
      <c r="AD5" s="232"/>
      <c r="AE5" s="232"/>
      <c r="AF5" s="232"/>
      <c r="AG5" s="232"/>
      <c r="AH5" s="232"/>
      <c r="AI5" s="232"/>
      <c r="AJ5" s="232"/>
    </row>
    <row r="6" customFormat="false" ht="15.75" hidden="false" customHeight="true" outlineLevel="0" collapsed="false">
      <c r="A6" s="235" t="s">
        <v>556</v>
      </c>
      <c r="B6" s="236"/>
      <c r="C6" s="236"/>
      <c r="D6" s="234"/>
      <c r="E6" s="236" t="n">
        <f aca="false">D7*E5</f>
        <v>1440</v>
      </c>
      <c r="F6" s="236" t="n">
        <f aca="false">D7*F5</f>
        <v>2760</v>
      </c>
      <c r="G6" s="236" t="n">
        <f aca="false">D7*G5</f>
        <v>2100</v>
      </c>
      <c r="H6" s="236" t="n">
        <f aca="false">D7*H5</f>
        <v>1440</v>
      </c>
      <c r="I6" s="236" t="n">
        <f aca="false">D7*I5</f>
        <v>2760</v>
      </c>
      <c r="J6" s="236" t="n">
        <f aca="false">D7*J5</f>
        <v>2100</v>
      </c>
      <c r="K6" s="236" t="n">
        <f aca="false">D7*K5</f>
        <v>1440</v>
      </c>
      <c r="L6" s="236" t="n">
        <f aca="false">D7*L5</f>
        <v>2760</v>
      </c>
      <c r="M6" s="236" t="n">
        <f aca="false">D7*M5</f>
        <v>2100</v>
      </c>
      <c r="N6" s="236" t="n">
        <f aca="false">D7*N5</f>
        <v>1440</v>
      </c>
      <c r="O6" s="236" t="n">
        <f aca="false">D7*O5</f>
        <v>2760</v>
      </c>
      <c r="P6" s="236" t="n">
        <f aca="false">D7*P5</f>
        <v>2100</v>
      </c>
      <c r="Q6" s="232"/>
      <c r="R6" s="232"/>
      <c r="S6" s="232"/>
      <c r="T6" s="232"/>
      <c r="U6" s="232"/>
      <c r="V6" s="232"/>
      <c r="W6" s="232"/>
      <c r="X6" s="232"/>
      <c r="Y6" s="232"/>
      <c r="Z6" s="232"/>
      <c r="AA6" s="232"/>
      <c r="AB6" s="232"/>
      <c r="AC6" s="232"/>
      <c r="AD6" s="232"/>
      <c r="AE6" s="232"/>
      <c r="AF6" s="232"/>
      <c r="AG6" s="232"/>
      <c r="AH6" s="232"/>
      <c r="AI6" s="232"/>
      <c r="AJ6" s="232"/>
    </row>
    <row r="7" customFormat="false" ht="15.75" hidden="false" customHeight="true" outlineLevel="0" collapsed="false">
      <c r="A7" s="232" t="s">
        <v>612</v>
      </c>
      <c r="B7" s="233" t="s">
        <v>10</v>
      </c>
      <c r="C7" s="233" t="n">
        <v>2</v>
      </c>
      <c r="D7" s="238" t="n">
        <v>120</v>
      </c>
      <c r="E7" s="237" t="n">
        <v>60</v>
      </c>
      <c r="F7" s="237" t="n">
        <f aca="false">D7*7</f>
        <v>840</v>
      </c>
      <c r="G7" s="239"/>
      <c r="H7" s="237" t="n">
        <v>60</v>
      </c>
      <c r="I7" s="237" t="n">
        <f aca="false">D7*4</f>
        <v>480</v>
      </c>
      <c r="J7" s="234"/>
      <c r="K7" s="237" t="n">
        <v>60</v>
      </c>
      <c r="L7" s="237" t="n">
        <f aca="false">D7*4</f>
        <v>480</v>
      </c>
      <c r="M7" s="240"/>
      <c r="N7" s="237" t="n">
        <v>60</v>
      </c>
      <c r="O7" s="237" t="n">
        <f aca="false">D7*4</f>
        <v>480</v>
      </c>
      <c r="P7" s="240" t="s">
        <v>613</v>
      </c>
      <c r="Q7" s="232"/>
      <c r="R7" s="232"/>
      <c r="S7" s="232"/>
      <c r="T7" s="232"/>
      <c r="U7" s="232"/>
      <c r="V7" s="232"/>
      <c r="W7" s="232"/>
      <c r="X7" s="232"/>
      <c r="Y7" s="232"/>
      <c r="Z7" s="232"/>
      <c r="AA7" s="232"/>
      <c r="AB7" s="232"/>
      <c r="AC7" s="232"/>
      <c r="AD7" s="232"/>
      <c r="AE7" s="232"/>
      <c r="AF7" s="232"/>
      <c r="AG7" s="232"/>
      <c r="AH7" s="232"/>
      <c r="AI7" s="232"/>
      <c r="AJ7" s="232"/>
    </row>
    <row r="8" customFormat="false" ht="15.75" hidden="false" customHeight="true" outlineLevel="0" collapsed="false">
      <c r="A8" s="232" t="s">
        <v>614</v>
      </c>
      <c r="B8" s="233" t="s">
        <v>15</v>
      </c>
      <c r="C8" s="233" t="n">
        <v>1</v>
      </c>
      <c r="D8" s="238" t="n">
        <v>120</v>
      </c>
      <c r="E8" s="237" t="n">
        <v>120</v>
      </c>
      <c r="F8" s="237" t="n">
        <f aca="false">D8*14</f>
        <v>1680</v>
      </c>
      <c r="G8" s="234"/>
      <c r="H8" s="237" t="n">
        <v>60</v>
      </c>
      <c r="I8" s="237" t="n">
        <f aca="false">D8*8</f>
        <v>960</v>
      </c>
      <c r="J8" s="234"/>
      <c r="K8" s="237" t="n">
        <v>60</v>
      </c>
      <c r="L8" s="237" t="n">
        <f aca="false">D8*8</f>
        <v>960</v>
      </c>
      <c r="M8" s="240"/>
      <c r="N8" s="237" t="n">
        <v>60</v>
      </c>
      <c r="O8" s="237" t="n">
        <f aca="false">D8*8</f>
        <v>960</v>
      </c>
      <c r="P8" s="240"/>
      <c r="Q8" s="232"/>
      <c r="R8" s="232"/>
      <c r="S8" s="232"/>
      <c r="T8" s="232"/>
      <c r="U8" s="232"/>
      <c r="V8" s="232"/>
      <c r="W8" s="232"/>
      <c r="X8" s="232"/>
      <c r="Y8" s="232"/>
      <c r="Z8" s="232"/>
      <c r="AA8" s="232"/>
      <c r="AB8" s="232"/>
      <c r="AC8" s="232"/>
      <c r="AD8" s="232"/>
      <c r="AE8" s="232"/>
      <c r="AF8" s="232"/>
      <c r="AG8" s="232"/>
      <c r="AH8" s="232"/>
      <c r="AI8" s="232"/>
      <c r="AJ8" s="232"/>
    </row>
    <row r="9" customFormat="false" ht="15.75" hidden="false" customHeight="true" outlineLevel="0" collapsed="false">
      <c r="A9" s="232" t="s">
        <v>615</v>
      </c>
      <c r="B9" s="233" t="s">
        <v>17</v>
      </c>
      <c r="C9" s="233" t="n">
        <v>1</v>
      </c>
      <c r="D9" s="238" t="n">
        <v>120</v>
      </c>
      <c r="E9" s="237" t="n">
        <v>120</v>
      </c>
      <c r="F9" s="237" t="n">
        <f aca="false">D9*14</f>
        <v>1680</v>
      </c>
      <c r="G9" s="234"/>
      <c r="H9" s="237" t="n">
        <v>60</v>
      </c>
      <c r="I9" s="237" t="n">
        <f aca="false">D9*8</f>
        <v>960</v>
      </c>
      <c r="J9" s="234"/>
      <c r="K9" s="237" t="n">
        <v>60</v>
      </c>
      <c r="L9" s="237" t="n">
        <f aca="false">D9*8</f>
        <v>960</v>
      </c>
      <c r="M9" s="240"/>
      <c r="N9" s="237" t="n">
        <v>60</v>
      </c>
      <c r="O9" s="237" t="n">
        <f aca="false">D9*8</f>
        <v>960</v>
      </c>
      <c r="P9" s="240"/>
      <c r="Q9" s="232"/>
      <c r="R9" s="232"/>
      <c r="S9" s="232"/>
      <c r="T9" s="232"/>
      <c r="U9" s="232"/>
      <c r="V9" s="232"/>
      <c r="W9" s="232"/>
      <c r="X9" s="232"/>
      <c r="Y9" s="232"/>
      <c r="Z9" s="232"/>
      <c r="AA9" s="232"/>
      <c r="AB9" s="232"/>
      <c r="AC9" s="232"/>
      <c r="AD9" s="232"/>
      <c r="AE9" s="232"/>
      <c r="AF9" s="232"/>
      <c r="AG9" s="232"/>
      <c r="AH9" s="232"/>
      <c r="AI9" s="232"/>
      <c r="AJ9" s="232"/>
    </row>
    <row r="10" customFormat="false" ht="15.75" hidden="false" customHeight="true" outlineLevel="0" collapsed="false">
      <c r="A10" s="232" t="s">
        <v>616</v>
      </c>
      <c r="B10" s="233" t="s">
        <v>19</v>
      </c>
      <c r="C10" s="233" t="n">
        <v>2</v>
      </c>
      <c r="D10" s="238" t="n">
        <v>120</v>
      </c>
      <c r="E10" s="237" t="n">
        <v>30</v>
      </c>
      <c r="F10" s="237" t="n">
        <f aca="false">D10*7</f>
        <v>840</v>
      </c>
      <c r="G10" s="234"/>
      <c r="H10" s="237" t="n">
        <v>60</v>
      </c>
      <c r="I10" s="237" t="n">
        <f aca="false">D10*4</f>
        <v>480</v>
      </c>
      <c r="J10" s="234"/>
      <c r="K10" s="237" t="n">
        <v>60</v>
      </c>
      <c r="L10" s="237" t="n">
        <f aca="false">D10*4</f>
        <v>480</v>
      </c>
      <c r="M10" s="240"/>
      <c r="N10" s="237" t="n">
        <v>60</v>
      </c>
      <c r="O10" s="237" t="n">
        <f aca="false">D10*4</f>
        <v>480</v>
      </c>
      <c r="P10" s="240"/>
      <c r="Q10" s="232"/>
      <c r="R10" s="232"/>
      <c r="S10" s="232"/>
      <c r="T10" s="232"/>
      <c r="U10" s="232"/>
      <c r="V10" s="232"/>
      <c r="W10" s="232"/>
      <c r="X10" s="232"/>
      <c r="Y10" s="232"/>
      <c r="Z10" s="232"/>
      <c r="AA10" s="232"/>
      <c r="AB10" s="232"/>
      <c r="AC10" s="232"/>
      <c r="AD10" s="232"/>
      <c r="AE10" s="232"/>
      <c r="AF10" s="232"/>
      <c r="AG10" s="232"/>
      <c r="AH10" s="232"/>
      <c r="AI10" s="232"/>
      <c r="AJ10" s="232"/>
    </row>
    <row r="11" customFormat="false" ht="15.75" hidden="false" customHeight="true" outlineLevel="0" collapsed="false">
      <c r="A11" s="232" t="s">
        <v>617</v>
      </c>
      <c r="B11" s="233" t="s">
        <v>22</v>
      </c>
      <c r="C11" s="233" t="n">
        <v>3</v>
      </c>
      <c r="D11" s="238" t="n">
        <v>120</v>
      </c>
      <c r="E11" s="237" t="n">
        <v>60</v>
      </c>
      <c r="F11" s="237" t="n">
        <f aca="false">D11*7</f>
        <v>840</v>
      </c>
      <c r="G11" s="234"/>
      <c r="H11" s="237" t="n">
        <v>60</v>
      </c>
      <c r="I11" s="237" t="n">
        <f aca="false">D11*4</f>
        <v>480</v>
      </c>
      <c r="J11" s="234"/>
      <c r="K11" s="237" t="n">
        <v>60</v>
      </c>
      <c r="L11" s="237" t="n">
        <f aca="false">D11*4</f>
        <v>480</v>
      </c>
      <c r="M11" s="240"/>
      <c r="N11" s="237" t="n">
        <v>60</v>
      </c>
      <c r="O11" s="237" t="n">
        <f aca="false">D11*4</f>
        <v>480</v>
      </c>
      <c r="P11" s="240"/>
      <c r="Q11" s="232"/>
      <c r="R11" s="232"/>
      <c r="S11" s="232"/>
      <c r="T11" s="232"/>
      <c r="U11" s="232"/>
      <c r="V11" s="232"/>
      <c r="W11" s="232"/>
      <c r="X11" s="232"/>
      <c r="Y11" s="232"/>
      <c r="Z11" s="232"/>
      <c r="AA11" s="232"/>
      <c r="AB11" s="232"/>
      <c r="AC11" s="232"/>
      <c r="AD11" s="232"/>
      <c r="AE11" s="232"/>
      <c r="AF11" s="232"/>
      <c r="AG11" s="232"/>
      <c r="AH11" s="232"/>
      <c r="AI11" s="232"/>
      <c r="AJ11" s="232"/>
    </row>
    <row r="12" customFormat="false" ht="15.75" hidden="false" customHeight="true" outlineLevel="0" collapsed="false">
      <c r="A12" s="232" t="s">
        <v>618</v>
      </c>
      <c r="B12" s="233" t="s">
        <v>27</v>
      </c>
      <c r="C12" s="233" t="n">
        <v>1</v>
      </c>
      <c r="D12" s="238" t="n">
        <v>120</v>
      </c>
      <c r="E12" s="237" t="n">
        <v>60</v>
      </c>
      <c r="F12" s="237" t="n">
        <f aca="false">D12*14</f>
        <v>1680</v>
      </c>
      <c r="G12" s="234"/>
      <c r="H12" s="237" t="n">
        <v>60</v>
      </c>
      <c r="I12" s="237" t="n">
        <f aca="false">D12*8</f>
        <v>960</v>
      </c>
      <c r="J12" s="234"/>
      <c r="K12" s="237" t="n">
        <v>60</v>
      </c>
      <c r="L12" s="237" t="n">
        <f aca="false">D12*8</f>
        <v>960</v>
      </c>
      <c r="M12" s="240"/>
      <c r="N12" s="237" t="n">
        <v>60</v>
      </c>
      <c r="O12" s="237" t="n">
        <f aca="false">D12*8</f>
        <v>960</v>
      </c>
      <c r="P12" s="240"/>
      <c r="Q12" s="232"/>
      <c r="R12" s="232"/>
      <c r="S12" s="232"/>
      <c r="T12" s="232"/>
      <c r="U12" s="232"/>
      <c r="V12" s="232"/>
      <c r="W12" s="232"/>
      <c r="X12" s="232"/>
      <c r="Y12" s="232"/>
      <c r="Z12" s="232"/>
      <c r="AA12" s="232"/>
      <c r="AB12" s="232"/>
      <c r="AC12" s="232"/>
      <c r="AD12" s="232"/>
      <c r="AE12" s="232"/>
      <c r="AF12" s="232"/>
      <c r="AG12" s="232"/>
      <c r="AH12" s="232"/>
      <c r="AI12" s="232"/>
      <c r="AJ12" s="232"/>
    </row>
    <row r="13" customFormat="false" ht="15.75" hidden="false" customHeight="true" outlineLevel="0" collapsed="false">
      <c r="A13" s="232" t="s">
        <v>619</v>
      </c>
      <c r="B13" s="233" t="s">
        <v>29</v>
      </c>
      <c r="C13" s="233" t="n">
        <v>2</v>
      </c>
      <c r="D13" s="238" t="n">
        <v>120</v>
      </c>
      <c r="E13" s="237" t="n">
        <v>60</v>
      </c>
      <c r="F13" s="237" t="n">
        <f aca="false">D13*7</f>
        <v>840</v>
      </c>
      <c r="G13" s="234"/>
      <c r="H13" s="237" t="n">
        <v>60</v>
      </c>
      <c r="I13" s="237" t="n">
        <f aca="false">D13*4</f>
        <v>480</v>
      </c>
      <c r="J13" s="234"/>
      <c r="K13" s="237" t="n">
        <v>60</v>
      </c>
      <c r="L13" s="237" t="n">
        <f aca="false">D13*4</f>
        <v>480</v>
      </c>
      <c r="M13" s="240"/>
      <c r="N13" s="237" t="n">
        <v>60</v>
      </c>
      <c r="O13" s="237" t="n">
        <f aca="false">D13*4</f>
        <v>480</v>
      </c>
      <c r="P13" s="240"/>
      <c r="Q13" s="232"/>
      <c r="R13" s="232"/>
      <c r="S13" s="232"/>
      <c r="T13" s="232"/>
      <c r="U13" s="232"/>
      <c r="V13" s="232"/>
      <c r="W13" s="232"/>
      <c r="X13" s="232"/>
      <c r="Y13" s="232"/>
      <c r="Z13" s="232"/>
      <c r="AA13" s="232"/>
      <c r="AB13" s="232"/>
      <c r="AC13" s="232"/>
      <c r="AD13" s="232"/>
      <c r="AE13" s="232"/>
      <c r="AF13" s="232"/>
      <c r="AG13" s="232"/>
      <c r="AH13" s="232"/>
      <c r="AI13" s="232"/>
      <c r="AJ13" s="232"/>
    </row>
    <row r="14" customFormat="false" ht="15.75" hidden="false" customHeight="true" outlineLevel="0" collapsed="false">
      <c r="A14" s="235" t="s">
        <v>558</v>
      </c>
      <c r="B14" s="236"/>
      <c r="C14" s="236"/>
      <c r="D14" s="234"/>
      <c r="E14" s="237" t="n">
        <v>28</v>
      </c>
      <c r="F14" s="237" t="n">
        <v>56</v>
      </c>
      <c r="G14" s="236" t="n">
        <v>42</v>
      </c>
      <c r="H14" s="237" t="n">
        <v>28</v>
      </c>
      <c r="I14" s="237" t="n">
        <v>56</v>
      </c>
      <c r="J14" s="236" t="n">
        <v>42</v>
      </c>
      <c r="K14" s="237" t="n">
        <v>28</v>
      </c>
      <c r="L14" s="237" t="n">
        <v>56</v>
      </c>
      <c r="M14" s="236" t="n">
        <v>42</v>
      </c>
      <c r="N14" s="237" t="n">
        <v>28</v>
      </c>
      <c r="O14" s="237" t="n">
        <v>56</v>
      </c>
      <c r="P14" s="236" t="n">
        <v>42</v>
      </c>
      <c r="Q14" s="232"/>
      <c r="R14" s="232"/>
      <c r="S14" s="232"/>
      <c r="T14" s="232"/>
      <c r="U14" s="232"/>
      <c r="V14" s="232"/>
      <c r="W14" s="232"/>
      <c r="X14" s="232"/>
      <c r="Y14" s="232"/>
      <c r="Z14" s="232"/>
      <c r="AA14" s="232"/>
      <c r="AB14" s="232"/>
      <c r="AC14" s="232"/>
      <c r="AD14" s="232"/>
      <c r="AE14" s="232"/>
      <c r="AF14" s="232"/>
      <c r="AG14" s="232"/>
      <c r="AH14" s="232"/>
      <c r="AI14" s="232"/>
      <c r="AJ14" s="232"/>
    </row>
    <row r="15" customFormat="false" ht="15.75" hidden="false" customHeight="true" outlineLevel="0" collapsed="false">
      <c r="A15" s="235" t="s">
        <v>556</v>
      </c>
      <c r="B15" s="236"/>
      <c r="C15" s="236"/>
      <c r="D15" s="234"/>
      <c r="E15" s="236" t="n">
        <f aca="false">D16*E14</f>
        <v>2100</v>
      </c>
      <c r="F15" s="236" t="n">
        <f aca="false">D16*F14</f>
        <v>4200</v>
      </c>
      <c r="G15" s="236" t="n">
        <f aca="false">D16*G14</f>
        <v>3150</v>
      </c>
      <c r="H15" s="236" t="n">
        <f aca="false">D16*H14</f>
        <v>2100</v>
      </c>
      <c r="I15" s="236" t="n">
        <f aca="false">D16*I14</f>
        <v>4200</v>
      </c>
      <c r="J15" s="236" t="n">
        <f aca="false">D16*J14</f>
        <v>3150</v>
      </c>
      <c r="K15" s="236" t="n">
        <f aca="false">D16*K14</f>
        <v>2100</v>
      </c>
      <c r="L15" s="236" t="n">
        <f aca="false">D16*L14</f>
        <v>4200</v>
      </c>
      <c r="M15" s="236" t="n">
        <f aca="false">D16*M14</f>
        <v>3150</v>
      </c>
      <c r="N15" s="236" t="n">
        <f aca="false">D16*N14</f>
        <v>2100</v>
      </c>
      <c r="O15" s="236" t="n">
        <f aca="false">D16*O14</f>
        <v>4200</v>
      </c>
      <c r="P15" s="236" t="n">
        <f aca="false">D16*P14</f>
        <v>3150</v>
      </c>
      <c r="Q15" s="232"/>
      <c r="R15" s="232"/>
      <c r="S15" s="232"/>
      <c r="T15" s="232"/>
      <c r="U15" s="232"/>
      <c r="V15" s="232"/>
      <c r="W15" s="232"/>
      <c r="X15" s="232"/>
      <c r="Y15" s="232"/>
      <c r="Z15" s="232"/>
      <c r="AA15" s="232"/>
      <c r="AB15" s="232"/>
      <c r="AC15" s="232"/>
      <c r="AD15" s="232"/>
      <c r="AE15" s="232"/>
      <c r="AF15" s="232"/>
      <c r="AG15" s="232"/>
      <c r="AH15" s="232"/>
      <c r="AI15" s="232"/>
      <c r="AJ15" s="232"/>
    </row>
    <row r="16" customFormat="false" ht="15.75" hidden="false" customHeight="true" outlineLevel="0" collapsed="false">
      <c r="A16" s="232" t="s">
        <v>620</v>
      </c>
      <c r="B16" s="233" t="s">
        <v>45</v>
      </c>
      <c r="C16" s="233" t="n">
        <v>2</v>
      </c>
      <c r="D16" s="234" t="n">
        <v>75</v>
      </c>
      <c r="E16" s="241" t="n">
        <f aca="false">D16/2</f>
        <v>37.5</v>
      </c>
      <c r="F16" s="241" t="n">
        <f aca="false">D16*7</f>
        <v>525</v>
      </c>
      <c r="G16" s="239"/>
      <c r="H16" s="241" t="n">
        <v>38</v>
      </c>
      <c r="I16" s="241" t="n">
        <v>525</v>
      </c>
      <c r="J16" s="240"/>
      <c r="K16" s="241" t="n">
        <v>38</v>
      </c>
      <c r="L16" s="241" t="n">
        <v>525</v>
      </c>
      <c r="M16" s="240"/>
      <c r="N16" s="241" t="n">
        <v>38</v>
      </c>
      <c r="O16" s="241" t="n">
        <v>525</v>
      </c>
      <c r="P16" s="240"/>
      <c r="Q16" s="232"/>
      <c r="R16" s="232"/>
      <c r="S16" s="232"/>
      <c r="T16" s="232"/>
      <c r="U16" s="232"/>
      <c r="V16" s="232"/>
      <c r="W16" s="232"/>
      <c r="X16" s="232"/>
      <c r="Y16" s="232"/>
      <c r="Z16" s="232"/>
      <c r="AA16" s="232"/>
      <c r="AB16" s="232"/>
      <c r="AC16" s="232"/>
      <c r="AD16" s="232"/>
      <c r="AE16" s="232"/>
      <c r="AF16" s="232"/>
      <c r="AG16" s="232"/>
      <c r="AH16" s="232"/>
      <c r="AI16" s="232"/>
      <c r="AJ16" s="232"/>
    </row>
    <row r="17" customFormat="false" ht="15.75" hidden="false" customHeight="true" outlineLevel="0" collapsed="false">
      <c r="A17" s="232" t="s">
        <v>621</v>
      </c>
      <c r="B17" s="233" t="s">
        <v>47</v>
      </c>
      <c r="C17" s="233" t="n">
        <v>3</v>
      </c>
      <c r="D17" s="234" t="n">
        <v>75</v>
      </c>
      <c r="E17" s="241" t="n">
        <f aca="false">D17/2</f>
        <v>37.5</v>
      </c>
      <c r="F17" s="241" t="n">
        <f aca="false">D17*7</f>
        <v>525</v>
      </c>
      <c r="G17" s="234"/>
      <c r="H17" s="241" t="n">
        <v>38</v>
      </c>
      <c r="I17" s="241" t="n">
        <v>525</v>
      </c>
      <c r="J17" s="240"/>
      <c r="K17" s="241" t="n">
        <v>38</v>
      </c>
      <c r="L17" s="241" t="n">
        <v>525</v>
      </c>
      <c r="M17" s="240"/>
      <c r="N17" s="241" t="n">
        <v>38</v>
      </c>
      <c r="O17" s="241" t="n">
        <v>525</v>
      </c>
      <c r="P17" s="240"/>
      <c r="Q17" s="232"/>
      <c r="R17" s="232"/>
      <c r="S17" s="232"/>
      <c r="T17" s="232"/>
      <c r="U17" s="232"/>
      <c r="V17" s="232"/>
      <c r="W17" s="232"/>
      <c r="X17" s="232"/>
      <c r="Y17" s="232"/>
      <c r="Z17" s="232"/>
      <c r="AA17" s="232"/>
      <c r="AB17" s="232"/>
      <c r="AC17" s="232"/>
      <c r="AD17" s="232"/>
      <c r="AE17" s="232"/>
      <c r="AF17" s="232"/>
      <c r="AG17" s="232"/>
      <c r="AH17" s="232"/>
      <c r="AI17" s="232"/>
      <c r="AJ17" s="232"/>
    </row>
    <row r="18" customFormat="false" ht="15.75" hidden="false" customHeight="true" outlineLevel="0" collapsed="false">
      <c r="A18" s="232" t="s">
        <v>622</v>
      </c>
      <c r="B18" s="233" t="s">
        <v>49</v>
      </c>
      <c r="C18" s="233" t="n">
        <v>2</v>
      </c>
      <c r="D18" s="234" t="n">
        <v>75</v>
      </c>
      <c r="E18" s="241" t="n">
        <f aca="false">D18/2</f>
        <v>37.5</v>
      </c>
      <c r="F18" s="241" t="n">
        <f aca="false">D18*7</f>
        <v>525</v>
      </c>
      <c r="G18" s="234"/>
      <c r="H18" s="241" t="n">
        <v>38</v>
      </c>
      <c r="I18" s="241" t="n">
        <v>525</v>
      </c>
      <c r="J18" s="240"/>
      <c r="K18" s="241" t="n">
        <v>38</v>
      </c>
      <c r="L18" s="241" t="n">
        <v>525</v>
      </c>
      <c r="M18" s="240"/>
      <c r="N18" s="241" t="n">
        <v>38</v>
      </c>
      <c r="O18" s="241" t="n">
        <v>525</v>
      </c>
      <c r="P18" s="240"/>
      <c r="Q18" s="232"/>
      <c r="R18" s="232"/>
      <c r="S18" s="232"/>
      <c r="T18" s="232"/>
      <c r="U18" s="232"/>
      <c r="V18" s="232"/>
      <c r="W18" s="232"/>
      <c r="X18" s="232"/>
      <c r="Y18" s="232"/>
      <c r="Z18" s="232"/>
      <c r="AA18" s="232"/>
      <c r="AB18" s="232"/>
      <c r="AC18" s="232"/>
      <c r="AD18" s="232"/>
      <c r="AE18" s="232"/>
      <c r="AF18" s="232"/>
      <c r="AG18" s="232"/>
      <c r="AH18" s="232"/>
      <c r="AI18" s="232"/>
      <c r="AJ18" s="232"/>
    </row>
    <row r="19" customFormat="false" ht="15.75" hidden="false" customHeight="true" outlineLevel="0" collapsed="false">
      <c r="A19" s="232" t="s">
        <v>100</v>
      </c>
      <c r="B19" s="233" t="s">
        <v>53</v>
      </c>
      <c r="C19" s="233" t="n">
        <v>1</v>
      </c>
      <c r="D19" s="234" t="n">
        <v>75</v>
      </c>
      <c r="E19" s="241" t="n">
        <v>100</v>
      </c>
      <c r="F19" s="241" t="n">
        <f aca="false">D19*14</f>
        <v>1050</v>
      </c>
      <c r="G19" s="234"/>
      <c r="H19" s="241" t="n">
        <v>100</v>
      </c>
      <c r="I19" s="241" t="n">
        <v>1050</v>
      </c>
      <c r="J19" s="240"/>
      <c r="K19" s="241" t="n">
        <v>100</v>
      </c>
      <c r="L19" s="241" t="n">
        <v>1050</v>
      </c>
      <c r="M19" s="240"/>
      <c r="N19" s="241" t="n">
        <v>100</v>
      </c>
      <c r="O19" s="241" t="n">
        <v>1050</v>
      </c>
      <c r="P19" s="240"/>
      <c r="Q19" s="232"/>
      <c r="R19" s="232"/>
      <c r="S19" s="232"/>
      <c r="T19" s="232"/>
      <c r="U19" s="232"/>
      <c r="V19" s="232"/>
      <c r="W19" s="232"/>
      <c r="X19" s="232"/>
      <c r="Y19" s="232"/>
      <c r="Z19" s="232"/>
      <c r="AA19" s="232"/>
      <c r="AB19" s="232"/>
      <c r="AC19" s="232"/>
      <c r="AD19" s="232"/>
      <c r="AE19" s="232"/>
      <c r="AF19" s="232"/>
      <c r="AG19" s="232"/>
      <c r="AH19" s="232"/>
      <c r="AI19" s="232"/>
      <c r="AJ19" s="232"/>
    </row>
    <row r="20" customFormat="false" ht="15.75" hidden="false" customHeight="true" outlineLevel="0" collapsed="false">
      <c r="A20" s="232" t="s">
        <v>623</v>
      </c>
      <c r="B20" s="233" t="s">
        <v>55</v>
      </c>
      <c r="C20" s="233" t="n">
        <v>2</v>
      </c>
      <c r="D20" s="234" t="n">
        <v>75</v>
      </c>
      <c r="E20" s="241" t="n">
        <f aca="false">D20/2</f>
        <v>37.5</v>
      </c>
      <c r="F20" s="241" t="n">
        <f aca="false">D20*7</f>
        <v>525</v>
      </c>
      <c r="G20" s="234"/>
      <c r="H20" s="241" t="n">
        <v>38</v>
      </c>
      <c r="I20" s="241" t="n">
        <v>525</v>
      </c>
      <c r="J20" s="240"/>
      <c r="K20" s="241" t="n">
        <v>38</v>
      </c>
      <c r="L20" s="241" t="n">
        <v>525</v>
      </c>
      <c r="M20" s="240"/>
      <c r="N20" s="241" t="n">
        <v>38</v>
      </c>
      <c r="O20" s="241" t="n">
        <v>525</v>
      </c>
      <c r="P20" s="240"/>
      <c r="Q20" s="232"/>
      <c r="R20" s="232"/>
      <c r="S20" s="232"/>
      <c r="T20" s="232"/>
      <c r="U20" s="232"/>
      <c r="V20" s="232"/>
      <c r="W20" s="232"/>
      <c r="X20" s="232"/>
      <c r="Y20" s="232"/>
      <c r="Z20" s="232"/>
      <c r="AA20" s="232"/>
      <c r="AB20" s="232"/>
      <c r="AC20" s="232"/>
      <c r="AD20" s="232"/>
      <c r="AE20" s="232"/>
      <c r="AF20" s="232"/>
      <c r="AG20" s="232"/>
      <c r="AH20" s="232"/>
      <c r="AI20" s="232"/>
      <c r="AJ20" s="232"/>
    </row>
    <row r="21" customFormat="false" ht="15.75" hidden="false" customHeight="true" outlineLevel="0" collapsed="false">
      <c r="A21" s="232" t="s">
        <v>624</v>
      </c>
      <c r="B21" s="233" t="s">
        <v>57</v>
      </c>
      <c r="C21" s="233" t="n">
        <v>1</v>
      </c>
      <c r="D21" s="234" t="n">
        <v>75</v>
      </c>
      <c r="E21" s="241" t="n">
        <v>100</v>
      </c>
      <c r="F21" s="241" t="n">
        <f aca="false">D21*14</f>
        <v>1050</v>
      </c>
      <c r="G21" s="234"/>
      <c r="H21" s="241" t="n">
        <v>100</v>
      </c>
      <c r="I21" s="241" t="n">
        <v>1050</v>
      </c>
      <c r="J21" s="234"/>
      <c r="K21" s="241" t="n">
        <v>100</v>
      </c>
      <c r="L21" s="241" t="n">
        <v>1050</v>
      </c>
      <c r="M21" s="234"/>
      <c r="N21" s="241" t="n">
        <v>100</v>
      </c>
      <c r="O21" s="241" t="n">
        <v>1050</v>
      </c>
      <c r="P21" s="234"/>
      <c r="Q21" s="232"/>
      <c r="R21" s="232"/>
      <c r="S21" s="232"/>
      <c r="T21" s="232"/>
      <c r="U21" s="232"/>
      <c r="V21" s="232"/>
      <c r="W21" s="232"/>
      <c r="X21" s="232"/>
      <c r="Y21" s="232"/>
      <c r="Z21" s="232"/>
      <c r="AA21" s="232"/>
      <c r="AB21" s="232"/>
      <c r="AC21" s="232"/>
      <c r="AD21" s="232"/>
      <c r="AE21" s="232"/>
      <c r="AF21" s="232"/>
      <c r="AG21" s="232"/>
      <c r="AH21" s="232"/>
      <c r="AI21" s="232"/>
      <c r="AJ21" s="232"/>
    </row>
    <row r="22" customFormat="false" ht="15.75" hidden="false" customHeight="true" outlineLevel="0" collapsed="false">
      <c r="A22" s="232" t="s">
        <v>625</v>
      </c>
      <c r="B22" s="233" t="s">
        <v>61</v>
      </c>
      <c r="C22" s="233" t="n">
        <v>3</v>
      </c>
      <c r="D22" s="234" t="n">
        <v>75</v>
      </c>
      <c r="E22" s="241" t="n">
        <f aca="false">D22/2</f>
        <v>37.5</v>
      </c>
      <c r="F22" s="241" t="n">
        <f aca="false">D22*7</f>
        <v>525</v>
      </c>
      <c r="G22" s="234"/>
      <c r="H22" s="241" t="n">
        <v>38</v>
      </c>
      <c r="I22" s="241" t="n">
        <v>525</v>
      </c>
      <c r="J22" s="240"/>
      <c r="K22" s="241" t="n">
        <v>38</v>
      </c>
      <c r="L22" s="241" t="n">
        <v>525</v>
      </c>
      <c r="M22" s="234"/>
      <c r="N22" s="241" t="n">
        <v>38</v>
      </c>
      <c r="O22" s="241" t="n">
        <v>525</v>
      </c>
      <c r="P22" s="234"/>
      <c r="Q22" s="232"/>
      <c r="R22" s="232"/>
      <c r="S22" s="232"/>
      <c r="T22" s="232"/>
      <c r="U22" s="232"/>
      <c r="V22" s="232"/>
      <c r="W22" s="232"/>
      <c r="X22" s="232"/>
      <c r="Y22" s="232"/>
      <c r="Z22" s="232"/>
      <c r="AA22" s="232"/>
      <c r="AB22" s="232"/>
      <c r="AC22" s="232"/>
      <c r="AD22" s="232"/>
      <c r="AE22" s="232"/>
      <c r="AF22" s="232"/>
      <c r="AG22" s="232"/>
      <c r="AH22" s="232"/>
      <c r="AI22" s="232"/>
      <c r="AJ22" s="232"/>
    </row>
    <row r="23" customFormat="false" ht="15.75" hidden="false" customHeight="true" outlineLevel="0" collapsed="false">
      <c r="A23" s="232" t="s">
        <v>626</v>
      </c>
      <c r="B23" s="233" t="s">
        <v>63</v>
      </c>
      <c r="C23" s="233" t="n">
        <v>1</v>
      </c>
      <c r="D23" s="234" t="n">
        <v>75</v>
      </c>
      <c r="E23" s="241" t="n">
        <v>100</v>
      </c>
      <c r="F23" s="241" t="n">
        <f aca="false">D23*14</f>
        <v>1050</v>
      </c>
      <c r="G23" s="234"/>
      <c r="H23" s="241" t="n">
        <v>100</v>
      </c>
      <c r="I23" s="241" t="n">
        <v>1050</v>
      </c>
      <c r="J23" s="240"/>
      <c r="K23" s="241" t="n">
        <v>100</v>
      </c>
      <c r="L23" s="241" t="n">
        <v>1050</v>
      </c>
      <c r="M23" s="234"/>
      <c r="N23" s="241" t="n">
        <v>100</v>
      </c>
      <c r="O23" s="241" t="n">
        <v>1050</v>
      </c>
      <c r="P23" s="234"/>
      <c r="Q23" s="232"/>
      <c r="R23" s="232"/>
      <c r="S23" s="232"/>
      <c r="T23" s="232"/>
      <c r="U23" s="232"/>
      <c r="V23" s="232"/>
      <c r="W23" s="232"/>
      <c r="X23" s="232"/>
      <c r="Y23" s="232"/>
      <c r="Z23" s="232"/>
      <c r="AA23" s="232"/>
      <c r="AB23" s="232"/>
      <c r="AC23" s="232"/>
      <c r="AD23" s="232"/>
      <c r="AE23" s="232"/>
      <c r="AF23" s="232"/>
      <c r="AG23" s="232"/>
      <c r="AH23" s="232"/>
      <c r="AI23" s="232"/>
      <c r="AJ23" s="232"/>
    </row>
    <row r="24" customFormat="false" ht="15.75" hidden="false" customHeight="true" outlineLevel="0" collapsed="false">
      <c r="A24" s="232" t="s">
        <v>627</v>
      </c>
      <c r="B24" s="233" t="s">
        <v>65</v>
      </c>
      <c r="C24" s="233" t="n">
        <v>2</v>
      </c>
      <c r="D24" s="234" t="n">
        <v>75</v>
      </c>
      <c r="E24" s="241" t="n">
        <f aca="false">D24/2</f>
        <v>37.5</v>
      </c>
      <c r="F24" s="241" t="n">
        <f aca="false">D24*7</f>
        <v>525</v>
      </c>
      <c r="G24" s="234"/>
      <c r="H24" s="241" t="n">
        <v>38</v>
      </c>
      <c r="I24" s="241" t="n">
        <v>525</v>
      </c>
      <c r="J24" s="234"/>
      <c r="K24" s="241" t="n">
        <v>38</v>
      </c>
      <c r="L24" s="241" t="n">
        <v>525</v>
      </c>
      <c r="M24" s="234"/>
      <c r="N24" s="241" t="n">
        <v>38</v>
      </c>
      <c r="O24" s="241" t="n">
        <v>525</v>
      </c>
      <c r="P24" s="234"/>
      <c r="Q24" s="232"/>
      <c r="R24" s="232"/>
      <c r="S24" s="232"/>
      <c r="T24" s="232"/>
      <c r="U24" s="232"/>
      <c r="V24" s="232"/>
      <c r="W24" s="232"/>
      <c r="X24" s="232"/>
      <c r="Y24" s="232"/>
      <c r="Z24" s="232"/>
      <c r="AA24" s="232"/>
      <c r="AB24" s="232"/>
      <c r="AC24" s="232"/>
      <c r="AD24" s="232"/>
      <c r="AE24" s="232"/>
      <c r="AF24" s="232"/>
      <c r="AG24" s="232"/>
      <c r="AH24" s="232"/>
      <c r="AI24" s="232"/>
      <c r="AJ24" s="232"/>
    </row>
    <row r="25" customFormat="false" ht="15.75" hidden="false" customHeight="true" outlineLevel="0" collapsed="false">
      <c r="A25" s="232" t="s">
        <v>102</v>
      </c>
      <c r="B25" s="233" t="s">
        <v>69</v>
      </c>
      <c r="C25" s="233" t="n">
        <v>2</v>
      </c>
      <c r="D25" s="234" t="n">
        <v>75</v>
      </c>
      <c r="E25" s="241" t="n">
        <f aca="false">D25/2</f>
        <v>37.5</v>
      </c>
      <c r="F25" s="241" t="n">
        <f aca="false">D25*7</f>
        <v>525</v>
      </c>
      <c r="G25" s="234"/>
      <c r="H25" s="241" t="n">
        <v>38</v>
      </c>
      <c r="I25" s="241" t="n">
        <v>525</v>
      </c>
      <c r="J25" s="240"/>
      <c r="K25" s="241" t="n">
        <v>38</v>
      </c>
      <c r="L25" s="241" t="n">
        <v>525</v>
      </c>
      <c r="M25" s="240"/>
      <c r="N25" s="241" t="n">
        <v>38</v>
      </c>
      <c r="O25" s="241" t="n">
        <v>525</v>
      </c>
      <c r="P25" s="240"/>
      <c r="Q25" s="232"/>
      <c r="R25" s="232"/>
      <c r="S25" s="232"/>
      <c r="T25" s="232"/>
      <c r="U25" s="232"/>
      <c r="V25" s="232"/>
      <c r="W25" s="232"/>
      <c r="X25" s="232"/>
      <c r="Y25" s="232"/>
      <c r="Z25" s="232"/>
      <c r="AA25" s="232"/>
      <c r="AB25" s="232"/>
      <c r="AC25" s="232"/>
      <c r="AD25" s="232"/>
      <c r="AE25" s="232"/>
      <c r="AF25" s="232"/>
      <c r="AG25" s="232"/>
      <c r="AH25" s="232"/>
      <c r="AI25" s="232"/>
      <c r="AJ25" s="232"/>
    </row>
    <row r="26" customFormat="false" ht="15.75" hidden="false" customHeight="true" outlineLevel="0" collapsed="false">
      <c r="A26" s="232" t="s">
        <v>628</v>
      </c>
      <c r="B26" s="233" t="s">
        <v>71</v>
      </c>
      <c r="C26" s="233" t="n">
        <v>1</v>
      </c>
      <c r="D26" s="234" t="n">
        <v>75</v>
      </c>
      <c r="E26" s="241" t="n">
        <v>100</v>
      </c>
      <c r="F26" s="241" t="n">
        <f aca="false">D26*14</f>
        <v>1050</v>
      </c>
      <c r="G26" s="234"/>
      <c r="H26" s="241" t="n">
        <v>100</v>
      </c>
      <c r="I26" s="241" t="n">
        <v>1050</v>
      </c>
      <c r="J26" s="240"/>
      <c r="K26" s="241" t="n">
        <v>100</v>
      </c>
      <c r="L26" s="241" t="n">
        <v>1050</v>
      </c>
      <c r="M26" s="240"/>
      <c r="N26" s="241" t="n">
        <v>100</v>
      </c>
      <c r="O26" s="241" t="n">
        <v>1050</v>
      </c>
      <c r="P26" s="240"/>
      <c r="Q26" s="232"/>
      <c r="R26" s="232"/>
      <c r="S26" s="232"/>
      <c r="T26" s="232"/>
      <c r="U26" s="232"/>
      <c r="V26" s="232"/>
      <c r="W26" s="232"/>
      <c r="X26" s="232"/>
      <c r="Y26" s="232"/>
      <c r="Z26" s="232"/>
      <c r="AA26" s="232"/>
      <c r="AB26" s="232"/>
      <c r="AC26" s="232"/>
      <c r="AD26" s="232"/>
      <c r="AE26" s="232"/>
      <c r="AF26" s="232"/>
      <c r="AG26" s="232"/>
      <c r="AH26" s="232"/>
      <c r="AI26" s="232"/>
      <c r="AJ26" s="232"/>
    </row>
    <row r="27" customFormat="false" ht="15.75" hidden="false" customHeight="true" outlineLevel="0" collapsed="false">
      <c r="A27" s="232" t="s">
        <v>629</v>
      </c>
      <c r="B27" s="233" t="s">
        <v>73</v>
      </c>
      <c r="C27" s="233" t="n">
        <v>3</v>
      </c>
      <c r="D27" s="234" t="n">
        <v>75</v>
      </c>
      <c r="E27" s="241" t="n">
        <f aca="false">D27/2</f>
        <v>37.5</v>
      </c>
      <c r="F27" s="241" t="n">
        <f aca="false">D27*7</f>
        <v>525</v>
      </c>
      <c r="G27" s="234"/>
      <c r="H27" s="241" t="n">
        <v>38</v>
      </c>
      <c r="I27" s="241" t="n">
        <v>525</v>
      </c>
      <c r="J27" s="240"/>
      <c r="K27" s="241" t="n">
        <v>38</v>
      </c>
      <c r="L27" s="241" t="n">
        <v>525</v>
      </c>
      <c r="M27" s="240"/>
      <c r="N27" s="241" t="n">
        <v>38</v>
      </c>
      <c r="O27" s="241" t="n">
        <v>525</v>
      </c>
      <c r="P27" s="240"/>
      <c r="Q27" s="232"/>
      <c r="R27" s="232"/>
      <c r="S27" s="232"/>
      <c r="T27" s="232"/>
      <c r="U27" s="232"/>
      <c r="V27" s="232"/>
      <c r="W27" s="232"/>
      <c r="X27" s="232"/>
      <c r="Y27" s="232"/>
      <c r="Z27" s="232"/>
      <c r="AA27" s="232"/>
      <c r="AB27" s="232"/>
      <c r="AC27" s="232"/>
      <c r="AD27" s="232"/>
      <c r="AE27" s="232"/>
      <c r="AF27" s="232"/>
      <c r="AG27" s="232"/>
      <c r="AH27" s="232"/>
      <c r="AI27" s="232"/>
      <c r="AJ27" s="232"/>
    </row>
    <row r="28" customFormat="false" ht="15.75" hidden="false" customHeight="true" outlineLevel="0" collapsed="false">
      <c r="A28" s="232" t="s">
        <v>630</v>
      </c>
      <c r="B28" s="233" t="s">
        <v>75</v>
      </c>
      <c r="C28" s="233" t="n">
        <v>2</v>
      </c>
      <c r="D28" s="234" t="n">
        <v>75</v>
      </c>
      <c r="E28" s="241" t="n">
        <f aca="false">D28/2</f>
        <v>37.5</v>
      </c>
      <c r="F28" s="241" t="n">
        <f aca="false">D28*21/2</f>
        <v>787.5</v>
      </c>
      <c r="G28" s="234"/>
      <c r="H28" s="241" t="n">
        <v>38</v>
      </c>
      <c r="I28" s="241" t="n">
        <v>787.5</v>
      </c>
      <c r="J28" s="240"/>
      <c r="K28" s="241" t="n">
        <v>38</v>
      </c>
      <c r="L28" s="241" t="n">
        <v>787.5</v>
      </c>
      <c r="M28" s="240"/>
      <c r="N28" s="241" t="n">
        <v>38</v>
      </c>
      <c r="O28" s="241" t="n">
        <v>787.5</v>
      </c>
      <c r="P28" s="240"/>
      <c r="Q28" s="232"/>
      <c r="R28" s="232"/>
      <c r="S28" s="232"/>
      <c r="T28" s="232"/>
      <c r="U28" s="232"/>
      <c r="V28" s="232"/>
      <c r="W28" s="232"/>
      <c r="X28" s="232"/>
      <c r="Y28" s="232"/>
      <c r="Z28" s="232"/>
      <c r="AA28" s="232"/>
      <c r="AB28" s="232"/>
      <c r="AC28" s="232"/>
      <c r="AD28" s="232"/>
      <c r="AE28" s="232"/>
      <c r="AF28" s="232"/>
      <c r="AG28" s="232"/>
      <c r="AH28" s="232"/>
      <c r="AI28" s="232"/>
      <c r="AJ28" s="232"/>
    </row>
    <row r="29" customFormat="false" ht="15.75" hidden="false" customHeight="true" outlineLevel="0" collapsed="false">
      <c r="A29" s="235" t="s">
        <v>560</v>
      </c>
      <c r="B29" s="242"/>
      <c r="C29" s="236"/>
      <c r="D29" s="234"/>
      <c r="E29" s="237" t="n">
        <v>3</v>
      </c>
      <c r="F29" s="237" t="n">
        <v>5</v>
      </c>
      <c r="G29" s="236" t="n">
        <v>4</v>
      </c>
      <c r="H29" s="237" t="n">
        <v>3</v>
      </c>
      <c r="I29" s="237" t="n">
        <v>5</v>
      </c>
      <c r="J29" s="236" t="n">
        <v>4</v>
      </c>
      <c r="K29" s="237" t="n">
        <v>3</v>
      </c>
      <c r="L29" s="237" t="n">
        <v>5</v>
      </c>
      <c r="M29" s="236" t="n">
        <v>4</v>
      </c>
      <c r="N29" s="237" t="n">
        <v>3</v>
      </c>
      <c r="O29" s="237" t="n">
        <v>5</v>
      </c>
      <c r="P29" s="236" t="n">
        <v>4</v>
      </c>
      <c r="Q29" s="232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2"/>
      <c r="AJ29" s="232"/>
    </row>
    <row r="30" customFormat="false" ht="15.75" hidden="false" customHeight="true" outlineLevel="0" collapsed="false">
      <c r="A30" s="235" t="s">
        <v>556</v>
      </c>
      <c r="B30" s="242"/>
      <c r="C30" s="236"/>
      <c r="D30" s="234"/>
      <c r="E30" s="236" t="n">
        <f aca="false">D31*E29</f>
        <v>405</v>
      </c>
      <c r="F30" s="236" t="n">
        <f aca="false">D31*F29</f>
        <v>675</v>
      </c>
      <c r="G30" s="236" t="n">
        <f aca="false">D31*G29</f>
        <v>540</v>
      </c>
      <c r="H30" s="236" t="n">
        <v>405</v>
      </c>
      <c r="I30" s="236" t="n">
        <v>675</v>
      </c>
      <c r="J30" s="236" t="n">
        <f aca="false">D31*J29</f>
        <v>540</v>
      </c>
      <c r="K30" s="236" t="n">
        <v>405</v>
      </c>
      <c r="L30" s="236" t="n">
        <v>675</v>
      </c>
      <c r="M30" s="236" t="n">
        <f aca="false">D31*M29</f>
        <v>540</v>
      </c>
      <c r="N30" s="236" t="n">
        <v>405</v>
      </c>
      <c r="O30" s="236" t="n">
        <v>675</v>
      </c>
      <c r="P30" s="236" t="n">
        <f aca="false">D31*P29</f>
        <v>540</v>
      </c>
      <c r="Q30" s="232"/>
      <c r="R30" s="232"/>
      <c r="S30" s="232"/>
      <c r="T30" s="232"/>
      <c r="U30" s="232"/>
      <c r="V30" s="232"/>
      <c r="W30" s="232"/>
      <c r="X30" s="232"/>
      <c r="Y30" s="232"/>
      <c r="Z30" s="232"/>
      <c r="AA30" s="232"/>
      <c r="AB30" s="232"/>
      <c r="AC30" s="232"/>
      <c r="AD30" s="232"/>
      <c r="AE30" s="232"/>
      <c r="AF30" s="232"/>
      <c r="AG30" s="232"/>
      <c r="AH30" s="232"/>
      <c r="AI30" s="232"/>
      <c r="AJ30" s="232"/>
    </row>
    <row r="31" customFormat="false" ht="15.75" hidden="false" customHeight="true" outlineLevel="0" collapsed="false">
      <c r="A31" s="232" t="s">
        <v>631</v>
      </c>
      <c r="B31" s="233" t="s">
        <v>83</v>
      </c>
      <c r="C31" s="233" t="n">
        <v>3</v>
      </c>
      <c r="D31" s="234" t="n">
        <v>135</v>
      </c>
      <c r="E31" s="241" t="n">
        <f aca="false">D31/2</f>
        <v>67.5</v>
      </c>
      <c r="F31" s="241" t="n">
        <f aca="false">D31*7</f>
        <v>945</v>
      </c>
      <c r="G31" s="239"/>
      <c r="H31" s="241" t="n">
        <v>67.5</v>
      </c>
      <c r="I31" s="241" t="n">
        <v>945</v>
      </c>
      <c r="J31" s="234"/>
      <c r="K31" s="241" t="n">
        <v>67.5</v>
      </c>
      <c r="L31" s="241" t="n">
        <v>945</v>
      </c>
      <c r="M31" s="234"/>
      <c r="N31" s="241" t="n">
        <v>67.5</v>
      </c>
      <c r="O31" s="241" t="n">
        <v>945</v>
      </c>
      <c r="P31" s="234"/>
      <c r="Q31" s="232"/>
      <c r="R31" s="232"/>
      <c r="S31" s="232"/>
      <c r="T31" s="232"/>
      <c r="U31" s="232"/>
      <c r="V31" s="232"/>
      <c r="W31" s="232"/>
      <c r="X31" s="232"/>
      <c r="Y31" s="232"/>
      <c r="Z31" s="232"/>
      <c r="AA31" s="232"/>
      <c r="AB31" s="232"/>
      <c r="AC31" s="232"/>
      <c r="AD31" s="232"/>
      <c r="AE31" s="232"/>
      <c r="AF31" s="232"/>
      <c r="AG31" s="232"/>
      <c r="AH31" s="232"/>
      <c r="AI31" s="232"/>
      <c r="AJ31" s="232"/>
    </row>
    <row r="32" customFormat="false" ht="15.75" hidden="false" customHeight="true" outlineLevel="0" collapsed="false">
      <c r="A32" s="232" t="s">
        <v>632</v>
      </c>
      <c r="B32" s="233" t="s">
        <v>85</v>
      </c>
      <c r="C32" s="233" t="n">
        <v>3</v>
      </c>
      <c r="D32" s="234" t="n">
        <v>135</v>
      </c>
      <c r="E32" s="241" t="n">
        <f aca="false">D32/2</f>
        <v>67.5</v>
      </c>
      <c r="F32" s="241" t="n">
        <f aca="false">D32*7</f>
        <v>945</v>
      </c>
      <c r="G32" s="234"/>
      <c r="H32" s="241" t="n">
        <v>67.5</v>
      </c>
      <c r="I32" s="241" t="n">
        <v>945</v>
      </c>
      <c r="J32" s="234"/>
      <c r="K32" s="241" t="n">
        <v>67.5</v>
      </c>
      <c r="L32" s="241" t="n">
        <v>945</v>
      </c>
      <c r="M32" s="234"/>
      <c r="N32" s="241" t="n">
        <v>67.5</v>
      </c>
      <c r="O32" s="241" t="n">
        <v>945</v>
      </c>
      <c r="P32" s="234"/>
      <c r="Q32" s="232"/>
      <c r="R32" s="232"/>
      <c r="S32" s="232"/>
      <c r="T32" s="232"/>
      <c r="U32" s="232"/>
      <c r="V32" s="232"/>
      <c r="W32" s="232"/>
      <c r="X32" s="232"/>
      <c r="Y32" s="232"/>
      <c r="Z32" s="232"/>
      <c r="AA32" s="232"/>
      <c r="AB32" s="232"/>
      <c r="AC32" s="232"/>
      <c r="AD32" s="232"/>
      <c r="AE32" s="232"/>
      <c r="AF32" s="232"/>
      <c r="AG32" s="232"/>
      <c r="AH32" s="232"/>
      <c r="AI32" s="232"/>
      <c r="AJ32" s="232"/>
    </row>
    <row r="33" customFormat="false" ht="15.75" hidden="false" customHeight="true" outlineLevel="0" collapsed="false">
      <c r="A33" s="232" t="s">
        <v>633</v>
      </c>
      <c r="B33" s="233" t="s">
        <v>87</v>
      </c>
      <c r="C33" s="233" t="n">
        <v>3</v>
      </c>
      <c r="D33" s="234" t="n">
        <v>135</v>
      </c>
      <c r="E33" s="241" t="n">
        <f aca="false">D33/2</f>
        <v>67.5</v>
      </c>
      <c r="F33" s="241" t="n">
        <f aca="false">D33*7</f>
        <v>945</v>
      </c>
      <c r="G33" s="234"/>
      <c r="H33" s="241" t="n">
        <v>67.5</v>
      </c>
      <c r="I33" s="241" t="n">
        <v>945</v>
      </c>
      <c r="J33" s="234"/>
      <c r="K33" s="241" t="n">
        <v>67.5</v>
      </c>
      <c r="L33" s="241" t="n">
        <v>945</v>
      </c>
      <c r="M33" s="234"/>
      <c r="N33" s="241" t="n">
        <v>67.5</v>
      </c>
      <c r="O33" s="241" t="n">
        <v>945</v>
      </c>
      <c r="P33" s="234"/>
      <c r="Q33" s="232"/>
      <c r="R33" s="232"/>
      <c r="S33" s="232"/>
      <c r="T33" s="232"/>
      <c r="U33" s="232"/>
      <c r="V33" s="232"/>
      <c r="W33" s="232"/>
      <c r="X33" s="232"/>
      <c r="Y33" s="232"/>
      <c r="Z33" s="232"/>
      <c r="AA33" s="232"/>
      <c r="AB33" s="232"/>
      <c r="AC33" s="232"/>
      <c r="AD33" s="232"/>
      <c r="AE33" s="232"/>
      <c r="AF33" s="232"/>
      <c r="AG33" s="232"/>
      <c r="AH33" s="232"/>
      <c r="AI33" s="232"/>
      <c r="AJ33" s="232"/>
    </row>
    <row r="34" customFormat="false" ht="15.75" hidden="false" customHeight="true" outlineLevel="0" collapsed="false">
      <c r="A34" s="232" t="s">
        <v>634</v>
      </c>
      <c r="B34" s="233" t="s">
        <v>89</v>
      </c>
      <c r="C34" s="233" t="n">
        <v>3</v>
      </c>
      <c r="D34" s="234" t="n">
        <v>135</v>
      </c>
      <c r="E34" s="241" t="n">
        <f aca="false">D34/2</f>
        <v>67.5</v>
      </c>
      <c r="F34" s="241" t="n">
        <f aca="false">D34*7</f>
        <v>945</v>
      </c>
      <c r="G34" s="234"/>
      <c r="H34" s="241" t="n">
        <v>67.5</v>
      </c>
      <c r="I34" s="241" t="n">
        <v>945</v>
      </c>
      <c r="J34" s="234"/>
      <c r="K34" s="241" t="n">
        <v>67.5</v>
      </c>
      <c r="L34" s="241" t="n">
        <v>945</v>
      </c>
      <c r="M34" s="234"/>
      <c r="N34" s="241" t="n">
        <v>67.5</v>
      </c>
      <c r="O34" s="241" t="n">
        <v>945</v>
      </c>
      <c r="P34" s="234"/>
      <c r="Q34" s="232"/>
      <c r="R34" s="232"/>
      <c r="S34" s="232"/>
      <c r="T34" s="232"/>
      <c r="U34" s="232"/>
      <c r="V34" s="232"/>
      <c r="W34" s="232"/>
      <c r="X34" s="232"/>
      <c r="Y34" s="232"/>
      <c r="Z34" s="232"/>
      <c r="AA34" s="232"/>
      <c r="AB34" s="232"/>
      <c r="AC34" s="232"/>
      <c r="AD34" s="232"/>
      <c r="AE34" s="232"/>
      <c r="AF34" s="232"/>
      <c r="AG34" s="232"/>
      <c r="AH34" s="232"/>
      <c r="AI34" s="232"/>
      <c r="AJ34" s="232"/>
    </row>
    <row r="35" customFormat="false" ht="15.75" hidden="false" customHeight="true" outlineLevel="0" collapsed="false">
      <c r="A35" s="235" t="s">
        <v>561</v>
      </c>
      <c r="B35" s="242"/>
      <c r="C35" s="236"/>
      <c r="D35" s="234"/>
      <c r="E35" s="237" t="n">
        <v>25</v>
      </c>
      <c r="F35" s="237" t="n">
        <v>33</v>
      </c>
      <c r="G35" s="236" t="n">
        <v>29</v>
      </c>
      <c r="H35" s="237" t="n">
        <v>25</v>
      </c>
      <c r="I35" s="237" t="n">
        <v>33</v>
      </c>
      <c r="J35" s="236" t="n">
        <v>29</v>
      </c>
      <c r="K35" s="241" t="n">
        <f aca="false">H35*0.8333</f>
        <v>20.8325</v>
      </c>
      <c r="L35" s="237" t="n">
        <v>33</v>
      </c>
      <c r="M35" s="236" t="n">
        <v>29</v>
      </c>
      <c r="N35" s="237" t="n">
        <v>17</v>
      </c>
      <c r="O35" s="237" t="n">
        <v>33</v>
      </c>
      <c r="P35" s="236" t="n">
        <v>29</v>
      </c>
      <c r="Q35" s="232"/>
      <c r="R35" s="232"/>
      <c r="S35" s="232"/>
      <c r="T35" s="232"/>
      <c r="U35" s="232"/>
      <c r="V35" s="232"/>
      <c r="W35" s="232"/>
      <c r="X35" s="232"/>
      <c r="Y35" s="232"/>
      <c r="Z35" s="232"/>
      <c r="AA35" s="232"/>
      <c r="AB35" s="232"/>
      <c r="AC35" s="232"/>
      <c r="AD35" s="232"/>
      <c r="AE35" s="232"/>
      <c r="AF35" s="232"/>
      <c r="AG35" s="232"/>
      <c r="AH35" s="232"/>
      <c r="AI35" s="232"/>
      <c r="AJ35" s="232"/>
    </row>
    <row r="36" customFormat="false" ht="15.75" hidden="false" customHeight="true" outlineLevel="0" collapsed="false">
      <c r="A36" s="235" t="s">
        <v>556</v>
      </c>
      <c r="B36" s="242"/>
      <c r="C36" s="236"/>
      <c r="D36" s="234"/>
      <c r="E36" s="236" t="n">
        <f aca="false">D37*E35</f>
        <v>1625</v>
      </c>
      <c r="F36" s="236" t="n">
        <f aca="false">D37*F35</f>
        <v>2145</v>
      </c>
      <c r="G36" s="236" t="n">
        <f aca="false">D37*G35</f>
        <v>1885</v>
      </c>
      <c r="H36" s="236" t="n">
        <v>1601.6</v>
      </c>
      <c r="I36" s="236" t="n">
        <v>2329.6</v>
      </c>
      <c r="J36" s="236" t="n">
        <f aca="false">D37*J35</f>
        <v>1885</v>
      </c>
      <c r="K36" s="236" t="n">
        <f aca="false">D37*K35</f>
        <v>1354.1125</v>
      </c>
      <c r="L36" s="236" t="n">
        <f aca="false">D37*L35</f>
        <v>2145</v>
      </c>
      <c r="M36" s="236" t="n">
        <f aca="false">D37*M35</f>
        <v>1885</v>
      </c>
      <c r="N36" s="236" t="n">
        <f aca="false">D37*N35</f>
        <v>1105</v>
      </c>
      <c r="O36" s="236" t="n">
        <f aca="false">D37*O35</f>
        <v>2145</v>
      </c>
      <c r="P36" s="236" t="n">
        <f aca="false">D37*P35</f>
        <v>1885</v>
      </c>
      <c r="Q36" s="232"/>
      <c r="R36" s="232"/>
      <c r="S36" s="232"/>
      <c r="T36" s="232"/>
      <c r="U36" s="232"/>
      <c r="V36" s="232"/>
      <c r="W36" s="232"/>
      <c r="X36" s="232"/>
      <c r="Y36" s="232"/>
      <c r="Z36" s="232"/>
      <c r="AA36" s="232"/>
      <c r="AB36" s="232"/>
      <c r="AC36" s="232"/>
      <c r="AD36" s="232"/>
      <c r="AE36" s="232"/>
      <c r="AF36" s="232"/>
      <c r="AG36" s="232"/>
      <c r="AH36" s="232"/>
      <c r="AI36" s="232"/>
      <c r="AJ36" s="232"/>
    </row>
    <row r="37" customFormat="false" ht="15.75" hidden="false" customHeight="true" outlineLevel="0" collapsed="false">
      <c r="A37" s="232" t="s">
        <v>635</v>
      </c>
      <c r="B37" s="233" t="s">
        <v>108</v>
      </c>
      <c r="C37" s="233" t="n">
        <v>2</v>
      </c>
      <c r="D37" s="234" t="n">
        <v>65</v>
      </c>
      <c r="E37" s="241" t="n">
        <f aca="false">D37/2</f>
        <v>32.5</v>
      </c>
      <c r="F37" s="241" t="n">
        <f aca="false">D37*7</f>
        <v>455</v>
      </c>
      <c r="G37" s="234"/>
      <c r="H37" s="241" t="n">
        <v>32.5</v>
      </c>
      <c r="I37" s="241" t="n">
        <v>455</v>
      </c>
      <c r="J37" s="243"/>
      <c r="K37" s="241" t="n">
        <v>32.5</v>
      </c>
      <c r="L37" s="241" t="n">
        <f aca="false">I37*0.835</f>
        <v>379.925</v>
      </c>
      <c r="M37" s="243"/>
      <c r="N37" s="241" t="n">
        <v>36.4</v>
      </c>
      <c r="O37" s="241" t="n">
        <f aca="false">I37*0.667</f>
        <v>303.485</v>
      </c>
      <c r="P37" s="243"/>
      <c r="Q37" s="232"/>
      <c r="R37" s="232"/>
      <c r="S37" s="232"/>
      <c r="T37" s="232"/>
      <c r="U37" s="232"/>
      <c r="V37" s="232"/>
      <c r="W37" s="232"/>
      <c r="X37" s="232"/>
      <c r="Y37" s="232"/>
      <c r="Z37" s="232"/>
      <c r="AA37" s="232"/>
      <c r="AB37" s="232"/>
      <c r="AC37" s="232"/>
      <c r="AD37" s="232"/>
      <c r="AE37" s="232"/>
      <c r="AF37" s="232"/>
      <c r="AG37" s="232"/>
      <c r="AH37" s="232"/>
      <c r="AI37" s="232"/>
      <c r="AJ37" s="232"/>
    </row>
    <row r="38" customFormat="false" ht="15.75" hidden="false" customHeight="true" outlineLevel="0" collapsed="false">
      <c r="A38" s="232" t="s">
        <v>636</v>
      </c>
      <c r="B38" s="233" t="s">
        <v>110</v>
      </c>
      <c r="C38" s="233" t="n">
        <v>1</v>
      </c>
      <c r="D38" s="234" t="n">
        <v>65</v>
      </c>
      <c r="E38" s="241" t="n">
        <f aca="false">D38</f>
        <v>65</v>
      </c>
      <c r="F38" s="241" t="n">
        <f aca="false">D38*14</f>
        <v>910</v>
      </c>
      <c r="G38" s="234"/>
      <c r="H38" s="241" t="n">
        <v>65</v>
      </c>
      <c r="I38" s="241" t="n">
        <v>910</v>
      </c>
      <c r="J38" s="234"/>
      <c r="K38" s="241" t="n">
        <v>65</v>
      </c>
      <c r="L38" s="241" t="n">
        <f aca="false">I38*0.835</f>
        <v>759.85</v>
      </c>
      <c r="M38" s="234"/>
      <c r="N38" s="241" t="n">
        <v>72.8</v>
      </c>
      <c r="O38" s="241" t="n">
        <f aca="false">I38*0.667</f>
        <v>606.97</v>
      </c>
      <c r="P38" s="234"/>
      <c r="Q38" s="232"/>
      <c r="R38" s="232"/>
      <c r="S38" s="232"/>
      <c r="T38" s="232"/>
      <c r="U38" s="232"/>
      <c r="V38" s="232"/>
      <c r="W38" s="232"/>
      <c r="X38" s="232"/>
      <c r="Y38" s="232"/>
      <c r="Z38" s="232"/>
      <c r="AA38" s="232"/>
      <c r="AB38" s="232"/>
      <c r="AC38" s="232"/>
      <c r="AD38" s="232"/>
      <c r="AE38" s="232"/>
      <c r="AF38" s="232"/>
      <c r="AG38" s="232"/>
      <c r="AH38" s="232"/>
      <c r="AI38" s="232"/>
      <c r="AJ38" s="232"/>
    </row>
    <row r="39" customFormat="false" ht="15.75" hidden="false" customHeight="true" outlineLevel="0" collapsed="false">
      <c r="A39" s="232" t="s">
        <v>637</v>
      </c>
      <c r="B39" s="233" t="s">
        <v>112</v>
      </c>
      <c r="C39" s="233" t="n">
        <v>1</v>
      </c>
      <c r="D39" s="234" t="n">
        <v>65</v>
      </c>
      <c r="E39" s="241" t="n">
        <f aca="false">D39</f>
        <v>65</v>
      </c>
      <c r="F39" s="241" t="n">
        <f aca="false">D39*14</f>
        <v>910</v>
      </c>
      <c r="G39" s="234"/>
      <c r="H39" s="241" t="n">
        <v>65</v>
      </c>
      <c r="I39" s="241" t="n">
        <v>910</v>
      </c>
      <c r="J39" s="234"/>
      <c r="K39" s="241" t="n">
        <v>65</v>
      </c>
      <c r="L39" s="241" t="n">
        <f aca="false">I39*0.835</f>
        <v>759.85</v>
      </c>
      <c r="M39" s="234"/>
      <c r="N39" s="241" t="n">
        <v>72.8</v>
      </c>
      <c r="O39" s="241" t="n">
        <f aca="false">I39*0.667</f>
        <v>606.97</v>
      </c>
      <c r="P39" s="234"/>
      <c r="Q39" s="232"/>
      <c r="R39" s="232"/>
      <c r="S39" s="232"/>
      <c r="T39" s="232"/>
      <c r="U39" s="232"/>
      <c r="V39" s="232"/>
      <c r="W39" s="232"/>
      <c r="X39" s="232"/>
      <c r="Y39" s="232"/>
      <c r="Z39" s="232"/>
      <c r="AA39" s="232"/>
      <c r="AB39" s="232"/>
      <c r="AC39" s="232"/>
      <c r="AD39" s="232"/>
      <c r="AE39" s="232"/>
      <c r="AF39" s="232"/>
      <c r="AG39" s="232"/>
      <c r="AH39" s="232"/>
      <c r="AI39" s="232"/>
      <c r="AJ39" s="232"/>
    </row>
    <row r="40" customFormat="false" ht="15.75" hidden="false" customHeight="true" outlineLevel="0" collapsed="false">
      <c r="A40" s="232" t="s">
        <v>638</v>
      </c>
      <c r="B40" s="233" t="s">
        <v>118</v>
      </c>
      <c r="C40" s="233" t="n">
        <v>1</v>
      </c>
      <c r="D40" s="234" t="n">
        <v>65</v>
      </c>
      <c r="E40" s="241" t="n">
        <f aca="false">D40</f>
        <v>65</v>
      </c>
      <c r="F40" s="241" t="n">
        <f aca="false">D40*14</f>
        <v>910</v>
      </c>
      <c r="G40" s="234"/>
      <c r="H40" s="241" t="n">
        <v>65</v>
      </c>
      <c r="I40" s="241" t="n">
        <v>910</v>
      </c>
      <c r="J40" s="234"/>
      <c r="K40" s="241" t="n">
        <v>65</v>
      </c>
      <c r="L40" s="241" t="n">
        <f aca="false">I40*0.835</f>
        <v>759.85</v>
      </c>
      <c r="M40" s="234"/>
      <c r="N40" s="241" t="n">
        <v>72.8</v>
      </c>
      <c r="O40" s="241" t="n">
        <f aca="false">I40*0.667</f>
        <v>606.97</v>
      </c>
      <c r="P40" s="234"/>
      <c r="Q40" s="232"/>
      <c r="R40" s="232"/>
      <c r="S40" s="232"/>
      <c r="T40" s="232"/>
      <c r="U40" s="232"/>
      <c r="V40" s="232"/>
      <c r="W40" s="232"/>
      <c r="X40" s="232"/>
      <c r="Y40" s="232"/>
      <c r="Z40" s="232"/>
      <c r="AA40" s="232"/>
      <c r="AB40" s="232"/>
      <c r="AC40" s="232"/>
      <c r="AD40" s="232"/>
      <c r="AE40" s="232"/>
      <c r="AF40" s="232"/>
      <c r="AG40" s="232"/>
      <c r="AH40" s="232"/>
      <c r="AI40" s="232"/>
      <c r="AJ40" s="232"/>
    </row>
    <row r="41" customFormat="false" ht="15.75" hidden="false" customHeight="true" outlineLevel="0" collapsed="false">
      <c r="A41" s="232" t="s">
        <v>639</v>
      </c>
      <c r="B41" s="233" t="s">
        <v>140</v>
      </c>
      <c r="C41" s="233" t="n">
        <v>3</v>
      </c>
      <c r="D41" s="234" t="n">
        <v>65</v>
      </c>
      <c r="E41" s="241" t="n">
        <f aca="false">D41/2</f>
        <v>32.5</v>
      </c>
      <c r="F41" s="241" t="n">
        <f aca="false">D41*7</f>
        <v>455</v>
      </c>
      <c r="G41" s="234"/>
      <c r="H41" s="241" t="n">
        <v>32.5</v>
      </c>
      <c r="I41" s="241" t="n">
        <v>455</v>
      </c>
      <c r="J41" s="234"/>
      <c r="K41" s="241" t="n">
        <v>32.5</v>
      </c>
      <c r="L41" s="241" t="n">
        <f aca="false">I41*0.835</f>
        <v>379.925</v>
      </c>
      <c r="M41" s="234"/>
      <c r="N41" s="241" t="n">
        <v>36.4</v>
      </c>
      <c r="O41" s="241" t="n">
        <f aca="false">I41*0.667</f>
        <v>303.485</v>
      </c>
      <c r="P41" s="234"/>
      <c r="Q41" s="232"/>
      <c r="R41" s="232"/>
      <c r="S41" s="232"/>
      <c r="T41" s="232"/>
      <c r="U41" s="232"/>
      <c r="V41" s="232"/>
      <c r="W41" s="232"/>
      <c r="X41" s="232"/>
      <c r="Y41" s="232"/>
      <c r="Z41" s="232"/>
      <c r="AA41" s="232"/>
      <c r="AB41" s="232"/>
      <c r="AC41" s="232"/>
      <c r="AD41" s="232"/>
      <c r="AE41" s="232"/>
      <c r="AF41" s="232"/>
      <c r="AG41" s="232"/>
      <c r="AH41" s="232"/>
      <c r="AI41" s="232"/>
      <c r="AJ41" s="232"/>
    </row>
    <row r="42" customFormat="false" ht="15.75" hidden="false" customHeight="true" outlineLevel="0" collapsed="false">
      <c r="A42" s="232" t="s">
        <v>640</v>
      </c>
      <c r="B42" s="233" t="s">
        <v>122</v>
      </c>
      <c r="C42" s="233" t="n">
        <v>1</v>
      </c>
      <c r="D42" s="234" t="n">
        <v>65</v>
      </c>
      <c r="E42" s="241" t="n">
        <f aca="false">D42</f>
        <v>65</v>
      </c>
      <c r="F42" s="241" t="n">
        <f aca="false">D42*14</f>
        <v>910</v>
      </c>
      <c r="G42" s="234"/>
      <c r="H42" s="241" t="n">
        <v>65</v>
      </c>
      <c r="I42" s="241" t="n">
        <v>910</v>
      </c>
      <c r="J42" s="234"/>
      <c r="K42" s="241" t="n">
        <v>65</v>
      </c>
      <c r="L42" s="241" t="n">
        <f aca="false">I42*0.835</f>
        <v>759.85</v>
      </c>
      <c r="M42" s="234"/>
      <c r="N42" s="241" t="n">
        <v>72.8</v>
      </c>
      <c r="O42" s="241" t="n">
        <f aca="false">I42*0.667</f>
        <v>606.97</v>
      </c>
      <c r="P42" s="234"/>
      <c r="Q42" s="232"/>
      <c r="R42" s="232"/>
      <c r="S42" s="232"/>
      <c r="T42" s="232"/>
      <c r="U42" s="232"/>
      <c r="V42" s="232"/>
      <c r="W42" s="232"/>
      <c r="X42" s="232"/>
      <c r="Y42" s="232"/>
      <c r="Z42" s="232"/>
      <c r="AA42" s="232"/>
      <c r="AB42" s="232"/>
      <c r="AC42" s="232"/>
      <c r="AD42" s="232"/>
      <c r="AE42" s="232"/>
      <c r="AF42" s="232"/>
      <c r="AG42" s="232"/>
      <c r="AH42" s="232"/>
      <c r="AI42" s="232"/>
      <c r="AJ42" s="232"/>
    </row>
    <row r="43" customFormat="false" ht="15.75" hidden="false" customHeight="true" outlineLevel="0" collapsed="false">
      <c r="A43" s="232" t="s">
        <v>641</v>
      </c>
      <c r="B43" s="233" t="s">
        <v>124</v>
      </c>
      <c r="C43" s="233" t="n">
        <v>2</v>
      </c>
      <c r="D43" s="234" t="n">
        <v>65</v>
      </c>
      <c r="E43" s="241" t="n">
        <f aca="false">D43/2</f>
        <v>32.5</v>
      </c>
      <c r="F43" s="241" t="n">
        <f aca="false">D43*7</f>
        <v>455</v>
      </c>
      <c r="G43" s="234"/>
      <c r="H43" s="241" t="n">
        <v>32.5</v>
      </c>
      <c r="I43" s="241" t="n">
        <v>455</v>
      </c>
      <c r="J43" s="234"/>
      <c r="K43" s="241" t="n">
        <v>32.5</v>
      </c>
      <c r="L43" s="241" t="n">
        <f aca="false">I43*0.835</f>
        <v>379.925</v>
      </c>
      <c r="M43" s="234"/>
      <c r="N43" s="241" t="n">
        <v>36.4</v>
      </c>
      <c r="O43" s="241" t="n">
        <f aca="false">I43*0.667</f>
        <v>303.485</v>
      </c>
      <c r="P43" s="234"/>
      <c r="Q43" s="232"/>
      <c r="R43" s="232"/>
      <c r="S43" s="232"/>
      <c r="T43" s="232"/>
      <c r="U43" s="232"/>
      <c r="V43" s="232"/>
      <c r="W43" s="232"/>
      <c r="X43" s="232"/>
      <c r="Y43" s="232"/>
      <c r="Z43" s="232"/>
      <c r="AA43" s="232"/>
      <c r="AB43" s="232"/>
      <c r="AC43" s="232"/>
      <c r="AD43" s="232"/>
      <c r="AE43" s="232"/>
      <c r="AF43" s="232"/>
      <c r="AG43" s="232"/>
      <c r="AH43" s="232"/>
      <c r="AI43" s="232"/>
      <c r="AJ43" s="232"/>
    </row>
    <row r="44" customFormat="false" ht="15.75" hidden="false" customHeight="true" outlineLevel="0" collapsed="false">
      <c r="A44" s="244" t="s">
        <v>642</v>
      </c>
      <c r="B44" s="233" t="s">
        <v>126</v>
      </c>
      <c r="C44" s="233" t="n">
        <v>2</v>
      </c>
      <c r="D44" s="234" t="n">
        <v>65</v>
      </c>
      <c r="E44" s="241" t="n">
        <f aca="false">D44/2</f>
        <v>32.5</v>
      </c>
      <c r="F44" s="241" t="n">
        <f aca="false">D44*7</f>
        <v>455</v>
      </c>
      <c r="G44" s="234"/>
      <c r="H44" s="241" t="n">
        <v>32.5</v>
      </c>
      <c r="I44" s="241" t="n">
        <v>455</v>
      </c>
      <c r="J44" s="234"/>
      <c r="K44" s="241" t="n">
        <v>32.5</v>
      </c>
      <c r="L44" s="241" t="n">
        <f aca="false">I44*0.835</f>
        <v>379.925</v>
      </c>
      <c r="M44" s="234"/>
      <c r="N44" s="241" t="n">
        <v>36.4</v>
      </c>
      <c r="O44" s="241" t="n">
        <f aca="false">I44*0.667</f>
        <v>303.485</v>
      </c>
      <c r="P44" s="234"/>
      <c r="Q44" s="232"/>
      <c r="R44" s="232"/>
      <c r="S44" s="232"/>
      <c r="T44" s="232"/>
      <c r="U44" s="232"/>
      <c r="V44" s="232"/>
      <c r="W44" s="232"/>
      <c r="X44" s="232"/>
      <c r="Y44" s="232"/>
      <c r="Z44" s="232"/>
      <c r="AA44" s="232"/>
      <c r="AB44" s="232"/>
      <c r="AC44" s="232"/>
      <c r="AD44" s="232"/>
      <c r="AE44" s="232"/>
      <c r="AF44" s="232"/>
      <c r="AG44" s="232"/>
      <c r="AH44" s="232"/>
      <c r="AI44" s="232"/>
      <c r="AJ44" s="232"/>
    </row>
    <row r="45" customFormat="false" ht="15.75" hidden="false" customHeight="true" outlineLevel="0" collapsed="false">
      <c r="A45" s="244" t="s">
        <v>643</v>
      </c>
      <c r="B45" s="233" t="s">
        <v>128</v>
      </c>
      <c r="C45" s="233" t="n">
        <v>3</v>
      </c>
      <c r="D45" s="234" t="n">
        <v>65</v>
      </c>
      <c r="E45" s="241" t="n">
        <f aca="false">D45/2</f>
        <v>32.5</v>
      </c>
      <c r="F45" s="241" t="n">
        <f aca="false">D45*7</f>
        <v>455</v>
      </c>
      <c r="G45" s="234"/>
      <c r="H45" s="241" t="n">
        <v>32.5</v>
      </c>
      <c r="I45" s="241" t="n">
        <v>455</v>
      </c>
      <c r="J45" s="234"/>
      <c r="K45" s="241" t="n">
        <v>32.5</v>
      </c>
      <c r="L45" s="241" t="n">
        <f aca="false">I45*0.835</f>
        <v>379.925</v>
      </c>
      <c r="M45" s="234"/>
      <c r="N45" s="241" t="n">
        <v>36.4</v>
      </c>
      <c r="O45" s="241" t="n">
        <f aca="false">I45*0.667</f>
        <v>303.485</v>
      </c>
      <c r="P45" s="234"/>
      <c r="Q45" s="232"/>
      <c r="R45" s="232"/>
      <c r="S45" s="232"/>
      <c r="T45" s="232"/>
      <c r="U45" s="232"/>
      <c r="V45" s="232"/>
      <c r="W45" s="232"/>
      <c r="X45" s="232"/>
      <c r="Y45" s="232"/>
      <c r="Z45" s="232"/>
      <c r="AA45" s="232"/>
      <c r="AB45" s="232"/>
      <c r="AC45" s="232"/>
      <c r="AD45" s="232"/>
      <c r="AE45" s="232"/>
      <c r="AF45" s="232"/>
      <c r="AG45" s="232"/>
      <c r="AH45" s="232"/>
      <c r="AI45" s="232"/>
      <c r="AJ45" s="232"/>
    </row>
    <row r="46" customFormat="false" ht="15.75" hidden="false" customHeight="true" outlineLevel="0" collapsed="false">
      <c r="A46" s="232" t="s">
        <v>644</v>
      </c>
      <c r="B46" s="233" t="s">
        <v>130</v>
      </c>
      <c r="C46" s="233" t="n">
        <v>3</v>
      </c>
      <c r="D46" s="234" t="n">
        <v>65</v>
      </c>
      <c r="E46" s="241" t="n">
        <f aca="false">D46/2</f>
        <v>32.5</v>
      </c>
      <c r="F46" s="241" t="n">
        <f aca="false">D46*7</f>
        <v>455</v>
      </c>
      <c r="G46" s="234"/>
      <c r="H46" s="241" t="n">
        <v>32.5</v>
      </c>
      <c r="I46" s="241" t="n">
        <v>455</v>
      </c>
      <c r="J46" s="234"/>
      <c r="K46" s="241" t="n">
        <v>32.5</v>
      </c>
      <c r="L46" s="241" t="n">
        <f aca="false">I46*0.835</f>
        <v>379.925</v>
      </c>
      <c r="M46" s="234"/>
      <c r="N46" s="241" t="n">
        <v>36.4</v>
      </c>
      <c r="O46" s="241" t="n">
        <f aca="false">I46*0.667</f>
        <v>303.485</v>
      </c>
      <c r="P46" s="234"/>
      <c r="Q46" s="232"/>
      <c r="R46" s="232"/>
      <c r="S46" s="232"/>
      <c r="T46" s="232"/>
      <c r="U46" s="232"/>
      <c r="V46" s="232"/>
      <c r="W46" s="232"/>
      <c r="X46" s="232"/>
      <c r="Y46" s="232"/>
      <c r="Z46" s="232"/>
      <c r="AA46" s="232"/>
      <c r="AB46" s="232"/>
      <c r="AC46" s="232"/>
      <c r="AD46" s="232"/>
      <c r="AE46" s="232"/>
      <c r="AF46" s="232"/>
      <c r="AG46" s="232"/>
      <c r="AH46" s="232"/>
      <c r="AI46" s="232"/>
      <c r="AJ46" s="232"/>
    </row>
    <row r="47" customFormat="false" ht="15.75" hidden="false" customHeight="true" outlineLevel="0" collapsed="false">
      <c r="A47" s="232" t="s">
        <v>645</v>
      </c>
      <c r="B47" s="233" t="s">
        <v>132</v>
      </c>
      <c r="C47" s="233" t="n">
        <v>1</v>
      </c>
      <c r="D47" s="234" t="n">
        <v>65</v>
      </c>
      <c r="E47" s="241" t="n">
        <f aca="false">D47</f>
        <v>65</v>
      </c>
      <c r="F47" s="241" t="n">
        <f aca="false">D47*14</f>
        <v>910</v>
      </c>
      <c r="G47" s="234"/>
      <c r="H47" s="241" t="n">
        <v>65</v>
      </c>
      <c r="I47" s="241" t="n">
        <v>910</v>
      </c>
      <c r="J47" s="234"/>
      <c r="K47" s="241" t="n">
        <v>65</v>
      </c>
      <c r="L47" s="241" t="n">
        <f aca="false">I47*0.835</f>
        <v>759.85</v>
      </c>
      <c r="M47" s="234"/>
      <c r="N47" s="241" t="n">
        <v>72.8</v>
      </c>
      <c r="O47" s="241" t="n">
        <f aca="false">I47*0.667</f>
        <v>606.97</v>
      </c>
      <c r="P47" s="234"/>
      <c r="Q47" s="232"/>
      <c r="R47" s="232"/>
      <c r="S47" s="232"/>
      <c r="T47" s="232"/>
      <c r="U47" s="232"/>
      <c r="V47" s="232"/>
      <c r="W47" s="232"/>
      <c r="X47" s="232"/>
      <c r="Y47" s="232"/>
      <c r="Z47" s="232"/>
      <c r="AA47" s="232"/>
      <c r="AB47" s="232"/>
      <c r="AC47" s="232"/>
      <c r="AD47" s="232"/>
      <c r="AE47" s="232"/>
      <c r="AF47" s="232"/>
      <c r="AG47" s="232"/>
      <c r="AH47" s="232"/>
      <c r="AI47" s="232"/>
      <c r="AJ47" s="232"/>
    </row>
    <row r="48" customFormat="false" ht="15.75" hidden="false" customHeight="true" outlineLevel="0" collapsed="false">
      <c r="A48" s="232" t="s">
        <v>646</v>
      </c>
      <c r="B48" s="233" t="s">
        <v>142</v>
      </c>
      <c r="C48" s="233" t="n">
        <v>2</v>
      </c>
      <c r="D48" s="234" t="n">
        <v>65</v>
      </c>
      <c r="E48" s="241" t="n">
        <f aca="false">D48/2</f>
        <v>32.5</v>
      </c>
      <c r="F48" s="241" t="n">
        <f aca="false">D48*7</f>
        <v>455</v>
      </c>
      <c r="G48" s="234"/>
      <c r="H48" s="241" t="n">
        <v>32.5</v>
      </c>
      <c r="I48" s="241" t="n">
        <v>455</v>
      </c>
      <c r="J48" s="234"/>
      <c r="K48" s="241" t="n">
        <v>32.5</v>
      </c>
      <c r="L48" s="241" t="n">
        <f aca="false">I48*0.835</f>
        <v>379.925</v>
      </c>
      <c r="M48" s="234"/>
      <c r="N48" s="241" t="n">
        <v>36.4</v>
      </c>
      <c r="O48" s="241" t="n">
        <f aca="false">I48*0.667</f>
        <v>303.485</v>
      </c>
      <c r="P48" s="234"/>
      <c r="Q48" s="232"/>
      <c r="R48" s="232"/>
      <c r="S48" s="232"/>
      <c r="T48" s="232"/>
      <c r="U48" s="232"/>
      <c r="V48" s="232"/>
      <c r="W48" s="232"/>
      <c r="X48" s="232"/>
      <c r="Y48" s="232"/>
      <c r="Z48" s="232"/>
      <c r="AA48" s="232"/>
      <c r="AB48" s="232"/>
      <c r="AC48" s="232"/>
      <c r="AD48" s="232"/>
      <c r="AE48" s="232"/>
      <c r="AF48" s="232"/>
      <c r="AG48" s="232"/>
      <c r="AH48" s="232"/>
      <c r="AI48" s="232"/>
      <c r="AJ48" s="232"/>
    </row>
    <row r="49" customFormat="false" ht="15.75" hidden="false" customHeight="true" outlineLevel="0" collapsed="false">
      <c r="A49" s="235" t="s">
        <v>647</v>
      </c>
      <c r="B49" s="236"/>
      <c r="C49" s="236"/>
      <c r="D49" s="234"/>
      <c r="E49" s="237" t="n">
        <v>6</v>
      </c>
      <c r="F49" s="237" t="n">
        <v>13</v>
      </c>
      <c r="G49" s="245" t="n">
        <v>9.5</v>
      </c>
      <c r="H49" s="237" t="n">
        <v>6</v>
      </c>
      <c r="I49" s="237" t="n">
        <v>13</v>
      </c>
      <c r="J49" s="245" t="n">
        <v>9.5</v>
      </c>
      <c r="K49" s="241" t="n">
        <f aca="false">H49*1.333</f>
        <v>7.998</v>
      </c>
      <c r="L49" s="241" t="n">
        <f aca="false">I49*1.2</f>
        <v>15.6</v>
      </c>
      <c r="M49" s="243" t="n">
        <v>12</v>
      </c>
      <c r="N49" s="237" t="n">
        <v>6</v>
      </c>
      <c r="O49" s="237" t="n">
        <v>13</v>
      </c>
      <c r="P49" s="245" t="n">
        <v>9.5</v>
      </c>
      <c r="Q49" s="232"/>
      <c r="R49" s="232"/>
      <c r="S49" s="232"/>
      <c r="T49" s="232"/>
      <c r="U49" s="232"/>
      <c r="V49" s="232"/>
      <c r="W49" s="232"/>
      <c r="X49" s="232"/>
      <c r="Y49" s="232"/>
      <c r="Z49" s="232"/>
      <c r="AA49" s="232"/>
      <c r="AB49" s="232"/>
      <c r="AC49" s="232"/>
      <c r="AD49" s="232"/>
      <c r="AE49" s="232"/>
      <c r="AF49" s="232"/>
      <c r="AG49" s="232"/>
      <c r="AH49" s="232"/>
      <c r="AI49" s="232"/>
      <c r="AJ49" s="232"/>
    </row>
    <row r="50" customFormat="false" ht="15.75" hidden="false" customHeight="true" outlineLevel="0" collapsed="false">
      <c r="A50" s="235" t="s">
        <v>556</v>
      </c>
      <c r="B50" s="236"/>
      <c r="C50" s="236"/>
      <c r="D50" s="246"/>
      <c r="E50" s="236" t="n">
        <f aca="false">D51*E49</f>
        <v>900</v>
      </c>
      <c r="F50" s="236" t="n">
        <f aca="false">D51*F49</f>
        <v>1950</v>
      </c>
      <c r="G50" s="236" t="n">
        <f aca="false">D51*G49</f>
        <v>1425</v>
      </c>
      <c r="H50" s="236" t="n">
        <v>1050</v>
      </c>
      <c r="I50" s="236" t="n">
        <v>2100</v>
      </c>
      <c r="J50" s="236" t="n">
        <f aca="false">D51*J49</f>
        <v>1425</v>
      </c>
      <c r="K50" s="236" t="n">
        <f aca="false">D51*K49</f>
        <v>1199.7</v>
      </c>
      <c r="L50" s="236" t="n">
        <f aca="false">D51*L49</f>
        <v>2340</v>
      </c>
      <c r="M50" s="236" t="n">
        <f aca="false">D51*M49</f>
        <v>1800</v>
      </c>
      <c r="N50" s="236" t="n">
        <f aca="false">D51*N49</f>
        <v>900</v>
      </c>
      <c r="O50" s="236" t="n">
        <f aca="false">D51*O49</f>
        <v>1950</v>
      </c>
      <c r="P50" s="236" t="n">
        <f aca="false">D51*P49</f>
        <v>1425</v>
      </c>
      <c r="Q50" s="232"/>
      <c r="R50" s="232"/>
      <c r="S50" s="232"/>
      <c r="T50" s="232"/>
      <c r="U50" s="232"/>
      <c r="V50" s="232"/>
      <c r="W50" s="232"/>
      <c r="X50" s="232"/>
      <c r="Y50" s="232"/>
      <c r="Z50" s="232"/>
      <c r="AA50" s="232"/>
      <c r="AB50" s="232"/>
      <c r="AC50" s="232"/>
      <c r="AD50" s="232"/>
      <c r="AE50" s="232"/>
      <c r="AF50" s="232"/>
      <c r="AG50" s="232"/>
      <c r="AH50" s="232"/>
      <c r="AI50" s="232"/>
      <c r="AJ50" s="232"/>
    </row>
    <row r="51" customFormat="false" ht="15.75" hidden="false" customHeight="true" outlineLevel="0" collapsed="false">
      <c r="A51" s="232" t="s">
        <v>648</v>
      </c>
      <c r="B51" s="233" t="s">
        <v>157</v>
      </c>
      <c r="C51" s="233" t="n">
        <v>2</v>
      </c>
      <c r="D51" s="234" t="n">
        <v>150</v>
      </c>
      <c r="E51" s="237" t="n">
        <f aca="false">D51/2</f>
        <v>75</v>
      </c>
      <c r="F51" s="237" t="n">
        <f aca="false">D51*7</f>
        <v>1050</v>
      </c>
      <c r="G51" s="245"/>
      <c r="H51" s="237" t="n">
        <v>75</v>
      </c>
      <c r="I51" s="237" t="n">
        <v>1050</v>
      </c>
      <c r="J51" s="234"/>
      <c r="K51" s="237" t="n">
        <v>75</v>
      </c>
      <c r="L51" s="241" t="n">
        <f aca="false">I51*1.33</f>
        <v>1396.5</v>
      </c>
      <c r="M51" s="234"/>
      <c r="N51" s="237" t="n">
        <v>75</v>
      </c>
      <c r="O51" s="241" t="n">
        <f aca="false">I51*0.667</f>
        <v>700.35</v>
      </c>
      <c r="P51" s="234"/>
      <c r="Q51" s="232"/>
      <c r="R51" s="232"/>
      <c r="S51" s="232"/>
      <c r="T51" s="232"/>
      <c r="U51" s="232"/>
      <c r="V51" s="232"/>
      <c r="W51" s="232"/>
      <c r="X51" s="232"/>
      <c r="Y51" s="232"/>
      <c r="Z51" s="232"/>
      <c r="AA51" s="232"/>
      <c r="AB51" s="232"/>
      <c r="AC51" s="232"/>
      <c r="AD51" s="232"/>
      <c r="AE51" s="232"/>
      <c r="AF51" s="232"/>
      <c r="AG51" s="232"/>
      <c r="AH51" s="232"/>
      <c r="AI51" s="232"/>
      <c r="AJ51" s="232"/>
    </row>
    <row r="52" customFormat="false" ht="15.75" hidden="false" customHeight="true" outlineLevel="0" collapsed="false">
      <c r="A52" s="232" t="s">
        <v>649</v>
      </c>
      <c r="B52" s="233" t="s">
        <v>159</v>
      </c>
      <c r="C52" s="233" t="n">
        <v>2</v>
      </c>
      <c r="D52" s="234" t="n">
        <v>270</v>
      </c>
      <c r="E52" s="237" t="n">
        <f aca="false">D52/2</f>
        <v>135</v>
      </c>
      <c r="F52" s="237" t="n">
        <f aca="false">D52*7</f>
        <v>1890</v>
      </c>
      <c r="G52" s="234"/>
      <c r="H52" s="237" t="n">
        <v>125</v>
      </c>
      <c r="I52" s="237" t="n">
        <v>1750</v>
      </c>
      <c r="J52" s="234"/>
      <c r="K52" s="247" t="n">
        <v>135</v>
      </c>
      <c r="L52" s="241" t="n">
        <f aca="false">I52*1.33</f>
        <v>2327.5</v>
      </c>
      <c r="M52" s="240"/>
      <c r="N52" s="247" t="n">
        <v>135</v>
      </c>
      <c r="O52" s="241" t="n">
        <f aca="false">I52*0.667</f>
        <v>1167.25</v>
      </c>
      <c r="P52" s="240"/>
      <c r="Q52" s="232"/>
      <c r="R52" s="232"/>
      <c r="S52" s="232"/>
      <c r="T52" s="232"/>
      <c r="U52" s="232"/>
      <c r="V52" s="232"/>
      <c r="W52" s="232"/>
      <c r="X52" s="232"/>
      <c r="Y52" s="232"/>
      <c r="Z52" s="232"/>
      <c r="AA52" s="232"/>
      <c r="AB52" s="232"/>
      <c r="AC52" s="232"/>
      <c r="AD52" s="232"/>
      <c r="AE52" s="232"/>
      <c r="AF52" s="232"/>
      <c r="AG52" s="232"/>
      <c r="AH52" s="232"/>
      <c r="AI52" s="232"/>
      <c r="AJ52" s="232"/>
    </row>
    <row r="53" customFormat="false" ht="15.75" hidden="false" customHeight="true" outlineLevel="0" collapsed="false">
      <c r="A53" s="232" t="s">
        <v>650</v>
      </c>
      <c r="B53" s="233" t="s">
        <v>161</v>
      </c>
      <c r="C53" s="233" t="n">
        <v>3</v>
      </c>
      <c r="D53" s="234" t="n">
        <v>40</v>
      </c>
      <c r="E53" s="237" t="n">
        <f aca="false">D53/2</f>
        <v>20</v>
      </c>
      <c r="F53" s="237" t="n">
        <f aca="false">D53*7</f>
        <v>280</v>
      </c>
      <c r="G53" s="234"/>
      <c r="H53" s="237" t="n">
        <v>20</v>
      </c>
      <c r="I53" s="237" t="n">
        <v>280</v>
      </c>
      <c r="J53" s="234"/>
      <c r="K53" s="237" t="n">
        <v>40</v>
      </c>
      <c r="L53" s="241" t="n">
        <f aca="false">I53*1.33</f>
        <v>372.4</v>
      </c>
      <c r="M53" s="240"/>
      <c r="N53" s="237" t="n">
        <v>40</v>
      </c>
      <c r="O53" s="241" t="n">
        <f aca="false">I53*0.667</f>
        <v>186.76</v>
      </c>
      <c r="P53" s="240"/>
      <c r="Q53" s="232"/>
      <c r="R53" s="248"/>
      <c r="S53" s="232"/>
      <c r="T53" s="232"/>
      <c r="U53" s="232"/>
      <c r="V53" s="232"/>
      <c r="W53" s="232"/>
      <c r="X53" s="232"/>
      <c r="Y53" s="232"/>
      <c r="Z53" s="232"/>
      <c r="AA53" s="232"/>
      <c r="AB53" s="232"/>
      <c r="AC53" s="232"/>
      <c r="AD53" s="232"/>
      <c r="AE53" s="232"/>
      <c r="AF53" s="232"/>
      <c r="AG53" s="232"/>
      <c r="AH53" s="232"/>
      <c r="AI53" s="232"/>
      <c r="AJ53" s="232"/>
    </row>
    <row r="54" customFormat="false" ht="15.75" hidden="false" customHeight="true" outlineLevel="0" collapsed="false">
      <c r="A54" s="249"/>
      <c r="B54" s="246"/>
      <c r="C54" s="246"/>
      <c r="D54" s="234"/>
      <c r="E54" s="237" t="n">
        <v>24</v>
      </c>
      <c r="F54" s="237" t="n">
        <v>48</v>
      </c>
      <c r="G54" s="234" t="n">
        <v>36</v>
      </c>
      <c r="H54" s="237" t="n">
        <v>24</v>
      </c>
      <c r="I54" s="237" t="n">
        <v>48</v>
      </c>
      <c r="J54" s="234" t="n">
        <v>36</v>
      </c>
      <c r="K54" s="237" t="n">
        <v>24</v>
      </c>
      <c r="L54" s="237" t="n">
        <v>48</v>
      </c>
      <c r="M54" s="234" t="n">
        <v>36</v>
      </c>
      <c r="N54" s="237" t="n">
        <v>12</v>
      </c>
      <c r="O54" s="237" t="n">
        <v>24</v>
      </c>
      <c r="P54" s="234" t="n">
        <v>36</v>
      </c>
      <c r="Q54" s="232"/>
      <c r="R54" s="248"/>
      <c r="S54" s="232"/>
      <c r="T54" s="232"/>
      <c r="U54" s="232"/>
      <c r="V54" s="232"/>
      <c r="W54" s="232"/>
      <c r="X54" s="232"/>
      <c r="Y54" s="232"/>
      <c r="Z54" s="232"/>
      <c r="AA54" s="232"/>
      <c r="AB54" s="232"/>
      <c r="AC54" s="232"/>
      <c r="AD54" s="232"/>
      <c r="AE54" s="232"/>
      <c r="AF54" s="232"/>
      <c r="AG54" s="232"/>
      <c r="AH54" s="232"/>
      <c r="AI54" s="232"/>
      <c r="AJ54" s="232"/>
    </row>
    <row r="55" customFormat="false" ht="15.75" hidden="false" customHeight="true" outlineLevel="0" collapsed="false">
      <c r="A55" s="250" t="s">
        <v>651</v>
      </c>
      <c r="B55" s="236"/>
      <c r="C55" s="236"/>
      <c r="D55" s="246"/>
      <c r="E55" s="236" t="n">
        <f aca="false">D56*E54</f>
        <v>2400</v>
      </c>
      <c r="F55" s="236" t="n">
        <f aca="false">D56*F54</f>
        <v>4800</v>
      </c>
      <c r="G55" s="236" t="n">
        <f aca="false">D56*G54</f>
        <v>3600</v>
      </c>
      <c r="H55" s="236" t="n">
        <v>2800</v>
      </c>
      <c r="I55" s="236" t="n">
        <v>5600</v>
      </c>
      <c r="J55" s="236" t="n">
        <f aca="false">D56*J54</f>
        <v>3600</v>
      </c>
      <c r="K55" s="236" t="n">
        <f aca="false">D56*K54</f>
        <v>2400</v>
      </c>
      <c r="L55" s="236" t="n">
        <f aca="false">D56*L54</f>
        <v>4800</v>
      </c>
      <c r="M55" s="236" t="n">
        <f aca="false">D56*M54</f>
        <v>3600</v>
      </c>
      <c r="N55" s="236" t="n">
        <f aca="false">D56*N54</f>
        <v>1200</v>
      </c>
      <c r="O55" s="236" t="n">
        <f aca="false">D56*O54</f>
        <v>2400</v>
      </c>
      <c r="P55" s="236" t="n">
        <f aca="false">D56*P54</f>
        <v>3600</v>
      </c>
      <c r="Q55" s="232"/>
      <c r="R55" s="248"/>
      <c r="S55" s="232"/>
      <c r="T55" s="232"/>
      <c r="U55" s="232"/>
      <c r="V55" s="232"/>
      <c r="W55" s="232"/>
      <c r="X55" s="232"/>
      <c r="Y55" s="232"/>
      <c r="Z55" s="232"/>
      <c r="AA55" s="232"/>
      <c r="AB55" s="232"/>
      <c r="AC55" s="232"/>
      <c r="AD55" s="232"/>
      <c r="AE55" s="232"/>
      <c r="AF55" s="232"/>
      <c r="AG55" s="232"/>
      <c r="AH55" s="232"/>
      <c r="AI55" s="232"/>
      <c r="AJ55" s="232"/>
    </row>
    <row r="56" customFormat="false" ht="15.75" hidden="false" customHeight="true" outlineLevel="0" collapsed="false">
      <c r="A56" s="232" t="s">
        <v>652</v>
      </c>
      <c r="B56" s="233" t="s">
        <v>187</v>
      </c>
      <c r="C56" s="233" t="n">
        <v>3</v>
      </c>
      <c r="D56" s="234" t="n">
        <v>100</v>
      </c>
      <c r="E56" s="241" t="n">
        <f aca="false">D56/2</f>
        <v>50</v>
      </c>
      <c r="F56" s="241" t="n">
        <f aca="false">D56*2</f>
        <v>200</v>
      </c>
      <c r="G56" s="239"/>
      <c r="H56" s="241" t="n">
        <v>50</v>
      </c>
      <c r="I56" s="241" t="n">
        <v>200</v>
      </c>
      <c r="J56" s="234"/>
      <c r="K56" s="241" t="n">
        <v>50</v>
      </c>
      <c r="L56" s="241" t="n">
        <v>200</v>
      </c>
      <c r="M56" s="234"/>
      <c r="N56" s="241" t="n">
        <v>50</v>
      </c>
      <c r="O56" s="241" t="n">
        <f aca="false">L56/2</f>
        <v>100</v>
      </c>
      <c r="P56" s="234"/>
      <c r="Q56" s="232"/>
      <c r="R56" s="232"/>
      <c r="S56" s="232"/>
      <c r="T56" s="231"/>
      <c r="U56" s="251"/>
      <c r="V56" s="232"/>
      <c r="W56" s="232"/>
      <c r="X56" s="232"/>
      <c r="Y56" s="232"/>
      <c r="Z56" s="232"/>
      <c r="AA56" s="232"/>
      <c r="AB56" s="232"/>
      <c r="AC56" s="232"/>
      <c r="AD56" s="232"/>
      <c r="AE56" s="232"/>
      <c r="AF56" s="232"/>
      <c r="AG56" s="232"/>
      <c r="AH56" s="232"/>
      <c r="AI56" s="232"/>
      <c r="AJ56" s="232"/>
    </row>
    <row r="57" customFormat="false" ht="15.75" hidden="false" customHeight="true" outlineLevel="0" collapsed="false">
      <c r="A57" s="252" t="s">
        <v>653</v>
      </c>
      <c r="B57" s="253" t="s">
        <v>189</v>
      </c>
      <c r="C57" s="233" t="n">
        <v>3</v>
      </c>
      <c r="D57" s="234" t="n">
        <v>100</v>
      </c>
      <c r="E57" s="241" t="n">
        <f aca="false">D56/2</f>
        <v>50</v>
      </c>
      <c r="F57" s="241" t="n">
        <f aca="false">D57*2</f>
        <v>200</v>
      </c>
      <c r="G57" s="239"/>
      <c r="H57" s="241" t="n">
        <v>50</v>
      </c>
      <c r="I57" s="241" t="n">
        <v>200</v>
      </c>
      <c r="J57" s="234"/>
      <c r="K57" s="254" t="n">
        <v>50</v>
      </c>
      <c r="L57" s="241" t="n">
        <v>200</v>
      </c>
      <c r="M57" s="234"/>
      <c r="N57" s="254" t="n">
        <v>50</v>
      </c>
      <c r="O57" s="241" t="n">
        <f aca="false">L57/2</f>
        <v>100</v>
      </c>
      <c r="P57" s="234"/>
      <c r="Q57" s="232"/>
      <c r="R57" s="232"/>
      <c r="S57" s="232"/>
      <c r="T57" s="232"/>
      <c r="U57" s="251"/>
      <c r="V57" s="232"/>
      <c r="W57" s="232"/>
      <c r="X57" s="232"/>
      <c r="Y57" s="232"/>
      <c r="Z57" s="232"/>
      <c r="AA57" s="232"/>
      <c r="AB57" s="232"/>
      <c r="AC57" s="232"/>
      <c r="AD57" s="232"/>
      <c r="AE57" s="232"/>
      <c r="AF57" s="232"/>
      <c r="AG57" s="232"/>
      <c r="AH57" s="232"/>
      <c r="AI57" s="232"/>
      <c r="AJ57" s="232"/>
    </row>
    <row r="58" customFormat="false" ht="15.75" hidden="false" customHeight="true" outlineLevel="0" collapsed="false">
      <c r="A58" s="252" t="s">
        <v>654</v>
      </c>
      <c r="B58" s="253" t="s">
        <v>193</v>
      </c>
      <c r="C58" s="233" t="n">
        <v>3</v>
      </c>
      <c r="D58" s="234" t="n">
        <v>135</v>
      </c>
      <c r="E58" s="241" t="n">
        <f aca="false">D58/2</f>
        <v>67.5</v>
      </c>
      <c r="F58" s="241" t="n">
        <f aca="false">D58*2</f>
        <v>270</v>
      </c>
      <c r="G58" s="239"/>
      <c r="H58" s="241" t="n">
        <v>67.5</v>
      </c>
      <c r="I58" s="241" t="n">
        <v>400</v>
      </c>
      <c r="J58" s="234"/>
      <c r="K58" s="254" t="n">
        <v>67.5</v>
      </c>
      <c r="L58" s="241" t="n">
        <v>400</v>
      </c>
      <c r="M58" s="234"/>
      <c r="N58" s="254" t="n">
        <v>67.5</v>
      </c>
      <c r="O58" s="241" t="n">
        <f aca="false">L58/2</f>
        <v>200</v>
      </c>
      <c r="P58" s="234"/>
      <c r="Q58" s="232"/>
      <c r="R58" s="232"/>
      <c r="S58" s="232"/>
      <c r="T58" s="232"/>
      <c r="U58" s="251"/>
      <c r="V58" s="232"/>
      <c r="W58" s="232"/>
      <c r="X58" s="232"/>
      <c r="Y58" s="232"/>
      <c r="Z58" s="232"/>
      <c r="AA58" s="232"/>
      <c r="AB58" s="232"/>
      <c r="AC58" s="232"/>
      <c r="AD58" s="232"/>
      <c r="AE58" s="232"/>
      <c r="AF58" s="232"/>
      <c r="AG58" s="232"/>
      <c r="AH58" s="232"/>
      <c r="AI58" s="232"/>
      <c r="AJ58" s="232"/>
    </row>
    <row r="59" customFormat="false" ht="15.75" hidden="false" customHeight="true" outlineLevel="0" collapsed="false">
      <c r="A59" s="232" t="s">
        <v>218</v>
      </c>
      <c r="B59" s="233" t="s">
        <v>205</v>
      </c>
      <c r="C59" s="233" t="n">
        <v>3</v>
      </c>
      <c r="D59" s="234" t="n">
        <v>100</v>
      </c>
      <c r="E59" s="241" t="n">
        <f aca="false">D59/2</f>
        <v>50</v>
      </c>
      <c r="F59" s="241" t="n">
        <f aca="false">D59*2</f>
        <v>200</v>
      </c>
      <c r="G59" s="239"/>
      <c r="H59" s="241" t="n">
        <v>50</v>
      </c>
      <c r="I59" s="241" t="n">
        <v>200</v>
      </c>
      <c r="J59" s="234"/>
      <c r="K59" s="241" t="n">
        <v>50</v>
      </c>
      <c r="L59" s="241" t="n">
        <v>200</v>
      </c>
      <c r="M59" s="234"/>
      <c r="N59" s="241" t="n">
        <v>50</v>
      </c>
      <c r="O59" s="241" t="n">
        <f aca="false">L59/2</f>
        <v>100</v>
      </c>
      <c r="P59" s="234"/>
      <c r="Q59" s="232"/>
      <c r="R59" s="232"/>
      <c r="S59" s="232"/>
      <c r="T59" s="232"/>
      <c r="U59" s="251"/>
      <c r="V59" s="232"/>
      <c r="W59" s="232"/>
      <c r="X59" s="232"/>
      <c r="Y59" s="232"/>
      <c r="Z59" s="232"/>
      <c r="AA59" s="232"/>
      <c r="AB59" s="232"/>
      <c r="AC59" s="232"/>
      <c r="AD59" s="232"/>
      <c r="AE59" s="232"/>
      <c r="AF59" s="232"/>
      <c r="AG59" s="232"/>
      <c r="AH59" s="232"/>
      <c r="AI59" s="232"/>
      <c r="AJ59" s="232"/>
    </row>
    <row r="60" customFormat="false" ht="15.75" hidden="false" customHeight="true" outlineLevel="0" collapsed="false">
      <c r="A60" s="232" t="s">
        <v>655</v>
      </c>
      <c r="B60" s="233" t="s">
        <v>207</v>
      </c>
      <c r="C60" s="233" t="n">
        <v>2</v>
      </c>
      <c r="D60" s="234" t="n">
        <v>150</v>
      </c>
      <c r="E60" s="241" t="n">
        <f aca="false">D60/2</f>
        <v>75</v>
      </c>
      <c r="F60" s="241" t="n">
        <f aca="false">D60*2</f>
        <v>300</v>
      </c>
      <c r="G60" s="239"/>
      <c r="H60" s="241" t="n">
        <v>75</v>
      </c>
      <c r="I60" s="241" t="n">
        <v>300</v>
      </c>
      <c r="J60" s="234"/>
      <c r="K60" s="241" t="n">
        <v>75</v>
      </c>
      <c r="L60" s="241" t="n">
        <v>300</v>
      </c>
      <c r="M60" s="234"/>
      <c r="N60" s="241" t="n">
        <v>75</v>
      </c>
      <c r="O60" s="241" t="n">
        <f aca="false">L60/2</f>
        <v>150</v>
      </c>
      <c r="P60" s="234"/>
      <c r="Q60" s="232"/>
      <c r="R60" s="232"/>
      <c r="S60" s="232"/>
      <c r="T60" s="232"/>
      <c r="U60" s="251"/>
      <c r="V60" s="232"/>
      <c r="W60" s="232"/>
      <c r="X60" s="232"/>
      <c r="Y60" s="232"/>
      <c r="Z60" s="232"/>
      <c r="AA60" s="232"/>
      <c r="AB60" s="232"/>
      <c r="AC60" s="232"/>
      <c r="AD60" s="232"/>
      <c r="AE60" s="232"/>
      <c r="AF60" s="232"/>
      <c r="AG60" s="232"/>
      <c r="AH60" s="232"/>
      <c r="AI60" s="232"/>
      <c r="AJ60" s="232"/>
    </row>
    <row r="61" customFormat="false" ht="15.75" hidden="false" customHeight="true" outlineLevel="0" collapsed="false">
      <c r="A61" s="252" t="s">
        <v>656</v>
      </c>
      <c r="B61" s="253" t="s">
        <v>209</v>
      </c>
      <c r="C61" s="233" t="n">
        <v>2</v>
      </c>
      <c r="D61" s="234" t="n">
        <v>150</v>
      </c>
      <c r="E61" s="241" t="n">
        <f aca="false">D61/2</f>
        <v>75</v>
      </c>
      <c r="F61" s="241" t="n">
        <f aca="false">D61*2</f>
        <v>300</v>
      </c>
      <c r="G61" s="239"/>
      <c r="H61" s="241" t="n">
        <v>75</v>
      </c>
      <c r="I61" s="241" t="n">
        <v>300</v>
      </c>
      <c r="J61" s="234"/>
      <c r="K61" s="254" t="n">
        <v>75</v>
      </c>
      <c r="L61" s="241" t="n">
        <v>300</v>
      </c>
      <c r="M61" s="234"/>
      <c r="N61" s="254" t="n">
        <v>75</v>
      </c>
      <c r="O61" s="241" t="n">
        <f aca="false">L61/2</f>
        <v>150</v>
      </c>
      <c r="P61" s="234"/>
      <c r="Q61" s="232"/>
      <c r="R61" s="232"/>
      <c r="S61" s="232"/>
      <c r="T61" s="232"/>
      <c r="U61" s="251"/>
      <c r="V61" s="232"/>
      <c r="W61" s="232"/>
      <c r="X61" s="232"/>
      <c r="Y61" s="232"/>
      <c r="Z61" s="232"/>
      <c r="AA61" s="232"/>
      <c r="AB61" s="232"/>
      <c r="AC61" s="232"/>
      <c r="AD61" s="232"/>
      <c r="AE61" s="232"/>
      <c r="AF61" s="232"/>
      <c r="AG61" s="232"/>
      <c r="AH61" s="232"/>
      <c r="AI61" s="232"/>
      <c r="AJ61" s="232"/>
    </row>
    <row r="62" customFormat="false" ht="15.75" hidden="false" customHeight="true" outlineLevel="0" collapsed="false">
      <c r="A62" s="252" t="s">
        <v>657</v>
      </c>
      <c r="B62" s="253" t="s">
        <v>213</v>
      </c>
      <c r="C62" s="233" t="n">
        <v>3</v>
      </c>
      <c r="D62" s="234" t="n">
        <v>100</v>
      </c>
      <c r="E62" s="241" t="n">
        <f aca="false">D62/2</f>
        <v>50</v>
      </c>
      <c r="F62" s="241" t="n">
        <f aca="false">D62*2</f>
        <v>200</v>
      </c>
      <c r="G62" s="239"/>
      <c r="H62" s="241" t="n">
        <v>50</v>
      </c>
      <c r="I62" s="241" t="n">
        <v>200</v>
      </c>
      <c r="J62" s="234"/>
      <c r="K62" s="254" t="n">
        <v>50</v>
      </c>
      <c r="L62" s="241" t="n">
        <v>200</v>
      </c>
      <c r="M62" s="234"/>
      <c r="N62" s="254" t="n">
        <v>50</v>
      </c>
      <c r="O62" s="241" t="n">
        <f aca="false">L62/2</f>
        <v>100</v>
      </c>
      <c r="P62" s="234"/>
      <c r="Q62" s="232"/>
      <c r="R62" s="232"/>
      <c r="S62" s="232"/>
      <c r="T62" s="232"/>
      <c r="U62" s="232"/>
      <c r="V62" s="232"/>
      <c r="W62" s="232"/>
      <c r="X62" s="232"/>
      <c r="Y62" s="232"/>
      <c r="Z62" s="232"/>
      <c r="AA62" s="232"/>
      <c r="AB62" s="232"/>
      <c r="AC62" s="232"/>
      <c r="AD62" s="232"/>
      <c r="AE62" s="232"/>
      <c r="AF62" s="232"/>
      <c r="AG62" s="232"/>
      <c r="AH62" s="232"/>
      <c r="AI62" s="232"/>
      <c r="AJ62" s="232"/>
    </row>
    <row r="63" customFormat="false" ht="15.75" hidden="false" customHeight="true" outlineLevel="0" collapsed="false">
      <c r="A63" s="232" t="s">
        <v>658</v>
      </c>
      <c r="B63" s="233" t="s">
        <v>219</v>
      </c>
      <c r="C63" s="233" t="n">
        <v>3</v>
      </c>
      <c r="D63" s="234" t="n">
        <v>100</v>
      </c>
      <c r="E63" s="241" t="n">
        <f aca="false">D63/2</f>
        <v>50</v>
      </c>
      <c r="F63" s="241" t="n">
        <f aca="false">D63*2</f>
        <v>200</v>
      </c>
      <c r="G63" s="239"/>
      <c r="H63" s="241" t="n">
        <v>50</v>
      </c>
      <c r="I63" s="241" t="n">
        <v>200</v>
      </c>
      <c r="J63" s="234"/>
      <c r="K63" s="241" t="n">
        <v>50</v>
      </c>
      <c r="L63" s="241" t="n">
        <v>200</v>
      </c>
      <c r="M63" s="234"/>
      <c r="N63" s="241" t="n">
        <v>50</v>
      </c>
      <c r="O63" s="241" t="n">
        <f aca="false">L63/2</f>
        <v>100</v>
      </c>
      <c r="P63" s="234"/>
      <c r="Q63" s="232"/>
      <c r="R63" s="232"/>
      <c r="S63" s="232"/>
      <c r="T63" s="232"/>
      <c r="U63" s="232"/>
      <c r="V63" s="232"/>
      <c r="W63" s="232"/>
      <c r="X63" s="232"/>
      <c r="Y63" s="232"/>
      <c r="Z63" s="232"/>
      <c r="AA63" s="232"/>
      <c r="AB63" s="232"/>
      <c r="AC63" s="232"/>
      <c r="AD63" s="232"/>
      <c r="AE63" s="232"/>
      <c r="AF63" s="232"/>
      <c r="AG63" s="232"/>
      <c r="AH63" s="232"/>
      <c r="AI63" s="232"/>
      <c r="AJ63" s="232"/>
    </row>
    <row r="64" customFormat="false" ht="15.75" hidden="false" customHeight="true" outlineLevel="0" collapsed="false">
      <c r="A64" s="232" t="s">
        <v>659</v>
      </c>
      <c r="B64" s="233" t="s">
        <v>240</v>
      </c>
      <c r="C64" s="233" t="n">
        <v>1</v>
      </c>
      <c r="D64" s="234" t="n">
        <v>50</v>
      </c>
      <c r="E64" s="241" t="n">
        <f aca="false">D64</f>
        <v>50</v>
      </c>
      <c r="F64" s="241" t="n">
        <f aca="false">D64*14</f>
        <v>700</v>
      </c>
      <c r="G64" s="239"/>
      <c r="H64" s="241" t="n">
        <v>50</v>
      </c>
      <c r="I64" s="241" t="n">
        <v>420</v>
      </c>
      <c r="J64" s="234"/>
      <c r="K64" s="241" t="n">
        <v>50</v>
      </c>
      <c r="L64" s="241" t="n">
        <v>420</v>
      </c>
      <c r="M64" s="234"/>
      <c r="N64" s="241" t="n">
        <v>50</v>
      </c>
      <c r="O64" s="241" t="n">
        <f aca="false">L64/2</f>
        <v>210</v>
      </c>
      <c r="P64" s="234"/>
      <c r="Q64" s="232"/>
      <c r="R64" s="232"/>
      <c r="S64" s="232"/>
      <c r="T64" s="232"/>
      <c r="U64" s="232"/>
      <c r="V64" s="232"/>
      <c r="W64" s="232"/>
      <c r="X64" s="232"/>
      <c r="Y64" s="232"/>
      <c r="Z64" s="232"/>
      <c r="AA64" s="232"/>
      <c r="AB64" s="232"/>
      <c r="AC64" s="232"/>
      <c r="AD64" s="232"/>
      <c r="AE64" s="232"/>
      <c r="AF64" s="232"/>
      <c r="AG64" s="232"/>
      <c r="AH64" s="232"/>
      <c r="AI64" s="232"/>
      <c r="AJ64" s="232"/>
    </row>
    <row r="65" customFormat="false" ht="15.75" hidden="false" customHeight="true" outlineLevel="0" collapsed="false">
      <c r="A65" s="232" t="s">
        <v>660</v>
      </c>
      <c r="B65" s="233" t="s">
        <v>221</v>
      </c>
      <c r="C65" s="233" t="n">
        <v>1</v>
      </c>
      <c r="D65" s="234" t="n">
        <v>50</v>
      </c>
      <c r="E65" s="241" t="n">
        <f aca="false">D65</f>
        <v>50</v>
      </c>
      <c r="F65" s="241" t="n">
        <f aca="false">D65*14</f>
        <v>700</v>
      </c>
      <c r="G65" s="239"/>
      <c r="H65" s="241" t="n">
        <v>50</v>
      </c>
      <c r="I65" s="241" t="n">
        <v>1400</v>
      </c>
      <c r="J65" s="234"/>
      <c r="K65" s="241" t="n">
        <v>50</v>
      </c>
      <c r="L65" s="241" t="n">
        <v>1400</v>
      </c>
      <c r="M65" s="234"/>
      <c r="N65" s="241" t="n">
        <v>50</v>
      </c>
      <c r="O65" s="241" t="n">
        <f aca="false">L65/2</f>
        <v>700</v>
      </c>
      <c r="P65" s="234"/>
      <c r="Q65" s="232"/>
      <c r="R65" s="232"/>
      <c r="S65" s="232"/>
      <c r="T65" s="232"/>
      <c r="U65" s="232"/>
      <c r="V65" s="232"/>
      <c r="W65" s="232"/>
      <c r="X65" s="232"/>
      <c r="Y65" s="232"/>
      <c r="Z65" s="232"/>
      <c r="AA65" s="232"/>
      <c r="AB65" s="232"/>
      <c r="AC65" s="232"/>
      <c r="AD65" s="232"/>
      <c r="AE65" s="232"/>
      <c r="AF65" s="232"/>
      <c r="AG65" s="232"/>
      <c r="AH65" s="232"/>
      <c r="AI65" s="232"/>
      <c r="AJ65" s="232"/>
    </row>
    <row r="66" customFormat="false" ht="15.75" hidden="false" customHeight="true" outlineLevel="0" collapsed="false">
      <c r="A66" s="232" t="s">
        <v>661</v>
      </c>
      <c r="B66" s="233" t="s">
        <v>223</v>
      </c>
      <c r="C66" s="233" t="n">
        <v>3</v>
      </c>
      <c r="D66" s="234" t="n">
        <v>150</v>
      </c>
      <c r="E66" s="241" t="n">
        <f aca="false">D66/2</f>
        <v>75</v>
      </c>
      <c r="F66" s="241" t="n">
        <f aca="false">D66*14</f>
        <v>2100</v>
      </c>
      <c r="G66" s="239"/>
      <c r="H66" s="241" t="n">
        <v>75</v>
      </c>
      <c r="I66" s="241" t="n">
        <v>2100</v>
      </c>
      <c r="J66" s="234"/>
      <c r="K66" s="241" t="n">
        <v>75</v>
      </c>
      <c r="L66" s="241" t="n">
        <v>2100</v>
      </c>
      <c r="M66" s="234"/>
      <c r="N66" s="241" t="n">
        <v>75</v>
      </c>
      <c r="O66" s="241" t="n">
        <f aca="false">L66/2</f>
        <v>1050</v>
      </c>
      <c r="P66" s="234"/>
      <c r="Q66" s="232"/>
      <c r="R66" s="232"/>
      <c r="S66" s="232"/>
      <c r="T66" s="232"/>
      <c r="U66" s="232"/>
      <c r="V66" s="232"/>
      <c r="W66" s="232"/>
      <c r="X66" s="232"/>
      <c r="Y66" s="232"/>
      <c r="Z66" s="232"/>
      <c r="AA66" s="232"/>
      <c r="AB66" s="232"/>
      <c r="AC66" s="232"/>
      <c r="AD66" s="232"/>
      <c r="AE66" s="232"/>
      <c r="AF66" s="232"/>
      <c r="AG66" s="232"/>
      <c r="AH66" s="232"/>
      <c r="AI66" s="232"/>
      <c r="AJ66" s="232"/>
    </row>
    <row r="67" customFormat="false" ht="15.75" hidden="false" customHeight="true" outlineLevel="0" collapsed="false">
      <c r="A67" s="232" t="s">
        <v>662</v>
      </c>
      <c r="B67" s="233" t="s">
        <v>225</v>
      </c>
      <c r="C67" s="233" t="n">
        <v>3</v>
      </c>
      <c r="D67" s="234" t="n">
        <v>50</v>
      </c>
      <c r="E67" s="241" t="n">
        <f aca="false">D67/2</f>
        <v>25</v>
      </c>
      <c r="F67" s="241" t="n">
        <f aca="false">D67*14</f>
        <v>700</v>
      </c>
      <c r="G67" s="239"/>
      <c r="H67" s="241" t="n">
        <v>25</v>
      </c>
      <c r="I67" s="241" t="n">
        <v>700</v>
      </c>
      <c r="J67" s="234"/>
      <c r="K67" s="241" t="n">
        <v>25</v>
      </c>
      <c r="L67" s="241" t="n">
        <v>700</v>
      </c>
      <c r="M67" s="234"/>
      <c r="N67" s="241" t="n">
        <v>25</v>
      </c>
      <c r="O67" s="241" t="n">
        <f aca="false">L67/2</f>
        <v>350</v>
      </c>
      <c r="P67" s="234"/>
      <c r="Q67" s="232"/>
      <c r="R67" s="232"/>
      <c r="S67" s="232"/>
      <c r="T67" s="232"/>
      <c r="U67" s="232"/>
      <c r="V67" s="232"/>
      <c r="W67" s="232"/>
      <c r="X67" s="232"/>
      <c r="Y67" s="232"/>
      <c r="Z67" s="232"/>
      <c r="AA67" s="232"/>
      <c r="AB67" s="232"/>
      <c r="AC67" s="232"/>
      <c r="AD67" s="232"/>
      <c r="AE67" s="232"/>
      <c r="AF67" s="232"/>
      <c r="AG67" s="232"/>
      <c r="AH67" s="232"/>
      <c r="AI67" s="232"/>
      <c r="AJ67" s="232"/>
    </row>
    <row r="68" customFormat="false" ht="15.75" hidden="false" customHeight="true" outlineLevel="0" collapsed="false">
      <c r="A68" s="232" t="s">
        <v>663</v>
      </c>
      <c r="B68" s="233" t="s">
        <v>230</v>
      </c>
      <c r="C68" s="233" t="n">
        <v>1</v>
      </c>
      <c r="D68" s="234" t="n">
        <v>50</v>
      </c>
      <c r="E68" s="241" t="n">
        <f aca="false">D68</f>
        <v>50</v>
      </c>
      <c r="F68" s="241" t="n">
        <f aca="false">D68*14</f>
        <v>700</v>
      </c>
      <c r="G68" s="239"/>
      <c r="H68" s="241" t="n">
        <v>50</v>
      </c>
      <c r="I68" s="241" t="n">
        <v>420</v>
      </c>
      <c r="J68" s="234"/>
      <c r="K68" s="241" t="n">
        <v>50</v>
      </c>
      <c r="L68" s="241" t="n">
        <v>420</v>
      </c>
      <c r="M68" s="234"/>
      <c r="N68" s="241" t="n">
        <v>50</v>
      </c>
      <c r="O68" s="241" t="n">
        <f aca="false">L68/2</f>
        <v>210</v>
      </c>
      <c r="P68" s="234"/>
      <c r="Q68" s="232"/>
      <c r="R68" s="232"/>
      <c r="S68" s="232"/>
      <c r="T68" s="232"/>
      <c r="U68" s="232"/>
      <c r="V68" s="232"/>
      <c r="W68" s="232"/>
      <c r="X68" s="232"/>
      <c r="Y68" s="232"/>
      <c r="Z68" s="232"/>
      <c r="AA68" s="232"/>
      <c r="AB68" s="232"/>
      <c r="AC68" s="232"/>
      <c r="AD68" s="232"/>
      <c r="AE68" s="232"/>
      <c r="AF68" s="232"/>
      <c r="AG68" s="232"/>
      <c r="AH68" s="232"/>
      <c r="AI68" s="232"/>
      <c r="AJ68" s="232"/>
    </row>
    <row r="69" customFormat="false" ht="15.75" hidden="false" customHeight="true" outlineLevel="0" collapsed="false">
      <c r="A69" s="232" t="s">
        <v>664</v>
      </c>
      <c r="B69" s="233" t="s">
        <v>234</v>
      </c>
      <c r="C69" s="233" t="n">
        <v>3</v>
      </c>
      <c r="D69" s="234" t="n">
        <v>50</v>
      </c>
      <c r="E69" s="241" t="n">
        <f aca="false">D69</f>
        <v>50</v>
      </c>
      <c r="F69" s="241" t="n">
        <f aca="false">D69*2</f>
        <v>100</v>
      </c>
      <c r="G69" s="239"/>
      <c r="H69" s="241" t="n">
        <v>50</v>
      </c>
      <c r="I69" s="241" t="n">
        <v>100</v>
      </c>
      <c r="J69" s="234"/>
      <c r="K69" s="241" t="n">
        <v>50</v>
      </c>
      <c r="L69" s="241" t="n">
        <v>100</v>
      </c>
      <c r="M69" s="234"/>
      <c r="N69" s="241" t="n">
        <v>50</v>
      </c>
      <c r="O69" s="241" t="n">
        <f aca="false">L69/2</f>
        <v>50</v>
      </c>
      <c r="P69" s="234"/>
      <c r="Q69" s="232"/>
      <c r="R69" s="232"/>
      <c r="S69" s="232"/>
      <c r="T69" s="232"/>
      <c r="U69" s="232"/>
      <c r="V69" s="232"/>
      <c r="W69" s="232"/>
      <c r="X69" s="232"/>
      <c r="Y69" s="232"/>
      <c r="Z69" s="232"/>
      <c r="AA69" s="232"/>
      <c r="AB69" s="232"/>
      <c r="AC69" s="232"/>
      <c r="AD69" s="232"/>
      <c r="AE69" s="232"/>
      <c r="AF69" s="232"/>
      <c r="AG69" s="232"/>
      <c r="AH69" s="232"/>
      <c r="AI69" s="232"/>
      <c r="AJ69" s="232"/>
    </row>
    <row r="70" customFormat="false" ht="15.75" hidden="false" customHeight="true" outlineLevel="0" collapsed="false">
      <c r="A70" s="252" t="s">
        <v>665</v>
      </c>
      <c r="B70" s="253" t="s">
        <v>197</v>
      </c>
      <c r="C70" s="233" t="n">
        <v>3</v>
      </c>
      <c r="D70" s="234" t="n">
        <v>150</v>
      </c>
      <c r="E70" s="241" t="n">
        <f aca="false">D70/2</f>
        <v>75</v>
      </c>
      <c r="F70" s="237" t="n">
        <f aca="false">D70*7</f>
        <v>1050</v>
      </c>
      <c r="G70" s="239"/>
      <c r="H70" s="241" t="n">
        <v>75</v>
      </c>
      <c r="I70" s="241" t="n">
        <v>1050</v>
      </c>
      <c r="J70" s="234"/>
      <c r="K70" s="254" t="n">
        <v>75</v>
      </c>
      <c r="L70" s="241" t="n">
        <v>1050</v>
      </c>
      <c r="M70" s="234"/>
      <c r="N70" s="254" t="n">
        <v>75</v>
      </c>
      <c r="O70" s="241" t="n">
        <f aca="false">L70/2</f>
        <v>525</v>
      </c>
      <c r="P70" s="234"/>
      <c r="Q70" s="232"/>
      <c r="R70" s="232"/>
      <c r="S70" s="232"/>
      <c r="T70" s="232"/>
      <c r="U70" s="232"/>
      <c r="V70" s="232"/>
      <c r="W70" s="232"/>
      <c r="X70" s="232"/>
      <c r="Y70" s="232"/>
      <c r="Z70" s="232"/>
      <c r="AA70" s="232"/>
      <c r="AB70" s="232"/>
      <c r="AC70" s="232"/>
      <c r="AD70" s="232"/>
      <c r="AE70" s="232"/>
      <c r="AF70" s="232"/>
      <c r="AG70" s="232"/>
      <c r="AH70" s="232"/>
      <c r="AI70" s="232"/>
      <c r="AJ70" s="232"/>
    </row>
    <row r="71" customFormat="false" ht="15.75" hidden="false" customHeight="true" outlineLevel="0" collapsed="false">
      <c r="A71" s="232" t="s">
        <v>666</v>
      </c>
      <c r="B71" s="233" t="s">
        <v>334</v>
      </c>
      <c r="C71" s="233" t="n">
        <v>1</v>
      </c>
      <c r="D71" s="234" t="n">
        <v>50</v>
      </c>
      <c r="E71" s="241" t="n">
        <f aca="false">D71</f>
        <v>50</v>
      </c>
      <c r="F71" s="241" t="n">
        <f aca="false">D71*14</f>
        <v>700</v>
      </c>
      <c r="G71" s="239"/>
      <c r="H71" s="241" t="n">
        <v>50</v>
      </c>
      <c r="I71" s="237" t="n">
        <v>420</v>
      </c>
      <c r="J71" s="239"/>
      <c r="K71" s="237" t="n">
        <v>50</v>
      </c>
      <c r="L71" s="237" t="n">
        <v>420</v>
      </c>
      <c r="M71" s="239"/>
      <c r="N71" s="237" t="n">
        <v>50</v>
      </c>
      <c r="O71" s="241" t="n">
        <f aca="false">L71/2</f>
        <v>210</v>
      </c>
      <c r="P71" s="239"/>
      <c r="Q71" s="232"/>
      <c r="R71" s="232"/>
      <c r="S71" s="232"/>
      <c r="T71" s="232"/>
      <c r="U71" s="232"/>
      <c r="V71" s="232"/>
      <c r="W71" s="232"/>
      <c r="X71" s="232"/>
      <c r="Y71" s="232"/>
      <c r="Z71" s="232"/>
      <c r="AA71" s="232"/>
      <c r="AB71" s="232"/>
      <c r="AC71" s="232"/>
      <c r="AD71" s="232"/>
      <c r="AE71" s="232"/>
      <c r="AF71" s="232"/>
      <c r="AG71" s="232"/>
      <c r="AH71" s="232"/>
      <c r="AI71" s="232"/>
      <c r="AJ71" s="232"/>
    </row>
    <row r="72" customFormat="false" ht="15.75" hidden="false" customHeight="true" outlineLevel="0" collapsed="false">
      <c r="A72" s="255" t="s">
        <v>667</v>
      </c>
      <c r="B72" s="233" t="str">
        <f aca="false">'common foods'!D121</f>
        <v>05100</v>
      </c>
      <c r="C72" s="233" t="n">
        <v>3</v>
      </c>
      <c r="D72" s="234" t="n">
        <v>150</v>
      </c>
      <c r="E72" s="241" t="n">
        <f aca="false">D72/2</f>
        <v>75</v>
      </c>
      <c r="F72" s="237" t="n">
        <f aca="false">D72*7</f>
        <v>1050</v>
      </c>
      <c r="G72" s="239"/>
      <c r="H72" s="241" t="n">
        <v>75</v>
      </c>
      <c r="I72" s="237" t="n">
        <v>1050</v>
      </c>
      <c r="J72" s="239"/>
      <c r="K72" s="237" t="n">
        <v>75</v>
      </c>
      <c r="L72" s="237" t="n">
        <v>1050</v>
      </c>
      <c r="M72" s="239"/>
      <c r="N72" s="237" t="n">
        <v>75</v>
      </c>
      <c r="O72" s="241" t="n">
        <f aca="false">L72/2</f>
        <v>525</v>
      </c>
      <c r="P72" s="239"/>
      <c r="Q72" s="232"/>
      <c r="R72" s="232"/>
      <c r="S72" s="232"/>
      <c r="T72" s="232"/>
      <c r="U72" s="232"/>
      <c r="V72" s="232"/>
      <c r="W72" s="232"/>
      <c r="X72" s="232"/>
      <c r="Y72" s="232"/>
      <c r="Z72" s="232"/>
      <c r="AA72" s="232"/>
      <c r="AB72" s="232"/>
      <c r="AC72" s="232"/>
      <c r="AD72" s="232"/>
      <c r="AE72" s="232"/>
      <c r="AF72" s="232"/>
      <c r="AG72" s="232"/>
      <c r="AH72" s="232"/>
      <c r="AI72" s="232"/>
      <c r="AJ72" s="232"/>
    </row>
    <row r="73" customFormat="false" ht="15.75" hidden="false" customHeight="true" outlineLevel="0" collapsed="false">
      <c r="A73" s="255" t="s">
        <v>668</v>
      </c>
      <c r="B73" s="233" t="str">
        <f aca="false">'common foods'!D103</f>
        <v>05085</v>
      </c>
      <c r="C73" s="233" t="n">
        <v>2</v>
      </c>
      <c r="D73" s="234" t="n">
        <v>50</v>
      </c>
      <c r="E73" s="241" t="n">
        <f aca="false">D73</f>
        <v>50</v>
      </c>
      <c r="F73" s="237" t="n">
        <f aca="false">D73*7</f>
        <v>350</v>
      </c>
      <c r="G73" s="239"/>
      <c r="H73" s="241" t="n">
        <v>50</v>
      </c>
      <c r="I73" s="237" t="n">
        <v>210</v>
      </c>
      <c r="J73" s="239"/>
      <c r="K73" s="237" t="n">
        <v>50</v>
      </c>
      <c r="L73" s="237" t="n">
        <v>210</v>
      </c>
      <c r="M73" s="239"/>
      <c r="N73" s="237" t="n">
        <v>50</v>
      </c>
      <c r="O73" s="241" t="n">
        <f aca="false">L73/2</f>
        <v>105</v>
      </c>
      <c r="P73" s="239"/>
      <c r="Q73" s="232"/>
      <c r="R73" s="232"/>
      <c r="S73" s="232"/>
      <c r="T73" s="232"/>
      <c r="U73" s="232"/>
      <c r="V73" s="232"/>
      <c r="W73" s="232"/>
      <c r="X73" s="232"/>
      <c r="Y73" s="232"/>
      <c r="Z73" s="232"/>
      <c r="AA73" s="232"/>
      <c r="AB73" s="232"/>
      <c r="AC73" s="232"/>
      <c r="AD73" s="232"/>
      <c r="AE73" s="232"/>
      <c r="AF73" s="232"/>
      <c r="AG73" s="232"/>
      <c r="AH73" s="232"/>
      <c r="AI73" s="232"/>
      <c r="AJ73" s="232"/>
    </row>
    <row r="74" customFormat="false" ht="15.75" hidden="false" customHeight="true" outlineLevel="0" collapsed="false">
      <c r="A74" s="249" t="s">
        <v>575</v>
      </c>
      <c r="B74" s="246"/>
      <c r="C74" s="246"/>
      <c r="D74" s="246"/>
      <c r="E74" s="237" t="n">
        <v>28</v>
      </c>
      <c r="F74" s="237" t="n">
        <v>60</v>
      </c>
      <c r="G74" s="239" t="n">
        <v>44</v>
      </c>
      <c r="H74" s="237" t="n">
        <v>28</v>
      </c>
      <c r="I74" s="237" t="n">
        <v>60</v>
      </c>
      <c r="J74" s="239" t="n">
        <v>44</v>
      </c>
      <c r="K74" s="237" t="n">
        <v>28</v>
      </c>
      <c r="L74" s="241" t="n">
        <f aca="false">I74*1.4286</f>
        <v>85.716</v>
      </c>
      <c r="M74" s="239" t="n">
        <v>44</v>
      </c>
      <c r="N74" s="237" t="n">
        <v>28</v>
      </c>
      <c r="O74" s="237" t="n">
        <f aca="false">I74*0.6</f>
        <v>36</v>
      </c>
      <c r="P74" s="239" t="n">
        <v>44</v>
      </c>
      <c r="Q74" s="232"/>
      <c r="R74" s="232"/>
      <c r="S74" s="232"/>
      <c r="T74" s="232"/>
      <c r="U74" s="232"/>
      <c r="V74" s="232"/>
      <c r="W74" s="232"/>
      <c r="X74" s="232"/>
      <c r="Y74" s="232"/>
      <c r="Z74" s="232"/>
      <c r="AA74" s="232"/>
      <c r="AB74" s="232"/>
      <c r="AC74" s="232"/>
      <c r="AD74" s="232"/>
      <c r="AE74" s="232"/>
      <c r="AF74" s="232"/>
      <c r="AG74" s="232"/>
      <c r="AH74" s="232"/>
      <c r="AI74" s="232"/>
      <c r="AJ74" s="232"/>
    </row>
    <row r="75" customFormat="false" ht="15.75" hidden="false" customHeight="true" outlineLevel="0" collapsed="false">
      <c r="A75" s="249"/>
      <c r="B75" s="246"/>
      <c r="C75" s="246"/>
      <c r="D75" s="246"/>
      <c r="E75" s="236" t="n">
        <f aca="false">D76*E74</f>
        <v>280</v>
      </c>
      <c r="F75" s="236" t="n">
        <f aca="false">D76*F74</f>
        <v>600</v>
      </c>
      <c r="G75" s="236" t="n">
        <f aca="false">D76*G74</f>
        <v>440</v>
      </c>
      <c r="H75" s="236" t="n">
        <v>285</v>
      </c>
      <c r="I75" s="236" t="n">
        <f aca="false">I74*D76</f>
        <v>600</v>
      </c>
      <c r="J75" s="236" t="n">
        <f aca="false">D76*J74</f>
        <v>440</v>
      </c>
      <c r="K75" s="236" t="n">
        <f aca="false">D76*K74</f>
        <v>280</v>
      </c>
      <c r="L75" s="236" t="n">
        <f aca="false">D76*L74</f>
        <v>857.16</v>
      </c>
      <c r="M75" s="236" t="n">
        <f aca="false">D76*M74</f>
        <v>440</v>
      </c>
      <c r="N75" s="236" t="n">
        <f aca="false">D76*N74</f>
        <v>280</v>
      </c>
      <c r="O75" s="236" t="n">
        <f aca="false">D76*O74</f>
        <v>360</v>
      </c>
      <c r="P75" s="236" t="n">
        <f aca="false">D76*P74</f>
        <v>440</v>
      </c>
      <c r="Q75" s="232"/>
      <c r="R75" s="232"/>
      <c r="S75" s="232"/>
      <c r="T75" s="232"/>
      <c r="U75" s="232"/>
      <c r="V75" s="232"/>
      <c r="W75" s="232"/>
      <c r="X75" s="232"/>
      <c r="Y75" s="232"/>
      <c r="Z75" s="232"/>
      <c r="AA75" s="232"/>
      <c r="AB75" s="232"/>
      <c r="AC75" s="232"/>
      <c r="AD75" s="232"/>
      <c r="AE75" s="232"/>
      <c r="AF75" s="232"/>
      <c r="AG75" s="232"/>
      <c r="AH75" s="232"/>
      <c r="AI75" s="232"/>
      <c r="AJ75" s="232"/>
    </row>
    <row r="76" customFormat="false" ht="15.75" hidden="false" customHeight="true" outlineLevel="0" collapsed="false">
      <c r="A76" s="232" t="s">
        <v>669</v>
      </c>
      <c r="B76" s="233" t="s">
        <v>264</v>
      </c>
      <c r="C76" s="233" t="n">
        <v>2</v>
      </c>
      <c r="D76" s="234" t="n">
        <v>10</v>
      </c>
      <c r="E76" s="241" t="n">
        <v>10</v>
      </c>
      <c r="F76" s="241" t="n">
        <f aca="false">D76*7</f>
        <v>70</v>
      </c>
      <c r="G76" s="239"/>
      <c r="H76" s="241" t="n">
        <v>10</v>
      </c>
      <c r="I76" s="241" t="n">
        <v>70</v>
      </c>
      <c r="J76" s="234"/>
      <c r="K76" s="241" t="n">
        <v>10</v>
      </c>
      <c r="L76" s="241" t="n">
        <v>70</v>
      </c>
      <c r="M76" s="240"/>
      <c r="N76" s="241" t="n">
        <v>10</v>
      </c>
      <c r="O76" s="241" t="n">
        <v>70</v>
      </c>
      <c r="P76" s="234"/>
      <c r="Q76" s="232"/>
      <c r="R76" s="232"/>
      <c r="S76" s="232"/>
      <c r="T76" s="232"/>
      <c r="U76" s="232"/>
      <c r="V76" s="232"/>
      <c r="W76" s="232"/>
      <c r="X76" s="232"/>
      <c r="Y76" s="232"/>
      <c r="Z76" s="232"/>
      <c r="AA76" s="232"/>
      <c r="AB76" s="232"/>
      <c r="AC76" s="232"/>
      <c r="AD76" s="232"/>
      <c r="AE76" s="232"/>
      <c r="AF76" s="232"/>
      <c r="AG76" s="232"/>
      <c r="AH76" s="232"/>
      <c r="AI76" s="232"/>
      <c r="AJ76" s="232"/>
    </row>
    <row r="77" customFormat="false" ht="15.75" hidden="false" customHeight="true" outlineLevel="0" collapsed="false">
      <c r="A77" s="232" t="s">
        <v>670</v>
      </c>
      <c r="B77" s="233" t="s">
        <v>266</v>
      </c>
      <c r="C77" s="233" t="n">
        <v>2</v>
      </c>
      <c r="D77" s="234" t="n">
        <v>10</v>
      </c>
      <c r="E77" s="241" t="n">
        <v>10</v>
      </c>
      <c r="F77" s="241" t="n">
        <f aca="false">D77*7</f>
        <v>70</v>
      </c>
      <c r="G77" s="239"/>
      <c r="H77" s="241" t="n">
        <v>10</v>
      </c>
      <c r="I77" s="241" t="n">
        <v>70</v>
      </c>
      <c r="J77" s="234"/>
      <c r="K77" s="241" t="n">
        <v>10</v>
      </c>
      <c r="L77" s="241" t="n">
        <v>70</v>
      </c>
      <c r="M77" s="240"/>
      <c r="N77" s="241" t="n">
        <v>10</v>
      </c>
      <c r="O77" s="241" t="n">
        <v>70</v>
      </c>
      <c r="P77" s="234"/>
      <c r="Q77" s="232"/>
      <c r="R77" s="232"/>
      <c r="S77" s="232"/>
      <c r="T77" s="232"/>
      <c r="U77" s="232"/>
      <c r="V77" s="232"/>
      <c r="W77" s="232"/>
      <c r="X77" s="232"/>
      <c r="Y77" s="232"/>
      <c r="Z77" s="232"/>
      <c r="AA77" s="232"/>
      <c r="AB77" s="232"/>
      <c r="AC77" s="232"/>
      <c r="AD77" s="232"/>
      <c r="AE77" s="232"/>
      <c r="AF77" s="232"/>
      <c r="AG77" s="232"/>
      <c r="AH77" s="232"/>
      <c r="AI77" s="232"/>
      <c r="AJ77" s="232"/>
    </row>
    <row r="78" customFormat="false" ht="15.75" hidden="false" customHeight="true" outlineLevel="0" collapsed="false">
      <c r="A78" s="249" t="s">
        <v>671</v>
      </c>
      <c r="B78" s="246"/>
      <c r="C78" s="246"/>
      <c r="D78" s="246"/>
      <c r="E78" s="256" t="n">
        <v>0</v>
      </c>
      <c r="F78" s="256" t="n">
        <v>0</v>
      </c>
      <c r="G78" s="257" t="n">
        <v>0</v>
      </c>
      <c r="H78" s="256" t="n">
        <v>0</v>
      </c>
      <c r="I78" s="256" t="n">
        <v>0</v>
      </c>
      <c r="J78" s="257" t="n">
        <v>0</v>
      </c>
      <c r="K78" s="256" t="n">
        <v>0</v>
      </c>
      <c r="L78" s="256" t="n">
        <v>0</v>
      </c>
      <c r="M78" s="257" t="n">
        <v>0</v>
      </c>
      <c r="N78" s="256" t="n">
        <v>0</v>
      </c>
      <c r="O78" s="256" t="n">
        <v>0</v>
      </c>
      <c r="P78" s="257" t="n">
        <v>0</v>
      </c>
      <c r="Q78" s="232"/>
      <c r="R78" s="232"/>
      <c r="S78" s="232"/>
      <c r="T78" s="232"/>
      <c r="U78" s="232"/>
      <c r="V78" s="232"/>
      <c r="W78" s="232"/>
      <c r="X78" s="232"/>
      <c r="Y78" s="232"/>
      <c r="Z78" s="232"/>
      <c r="AA78" s="232"/>
      <c r="AB78" s="232"/>
      <c r="AC78" s="232"/>
      <c r="AD78" s="232"/>
      <c r="AE78" s="232"/>
      <c r="AF78" s="232"/>
      <c r="AG78" s="232"/>
      <c r="AH78" s="232"/>
      <c r="AI78" s="232"/>
      <c r="AJ78" s="232"/>
    </row>
    <row r="79" customFormat="false" ht="15.75" hidden="false" customHeight="true" outlineLevel="0" collapsed="false">
      <c r="A79" s="249"/>
      <c r="B79" s="246"/>
      <c r="C79" s="246"/>
      <c r="D79" s="246"/>
      <c r="E79" s="236" t="n">
        <f aca="false">D80*E78</f>
        <v>0</v>
      </c>
      <c r="F79" s="236" t="n">
        <f aca="false">D80*F78</f>
        <v>0</v>
      </c>
      <c r="G79" s="236" t="n">
        <f aca="false">D80*G78</f>
        <v>0</v>
      </c>
      <c r="H79" s="236" t="n">
        <f aca="false">D80*H78</f>
        <v>0</v>
      </c>
      <c r="I79" s="236" t="n">
        <f aca="false">D80*I78</f>
        <v>0</v>
      </c>
      <c r="J79" s="236" t="n">
        <f aca="false">D80*J78</f>
        <v>0</v>
      </c>
      <c r="K79" s="236" t="n">
        <f aca="false">D80*K78</f>
        <v>0</v>
      </c>
      <c r="L79" s="236" t="n">
        <f aca="false">D80*L78</f>
        <v>0</v>
      </c>
      <c r="M79" s="236" t="n">
        <f aca="false">D80*M78</f>
        <v>0</v>
      </c>
      <c r="N79" s="236" t="n">
        <f aca="false">D80*N78</f>
        <v>0</v>
      </c>
      <c r="O79" s="236" t="n">
        <f aca="false">D80*O78</f>
        <v>0</v>
      </c>
      <c r="P79" s="236" t="n">
        <f aca="false">D80*P78</f>
        <v>0</v>
      </c>
      <c r="Q79" s="232"/>
      <c r="R79" s="232"/>
      <c r="S79" s="232"/>
      <c r="T79" s="232"/>
      <c r="U79" s="232"/>
      <c r="V79" s="232"/>
      <c r="W79" s="232"/>
      <c r="X79" s="232"/>
      <c r="Y79" s="232"/>
      <c r="Z79" s="232"/>
      <c r="AA79" s="232"/>
      <c r="AB79" s="232"/>
      <c r="AC79" s="232"/>
      <c r="AD79" s="232"/>
      <c r="AE79" s="232"/>
      <c r="AF79" s="232"/>
      <c r="AG79" s="232"/>
      <c r="AH79" s="232"/>
      <c r="AI79" s="232"/>
      <c r="AJ79" s="232"/>
    </row>
    <row r="80" customFormat="false" ht="15.75" hidden="false" customHeight="true" outlineLevel="0" collapsed="false">
      <c r="A80" s="232" t="s">
        <v>287</v>
      </c>
      <c r="B80" s="233" t="s">
        <v>288</v>
      </c>
      <c r="C80" s="233" t="n">
        <v>0</v>
      </c>
      <c r="D80" s="234" t="n">
        <v>30</v>
      </c>
      <c r="E80" s="237" t="n">
        <v>0</v>
      </c>
      <c r="F80" s="237" t="n">
        <v>0</v>
      </c>
      <c r="G80" s="234"/>
      <c r="H80" s="237" t="n">
        <v>0</v>
      </c>
      <c r="I80" s="237" t="n">
        <v>0</v>
      </c>
      <c r="J80" s="234"/>
      <c r="K80" s="237" t="n">
        <v>0</v>
      </c>
      <c r="L80" s="237" t="n">
        <v>0</v>
      </c>
      <c r="M80" s="234"/>
      <c r="N80" s="237" t="n">
        <v>0</v>
      </c>
      <c r="O80" s="237" t="n">
        <v>0</v>
      </c>
      <c r="P80" s="233"/>
      <c r="Q80" s="232"/>
      <c r="R80" s="232"/>
      <c r="S80" s="232"/>
      <c r="T80" s="232"/>
      <c r="U80" s="232"/>
      <c r="V80" s="232"/>
      <c r="W80" s="232"/>
      <c r="X80" s="232"/>
      <c r="Y80" s="232"/>
      <c r="Z80" s="232"/>
      <c r="AA80" s="232"/>
      <c r="AB80" s="232"/>
      <c r="AC80" s="232"/>
      <c r="AD80" s="232"/>
      <c r="AE80" s="232"/>
      <c r="AF80" s="232"/>
      <c r="AG80" s="232"/>
      <c r="AH80" s="232"/>
      <c r="AI80" s="232"/>
      <c r="AJ80" s="232"/>
    </row>
    <row r="81" customFormat="false" ht="15.75" hidden="false" customHeight="true" outlineLevel="0" collapsed="false">
      <c r="A81" s="232" t="s">
        <v>578</v>
      </c>
      <c r="B81" s="233" t="s">
        <v>290</v>
      </c>
      <c r="C81" s="233" t="n">
        <v>0</v>
      </c>
      <c r="D81" s="234" t="n">
        <v>30</v>
      </c>
      <c r="E81" s="237" t="n">
        <v>0</v>
      </c>
      <c r="F81" s="237" t="n">
        <v>0</v>
      </c>
      <c r="G81" s="234"/>
      <c r="H81" s="237" t="n">
        <v>0</v>
      </c>
      <c r="I81" s="237" t="n">
        <v>0</v>
      </c>
      <c r="J81" s="234"/>
      <c r="K81" s="237" t="n">
        <v>0</v>
      </c>
      <c r="L81" s="237" t="n">
        <v>0</v>
      </c>
      <c r="M81" s="234"/>
      <c r="N81" s="237" t="n">
        <v>0</v>
      </c>
      <c r="O81" s="237" t="n">
        <v>0</v>
      </c>
      <c r="P81" s="233"/>
      <c r="Q81" s="232"/>
      <c r="R81" s="232"/>
      <c r="S81" s="232"/>
      <c r="T81" s="232"/>
      <c r="U81" s="232"/>
      <c r="V81" s="232"/>
      <c r="W81" s="232"/>
      <c r="X81" s="232"/>
      <c r="Y81" s="232"/>
      <c r="Z81" s="232"/>
      <c r="AA81" s="232"/>
      <c r="AB81" s="232"/>
      <c r="AC81" s="232"/>
      <c r="AD81" s="232"/>
      <c r="AE81" s="232"/>
      <c r="AF81" s="232"/>
      <c r="AG81" s="232"/>
      <c r="AH81" s="232"/>
      <c r="AI81" s="232"/>
      <c r="AJ81" s="232"/>
    </row>
    <row r="82" customFormat="false" ht="15.75" hidden="false" customHeight="true" outlineLevel="0" collapsed="false">
      <c r="A82" s="232" t="s">
        <v>291</v>
      </c>
      <c r="B82" s="233" t="s">
        <v>292</v>
      </c>
      <c r="C82" s="233" t="n">
        <v>0</v>
      </c>
      <c r="D82" s="234" t="n">
        <v>65</v>
      </c>
      <c r="E82" s="237" t="n">
        <v>0</v>
      </c>
      <c r="F82" s="237" t="n">
        <v>0</v>
      </c>
      <c r="G82" s="234"/>
      <c r="H82" s="237" t="n">
        <v>0</v>
      </c>
      <c r="I82" s="237" t="n">
        <v>0</v>
      </c>
      <c r="J82" s="234"/>
      <c r="K82" s="237" t="n">
        <v>0</v>
      </c>
      <c r="L82" s="237" t="n">
        <v>0</v>
      </c>
      <c r="M82" s="234"/>
      <c r="N82" s="237" t="n">
        <v>0</v>
      </c>
      <c r="O82" s="237" t="n">
        <v>0</v>
      </c>
      <c r="P82" s="233"/>
      <c r="Q82" s="232"/>
      <c r="R82" s="232"/>
      <c r="S82" s="232"/>
      <c r="T82" s="232"/>
      <c r="U82" s="232"/>
      <c r="V82" s="232"/>
      <c r="W82" s="232"/>
      <c r="X82" s="232"/>
      <c r="Y82" s="232"/>
      <c r="Z82" s="232"/>
      <c r="AA82" s="232"/>
      <c r="AB82" s="232"/>
      <c r="AC82" s="232"/>
      <c r="AD82" s="232"/>
      <c r="AE82" s="232"/>
      <c r="AF82" s="232"/>
      <c r="AG82" s="232"/>
      <c r="AH82" s="232"/>
      <c r="AI82" s="232"/>
      <c r="AJ82" s="232"/>
    </row>
    <row r="83" customFormat="false" ht="15.75" hidden="false" customHeight="true" outlineLevel="0" collapsed="false">
      <c r="A83" s="232" t="s">
        <v>285</v>
      </c>
      <c r="B83" s="233" t="s">
        <v>286</v>
      </c>
      <c r="C83" s="233" t="n">
        <v>0</v>
      </c>
      <c r="D83" s="234" t="n">
        <v>65</v>
      </c>
      <c r="E83" s="237" t="n">
        <v>0</v>
      </c>
      <c r="F83" s="237" t="n">
        <v>0</v>
      </c>
      <c r="G83" s="234"/>
      <c r="H83" s="237" t="n">
        <v>0</v>
      </c>
      <c r="I83" s="237" t="n">
        <v>0</v>
      </c>
      <c r="J83" s="234"/>
      <c r="K83" s="237" t="n">
        <v>0</v>
      </c>
      <c r="L83" s="237" t="n">
        <v>0</v>
      </c>
      <c r="M83" s="234"/>
      <c r="N83" s="237" t="n">
        <v>0</v>
      </c>
      <c r="O83" s="237" t="n">
        <v>0</v>
      </c>
      <c r="P83" s="233"/>
      <c r="Q83" s="232"/>
      <c r="R83" s="232"/>
      <c r="S83" s="232"/>
      <c r="T83" s="232"/>
      <c r="U83" s="232"/>
      <c r="V83" s="232"/>
      <c r="W83" s="232"/>
      <c r="X83" s="232"/>
      <c r="Y83" s="232"/>
      <c r="Z83" s="232"/>
      <c r="AA83" s="232"/>
      <c r="AB83" s="232"/>
      <c r="AC83" s="232"/>
      <c r="AD83" s="232"/>
      <c r="AE83" s="232"/>
      <c r="AF83" s="232"/>
      <c r="AG83" s="232"/>
      <c r="AH83" s="232"/>
      <c r="AI83" s="232"/>
      <c r="AJ83" s="232"/>
    </row>
    <row r="84" customFormat="false" ht="15.75" hidden="false" customHeight="true" outlineLevel="0" collapsed="false">
      <c r="A84" s="232" t="s">
        <v>293</v>
      </c>
      <c r="B84" s="233" t="s">
        <v>294</v>
      </c>
      <c r="C84" s="233" t="n">
        <v>0</v>
      </c>
      <c r="D84" s="234" t="n">
        <v>50</v>
      </c>
      <c r="E84" s="237" t="n">
        <v>0</v>
      </c>
      <c r="F84" s="237" t="n">
        <v>0</v>
      </c>
      <c r="G84" s="234"/>
      <c r="H84" s="237" t="n">
        <v>0</v>
      </c>
      <c r="I84" s="237" t="n">
        <v>0</v>
      </c>
      <c r="J84" s="234"/>
      <c r="K84" s="237" t="n">
        <v>0</v>
      </c>
      <c r="L84" s="237" t="n">
        <v>0</v>
      </c>
      <c r="M84" s="234"/>
      <c r="N84" s="237" t="n">
        <v>0</v>
      </c>
      <c r="O84" s="237" t="n">
        <v>0</v>
      </c>
      <c r="P84" s="233"/>
      <c r="Q84" s="232"/>
      <c r="R84" s="232"/>
      <c r="S84" s="232"/>
      <c r="T84" s="232"/>
      <c r="U84" s="232"/>
      <c r="V84" s="232"/>
      <c r="W84" s="232"/>
      <c r="X84" s="232"/>
      <c r="Y84" s="232"/>
      <c r="Z84" s="232"/>
      <c r="AA84" s="232"/>
      <c r="AB84" s="232"/>
      <c r="AC84" s="232"/>
      <c r="AD84" s="232"/>
      <c r="AE84" s="232"/>
      <c r="AF84" s="232"/>
      <c r="AG84" s="232"/>
      <c r="AH84" s="232"/>
      <c r="AI84" s="232"/>
      <c r="AJ84" s="232"/>
    </row>
    <row r="85" customFormat="false" ht="15.75" hidden="false" customHeight="true" outlineLevel="0" collapsed="false">
      <c r="A85" s="232" t="s">
        <v>295</v>
      </c>
      <c r="B85" s="233" t="s">
        <v>296</v>
      </c>
      <c r="C85" s="233" t="n">
        <v>0</v>
      </c>
      <c r="D85" s="234" t="n">
        <v>50</v>
      </c>
      <c r="E85" s="237" t="n">
        <v>0</v>
      </c>
      <c r="F85" s="237" t="n">
        <v>0</v>
      </c>
      <c r="G85" s="234"/>
      <c r="H85" s="237" t="n">
        <v>0</v>
      </c>
      <c r="I85" s="237" t="n">
        <v>0</v>
      </c>
      <c r="J85" s="234"/>
      <c r="K85" s="237" t="n">
        <v>0</v>
      </c>
      <c r="L85" s="237" t="n">
        <v>0</v>
      </c>
      <c r="M85" s="234"/>
      <c r="N85" s="237" t="n">
        <v>0</v>
      </c>
      <c r="O85" s="237" t="n">
        <v>0</v>
      </c>
      <c r="P85" s="233"/>
      <c r="Q85" s="232"/>
      <c r="R85" s="232"/>
      <c r="S85" s="232"/>
      <c r="T85" s="232"/>
      <c r="U85" s="232"/>
      <c r="V85" s="232"/>
      <c r="W85" s="232"/>
      <c r="X85" s="232"/>
      <c r="Y85" s="232"/>
      <c r="Z85" s="232"/>
      <c r="AA85" s="232"/>
      <c r="AB85" s="232"/>
      <c r="AC85" s="232"/>
      <c r="AD85" s="232"/>
      <c r="AE85" s="232"/>
      <c r="AF85" s="232"/>
      <c r="AG85" s="232"/>
      <c r="AH85" s="232"/>
      <c r="AI85" s="232"/>
      <c r="AJ85" s="232"/>
    </row>
    <row r="86" customFormat="false" ht="15.75" hidden="false" customHeight="true" outlineLevel="0" collapsed="false">
      <c r="A86" s="232" t="s">
        <v>297</v>
      </c>
      <c r="B86" s="233" t="s">
        <v>298</v>
      </c>
      <c r="C86" s="233" t="n">
        <v>0</v>
      </c>
      <c r="D86" s="234" t="n">
        <v>100</v>
      </c>
      <c r="E86" s="237" t="n">
        <v>0</v>
      </c>
      <c r="F86" s="237" t="n">
        <v>0</v>
      </c>
      <c r="G86" s="234"/>
      <c r="H86" s="237" t="n">
        <v>0</v>
      </c>
      <c r="I86" s="237" t="n">
        <v>0</v>
      </c>
      <c r="J86" s="234"/>
      <c r="K86" s="237" t="n">
        <v>0</v>
      </c>
      <c r="L86" s="237" t="n">
        <v>0</v>
      </c>
      <c r="M86" s="234"/>
      <c r="N86" s="237" t="n">
        <v>0</v>
      </c>
      <c r="O86" s="237" t="n">
        <v>0</v>
      </c>
      <c r="P86" s="233"/>
      <c r="Q86" s="232"/>
      <c r="R86" s="232"/>
      <c r="S86" s="232"/>
      <c r="T86" s="232"/>
      <c r="U86" s="232"/>
      <c r="V86" s="232"/>
      <c r="W86" s="232"/>
      <c r="X86" s="232"/>
      <c r="Y86" s="232"/>
      <c r="Z86" s="232"/>
      <c r="AA86" s="232"/>
      <c r="AB86" s="232"/>
      <c r="AC86" s="232"/>
      <c r="AD86" s="232"/>
      <c r="AE86" s="232"/>
      <c r="AF86" s="232"/>
      <c r="AG86" s="232"/>
      <c r="AH86" s="232"/>
      <c r="AI86" s="232"/>
      <c r="AJ86" s="232"/>
    </row>
    <row r="87" customFormat="false" ht="15.75" hidden="false" customHeight="true" outlineLevel="0" collapsed="false">
      <c r="A87" s="232" t="s">
        <v>299</v>
      </c>
      <c r="B87" s="233" t="s">
        <v>300</v>
      </c>
      <c r="C87" s="233" t="n">
        <v>0</v>
      </c>
      <c r="D87" s="234" t="n">
        <v>100</v>
      </c>
      <c r="E87" s="237" t="n">
        <v>0</v>
      </c>
      <c r="F87" s="237" t="n">
        <v>0</v>
      </c>
      <c r="G87" s="234"/>
      <c r="H87" s="237" t="n">
        <v>0</v>
      </c>
      <c r="I87" s="237" t="n">
        <v>0</v>
      </c>
      <c r="J87" s="234"/>
      <c r="K87" s="237" t="n">
        <v>0</v>
      </c>
      <c r="L87" s="237" t="n">
        <v>0</v>
      </c>
      <c r="M87" s="234"/>
      <c r="N87" s="237" t="n">
        <v>0</v>
      </c>
      <c r="O87" s="237" t="n">
        <v>0</v>
      </c>
      <c r="P87" s="233"/>
      <c r="Q87" s="232"/>
      <c r="R87" s="232"/>
      <c r="S87" s="232"/>
      <c r="T87" s="232"/>
      <c r="U87" s="232"/>
      <c r="V87" s="232"/>
      <c r="W87" s="232"/>
      <c r="X87" s="232"/>
      <c r="Y87" s="232"/>
      <c r="Z87" s="232"/>
      <c r="AA87" s="232"/>
      <c r="AB87" s="232"/>
      <c r="AC87" s="232"/>
      <c r="AD87" s="232"/>
      <c r="AE87" s="232"/>
      <c r="AF87" s="232"/>
      <c r="AG87" s="232"/>
      <c r="AH87" s="232"/>
      <c r="AI87" s="232"/>
      <c r="AJ87" s="232"/>
    </row>
    <row r="88" customFormat="false" ht="15.75" hidden="false" customHeight="true" outlineLevel="0" collapsed="false">
      <c r="A88" s="232" t="s">
        <v>579</v>
      </c>
      <c r="B88" s="233" t="s">
        <v>253</v>
      </c>
      <c r="C88" s="233" t="n">
        <v>0</v>
      </c>
      <c r="D88" s="234" t="n">
        <v>100</v>
      </c>
      <c r="E88" s="237" t="n">
        <v>0</v>
      </c>
      <c r="F88" s="237" t="n">
        <v>0</v>
      </c>
      <c r="G88" s="234"/>
      <c r="H88" s="237" t="n">
        <v>0</v>
      </c>
      <c r="I88" s="237" t="n">
        <v>0</v>
      </c>
      <c r="J88" s="234"/>
      <c r="K88" s="237" t="n">
        <v>0</v>
      </c>
      <c r="L88" s="237" t="n">
        <v>0</v>
      </c>
      <c r="M88" s="234"/>
      <c r="N88" s="237" t="n">
        <v>0</v>
      </c>
      <c r="O88" s="237" t="n">
        <v>0</v>
      </c>
      <c r="P88" s="233"/>
      <c r="Q88" s="232"/>
      <c r="R88" s="232"/>
      <c r="S88" s="232"/>
      <c r="T88" s="232"/>
      <c r="U88" s="232"/>
      <c r="V88" s="232"/>
      <c r="W88" s="232"/>
      <c r="X88" s="232"/>
      <c r="Y88" s="232"/>
      <c r="Z88" s="232"/>
      <c r="AA88" s="232"/>
      <c r="AB88" s="232"/>
      <c r="AC88" s="232"/>
      <c r="AD88" s="232"/>
      <c r="AE88" s="232"/>
      <c r="AF88" s="232"/>
      <c r="AG88" s="232"/>
      <c r="AH88" s="232"/>
      <c r="AI88" s="232"/>
      <c r="AJ88" s="232"/>
    </row>
    <row r="89" customFormat="false" ht="15.75" hidden="false" customHeight="true" outlineLevel="0" collapsed="false">
      <c r="A89" s="232" t="s">
        <v>580</v>
      </c>
      <c r="B89" s="233" t="s">
        <v>251</v>
      </c>
      <c r="C89" s="233" t="n">
        <v>0</v>
      </c>
      <c r="D89" s="234" t="n">
        <v>100</v>
      </c>
      <c r="E89" s="237" t="n">
        <v>0</v>
      </c>
      <c r="F89" s="237" t="n">
        <v>0</v>
      </c>
      <c r="G89" s="234"/>
      <c r="H89" s="237" t="n">
        <v>0</v>
      </c>
      <c r="I89" s="237" t="n">
        <v>0</v>
      </c>
      <c r="J89" s="234"/>
      <c r="K89" s="237" t="n">
        <v>0</v>
      </c>
      <c r="L89" s="237" t="n">
        <v>0</v>
      </c>
      <c r="M89" s="234"/>
      <c r="N89" s="237" t="n">
        <v>0</v>
      </c>
      <c r="O89" s="237" t="n">
        <v>0</v>
      </c>
      <c r="P89" s="233"/>
      <c r="Q89" s="232"/>
      <c r="R89" s="232"/>
      <c r="S89" s="232"/>
      <c r="T89" s="232"/>
      <c r="U89" s="232"/>
      <c r="V89" s="232"/>
      <c r="W89" s="232"/>
      <c r="X89" s="232"/>
      <c r="Y89" s="232"/>
      <c r="Z89" s="232"/>
      <c r="AA89" s="232"/>
      <c r="AB89" s="232"/>
      <c r="AC89" s="232"/>
      <c r="AD89" s="232"/>
      <c r="AE89" s="232"/>
      <c r="AF89" s="232"/>
      <c r="AG89" s="232"/>
      <c r="AH89" s="232"/>
      <c r="AI89" s="232"/>
      <c r="AJ89" s="232"/>
    </row>
    <row r="90" customFormat="false" ht="15.75" hidden="false" customHeight="true" outlineLevel="0" collapsed="false">
      <c r="A90" s="232" t="s">
        <v>465</v>
      </c>
      <c r="B90" s="233" t="s">
        <v>321</v>
      </c>
      <c r="C90" s="233" t="n">
        <v>0</v>
      </c>
      <c r="D90" s="234" t="n">
        <v>10</v>
      </c>
      <c r="E90" s="237" t="n">
        <v>0</v>
      </c>
      <c r="F90" s="237" t="n">
        <v>0</v>
      </c>
      <c r="G90" s="234"/>
      <c r="H90" s="237" t="n">
        <v>0</v>
      </c>
      <c r="I90" s="237" t="n">
        <v>0</v>
      </c>
      <c r="J90" s="234"/>
      <c r="K90" s="237" t="n">
        <v>0</v>
      </c>
      <c r="L90" s="237" t="n">
        <v>0</v>
      </c>
      <c r="M90" s="234"/>
      <c r="N90" s="237" t="n">
        <v>0</v>
      </c>
      <c r="O90" s="237" t="n">
        <v>0</v>
      </c>
      <c r="P90" s="233"/>
      <c r="Q90" s="232"/>
      <c r="R90" s="232"/>
      <c r="S90" s="232"/>
      <c r="T90" s="232"/>
      <c r="U90" s="232"/>
      <c r="V90" s="232"/>
      <c r="W90" s="232"/>
      <c r="X90" s="232"/>
      <c r="Y90" s="232"/>
      <c r="Z90" s="232"/>
      <c r="AA90" s="232"/>
      <c r="AB90" s="232"/>
      <c r="AC90" s="232"/>
      <c r="AD90" s="232"/>
      <c r="AE90" s="232"/>
      <c r="AF90" s="232"/>
      <c r="AG90" s="232"/>
      <c r="AH90" s="232"/>
      <c r="AI90" s="232"/>
      <c r="AJ90" s="232"/>
    </row>
    <row r="91" customFormat="false" ht="15.75" hidden="false" customHeight="true" outlineLevel="0" collapsed="false">
      <c r="A91" s="232" t="s">
        <v>322</v>
      </c>
      <c r="B91" s="233" t="s">
        <v>323</v>
      </c>
      <c r="C91" s="233" t="n">
        <v>0</v>
      </c>
      <c r="D91" s="234" t="n">
        <v>125</v>
      </c>
      <c r="E91" s="237" t="n">
        <v>0</v>
      </c>
      <c r="F91" s="237" t="n">
        <v>0</v>
      </c>
      <c r="G91" s="234"/>
      <c r="H91" s="237" t="n">
        <v>0</v>
      </c>
      <c r="I91" s="237" t="n">
        <v>0</v>
      </c>
      <c r="J91" s="234"/>
      <c r="K91" s="237" t="n">
        <v>0</v>
      </c>
      <c r="L91" s="237" t="n">
        <v>0</v>
      </c>
      <c r="M91" s="234"/>
      <c r="N91" s="237" t="n">
        <v>0</v>
      </c>
      <c r="O91" s="237" t="n">
        <v>0</v>
      </c>
      <c r="P91" s="233"/>
      <c r="Q91" s="232"/>
      <c r="R91" s="232"/>
      <c r="S91" s="232"/>
      <c r="T91" s="232"/>
      <c r="U91" s="232"/>
      <c r="V91" s="232"/>
      <c r="W91" s="232"/>
      <c r="X91" s="232"/>
      <c r="Y91" s="232"/>
      <c r="Z91" s="232"/>
      <c r="AA91" s="232"/>
      <c r="AB91" s="232"/>
      <c r="AC91" s="232"/>
      <c r="AD91" s="232"/>
      <c r="AE91" s="232"/>
      <c r="AF91" s="232"/>
      <c r="AG91" s="232"/>
      <c r="AH91" s="232"/>
      <c r="AI91" s="232"/>
      <c r="AJ91" s="232"/>
    </row>
    <row r="92" customFormat="false" ht="15.75" hidden="false" customHeight="true" outlineLevel="0" collapsed="false">
      <c r="A92" s="232" t="s">
        <v>324</v>
      </c>
      <c r="B92" s="233" t="s">
        <v>325</v>
      </c>
      <c r="C92" s="233" t="n">
        <v>0</v>
      </c>
      <c r="D92" s="234" t="n">
        <v>15</v>
      </c>
      <c r="E92" s="237" t="n">
        <v>0</v>
      </c>
      <c r="F92" s="237" t="n">
        <v>0</v>
      </c>
      <c r="G92" s="234"/>
      <c r="H92" s="237" t="n">
        <v>0</v>
      </c>
      <c r="I92" s="237" t="n">
        <v>0</v>
      </c>
      <c r="J92" s="234"/>
      <c r="K92" s="237" t="n">
        <v>0</v>
      </c>
      <c r="L92" s="237" t="n">
        <v>0</v>
      </c>
      <c r="M92" s="234"/>
      <c r="N92" s="237" t="n">
        <v>0</v>
      </c>
      <c r="O92" s="237" t="n">
        <v>0</v>
      </c>
      <c r="P92" s="233"/>
      <c r="Q92" s="232"/>
      <c r="R92" s="232"/>
      <c r="S92" s="232"/>
      <c r="T92" s="232"/>
      <c r="U92" s="232"/>
      <c r="V92" s="232"/>
      <c r="W92" s="232"/>
      <c r="X92" s="232"/>
      <c r="Y92" s="232"/>
      <c r="Z92" s="232"/>
      <c r="AA92" s="232"/>
      <c r="AB92" s="232"/>
      <c r="AC92" s="232"/>
      <c r="AD92" s="232"/>
      <c r="AE92" s="232"/>
      <c r="AF92" s="232"/>
      <c r="AG92" s="232"/>
      <c r="AH92" s="232"/>
      <c r="AI92" s="232"/>
      <c r="AJ92" s="232"/>
    </row>
    <row r="93" customFormat="false" ht="15.75" hidden="false" customHeight="true" outlineLevel="0" collapsed="false">
      <c r="A93" s="232" t="s">
        <v>328</v>
      </c>
      <c r="B93" s="233" t="s">
        <v>329</v>
      </c>
      <c r="C93" s="233" t="n">
        <v>0</v>
      </c>
      <c r="D93" s="234" t="n">
        <v>5</v>
      </c>
      <c r="E93" s="237" t="n">
        <v>0</v>
      </c>
      <c r="F93" s="237" t="n">
        <v>0</v>
      </c>
      <c r="G93" s="234"/>
      <c r="H93" s="237" t="n">
        <v>0</v>
      </c>
      <c r="I93" s="237" t="n">
        <v>0</v>
      </c>
      <c r="J93" s="234"/>
      <c r="K93" s="237" t="n">
        <v>0</v>
      </c>
      <c r="L93" s="237" t="n">
        <v>0</v>
      </c>
      <c r="M93" s="234"/>
      <c r="N93" s="237" t="n">
        <v>0</v>
      </c>
      <c r="O93" s="237" t="n">
        <v>0</v>
      </c>
      <c r="P93" s="233"/>
      <c r="Q93" s="232"/>
      <c r="R93" s="232"/>
      <c r="S93" s="232"/>
      <c r="T93" s="232"/>
      <c r="U93" s="232"/>
      <c r="V93" s="232"/>
      <c r="W93" s="232"/>
      <c r="X93" s="232"/>
      <c r="Y93" s="232"/>
      <c r="Z93" s="232"/>
      <c r="AA93" s="232"/>
      <c r="AB93" s="232"/>
      <c r="AC93" s="232"/>
      <c r="AD93" s="232"/>
      <c r="AE93" s="232"/>
      <c r="AF93" s="232"/>
      <c r="AG93" s="232"/>
      <c r="AH93" s="232"/>
      <c r="AI93" s="232"/>
      <c r="AJ93" s="232"/>
    </row>
    <row r="94" customFormat="false" ht="15.75" hidden="false" customHeight="true" outlineLevel="0" collapsed="false">
      <c r="A94" s="232" t="s">
        <v>581</v>
      </c>
      <c r="B94" s="233" t="s">
        <v>146</v>
      </c>
      <c r="C94" s="233" t="n">
        <v>0</v>
      </c>
      <c r="D94" s="234" t="n">
        <v>65</v>
      </c>
      <c r="E94" s="237" t="n">
        <v>0</v>
      </c>
      <c r="F94" s="237" t="n">
        <v>0</v>
      </c>
      <c r="G94" s="234"/>
      <c r="H94" s="237" t="n">
        <v>0</v>
      </c>
      <c r="I94" s="237" t="n">
        <v>0</v>
      </c>
      <c r="J94" s="234"/>
      <c r="K94" s="237" t="n">
        <v>0</v>
      </c>
      <c r="L94" s="237" t="n">
        <v>0</v>
      </c>
      <c r="M94" s="234"/>
      <c r="N94" s="237" t="n">
        <v>0</v>
      </c>
      <c r="O94" s="237" t="n">
        <v>0</v>
      </c>
      <c r="P94" s="233"/>
      <c r="Q94" s="232"/>
      <c r="R94" s="232"/>
      <c r="S94" s="232"/>
      <c r="T94" s="232"/>
      <c r="U94" s="232"/>
      <c r="V94" s="232"/>
      <c r="W94" s="232"/>
      <c r="X94" s="232"/>
      <c r="Y94" s="232"/>
      <c r="Z94" s="232"/>
      <c r="AA94" s="232"/>
      <c r="AB94" s="232"/>
      <c r="AC94" s="232"/>
      <c r="AD94" s="232"/>
      <c r="AE94" s="232"/>
      <c r="AF94" s="232"/>
      <c r="AG94" s="232"/>
      <c r="AH94" s="232"/>
      <c r="AI94" s="232"/>
      <c r="AJ94" s="232"/>
    </row>
    <row r="95" customFormat="false" ht="15.75" hidden="false" customHeight="true" outlineLevel="0" collapsed="false">
      <c r="A95" s="249" t="s">
        <v>330</v>
      </c>
      <c r="B95" s="246"/>
      <c r="C95" s="246"/>
      <c r="D95" s="246"/>
      <c r="E95" s="256" t="n">
        <v>0</v>
      </c>
      <c r="F95" s="256" t="n">
        <v>14</v>
      </c>
      <c r="G95" s="257" t="n">
        <v>7</v>
      </c>
      <c r="H95" s="256" t="n">
        <v>0</v>
      </c>
      <c r="I95" s="256" t="n">
        <v>14</v>
      </c>
      <c r="J95" s="257" t="n">
        <v>7</v>
      </c>
      <c r="K95" s="256" t="n">
        <v>0</v>
      </c>
      <c r="L95" s="256" t="n">
        <v>14</v>
      </c>
      <c r="M95" s="257" t="n">
        <v>7</v>
      </c>
      <c r="N95" s="256" t="n">
        <v>0</v>
      </c>
      <c r="O95" s="256" t="n">
        <v>14</v>
      </c>
      <c r="P95" s="257" t="n">
        <v>7</v>
      </c>
      <c r="Q95" s="232"/>
      <c r="R95" s="232"/>
      <c r="S95" s="232"/>
      <c r="T95" s="232"/>
      <c r="U95" s="232"/>
      <c r="V95" s="232"/>
      <c r="W95" s="232"/>
      <c r="X95" s="232"/>
      <c r="Y95" s="232"/>
      <c r="Z95" s="232"/>
      <c r="AA95" s="232"/>
      <c r="AB95" s="232"/>
      <c r="AC95" s="232"/>
      <c r="AD95" s="232"/>
      <c r="AE95" s="232"/>
      <c r="AF95" s="232"/>
      <c r="AG95" s="232"/>
      <c r="AH95" s="232"/>
      <c r="AI95" s="232"/>
      <c r="AJ95" s="232"/>
    </row>
    <row r="96" customFormat="false" ht="15.75" hidden="false" customHeight="true" outlineLevel="0" collapsed="false">
      <c r="A96" s="249"/>
      <c r="B96" s="246"/>
      <c r="C96" s="246"/>
      <c r="D96" s="246"/>
      <c r="E96" s="236" t="n">
        <f aca="false">D97*E95</f>
        <v>0</v>
      </c>
      <c r="F96" s="236" t="n">
        <f aca="false">D97*F95</f>
        <v>910</v>
      </c>
      <c r="G96" s="236" t="n">
        <f aca="false">D97*G95</f>
        <v>455</v>
      </c>
      <c r="H96" s="236" t="n">
        <f aca="false">D97*H95</f>
        <v>0</v>
      </c>
      <c r="I96" s="236" t="n">
        <f aca="false">D97*I95</f>
        <v>910</v>
      </c>
      <c r="J96" s="236" t="n">
        <f aca="false">D97*J95</f>
        <v>455</v>
      </c>
      <c r="K96" s="236" t="n">
        <f aca="false">D97*K95</f>
        <v>0</v>
      </c>
      <c r="L96" s="236" t="n">
        <f aca="false">D97*L95</f>
        <v>910</v>
      </c>
      <c r="M96" s="236" t="n">
        <f aca="false">D97*M95</f>
        <v>455</v>
      </c>
      <c r="N96" s="236" t="n">
        <f aca="false">D97*N95</f>
        <v>0</v>
      </c>
      <c r="O96" s="236" t="n">
        <f aca="false">D97*O95</f>
        <v>910</v>
      </c>
      <c r="P96" s="236" t="n">
        <f aca="false">D97*P95</f>
        <v>455</v>
      </c>
      <c r="Q96" s="232"/>
      <c r="R96" s="232"/>
      <c r="S96" s="232"/>
      <c r="T96" s="232"/>
      <c r="U96" s="232"/>
      <c r="V96" s="232"/>
      <c r="W96" s="232"/>
      <c r="X96" s="232"/>
      <c r="Y96" s="232"/>
      <c r="Z96" s="232"/>
      <c r="AA96" s="232"/>
      <c r="AB96" s="232"/>
      <c r="AC96" s="232"/>
      <c r="AD96" s="232"/>
      <c r="AE96" s="232"/>
      <c r="AF96" s="232"/>
      <c r="AG96" s="232"/>
      <c r="AH96" s="232"/>
      <c r="AI96" s="232"/>
      <c r="AJ96" s="232"/>
    </row>
    <row r="97" customFormat="false" ht="15.75" hidden="false" customHeight="true" outlineLevel="0" collapsed="false">
      <c r="A97" s="232" t="s">
        <v>672</v>
      </c>
      <c r="B97" s="233" t="s">
        <v>273</v>
      </c>
      <c r="C97" s="233" t="n">
        <v>2</v>
      </c>
      <c r="D97" s="234" t="n">
        <v>65</v>
      </c>
      <c r="E97" s="237" t="n">
        <f aca="false">D97/2</f>
        <v>32.5</v>
      </c>
      <c r="F97" s="237" t="n">
        <f aca="false">D97*7</f>
        <v>455</v>
      </c>
      <c r="G97" s="234"/>
      <c r="H97" s="237" t="n">
        <v>32.5</v>
      </c>
      <c r="I97" s="237" t="n">
        <v>455</v>
      </c>
      <c r="J97" s="234"/>
      <c r="K97" s="237" t="n">
        <v>32.5</v>
      </c>
      <c r="L97" s="237" t="n">
        <v>455</v>
      </c>
      <c r="M97" s="234"/>
      <c r="N97" s="237" t="n">
        <v>32.5</v>
      </c>
      <c r="O97" s="237" t="n">
        <v>455</v>
      </c>
      <c r="P97" s="233"/>
      <c r="Q97" s="232"/>
      <c r="R97" s="232"/>
      <c r="S97" s="232"/>
      <c r="T97" s="232"/>
      <c r="U97" s="232"/>
      <c r="V97" s="232"/>
      <c r="W97" s="232"/>
      <c r="X97" s="232"/>
      <c r="Y97" s="232"/>
      <c r="Z97" s="232"/>
      <c r="AA97" s="232"/>
      <c r="AB97" s="232"/>
      <c r="AC97" s="232"/>
      <c r="AD97" s="232"/>
      <c r="AE97" s="232"/>
      <c r="AF97" s="232"/>
      <c r="AG97" s="232"/>
      <c r="AH97" s="232"/>
      <c r="AI97" s="232"/>
      <c r="AJ97" s="232"/>
    </row>
    <row r="98" customFormat="false" ht="15.75" hidden="false" customHeight="true" outlineLevel="0" collapsed="false">
      <c r="A98" s="232" t="s">
        <v>673</v>
      </c>
      <c r="B98" s="233" t="s">
        <v>282</v>
      </c>
      <c r="C98" s="233" t="n">
        <v>2</v>
      </c>
      <c r="D98" s="234" t="n">
        <v>30</v>
      </c>
      <c r="E98" s="237" t="n">
        <f aca="false">D98/2</f>
        <v>15</v>
      </c>
      <c r="F98" s="237" t="n">
        <f aca="false">D98*7</f>
        <v>210</v>
      </c>
      <c r="G98" s="234"/>
      <c r="H98" s="237" t="n">
        <v>15</v>
      </c>
      <c r="I98" s="237" t="n">
        <v>210</v>
      </c>
      <c r="J98" s="234"/>
      <c r="K98" s="237" t="n">
        <v>15</v>
      </c>
      <c r="L98" s="237" t="n">
        <v>210</v>
      </c>
      <c r="M98" s="234"/>
      <c r="N98" s="237" t="n">
        <v>15</v>
      </c>
      <c r="O98" s="237" t="n">
        <v>210</v>
      </c>
      <c r="P98" s="233"/>
      <c r="Q98" s="232"/>
      <c r="R98" s="232"/>
      <c r="S98" s="232"/>
      <c r="T98" s="232"/>
      <c r="U98" s="232"/>
      <c r="V98" s="232"/>
      <c r="W98" s="232"/>
      <c r="X98" s="232"/>
      <c r="Y98" s="232"/>
      <c r="Z98" s="232"/>
      <c r="AA98" s="232"/>
      <c r="AB98" s="232"/>
      <c r="AC98" s="232"/>
      <c r="AD98" s="232"/>
      <c r="AE98" s="232"/>
      <c r="AF98" s="232"/>
      <c r="AG98" s="232"/>
      <c r="AH98" s="232"/>
      <c r="AI98" s="232"/>
      <c r="AJ98" s="232"/>
    </row>
    <row r="99" customFormat="false" ht="15.75" hidden="false" customHeight="true" outlineLevel="0" collapsed="false">
      <c r="A99" s="249" t="s">
        <v>345</v>
      </c>
      <c r="B99" s="246"/>
      <c r="C99" s="246"/>
      <c r="D99" s="246"/>
      <c r="E99" s="246" t="n">
        <v>0</v>
      </c>
      <c r="F99" s="246" t="n">
        <v>0</v>
      </c>
      <c r="G99" s="246" t="n">
        <v>0</v>
      </c>
      <c r="H99" s="246" t="n">
        <v>0</v>
      </c>
      <c r="I99" s="246" t="n">
        <v>0</v>
      </c>
      <c r="J99" s="246" t="n">
        <v>0</v>
      </c>
      <c r="K99" s="246" t="n">
        <v>0</v>
      </c>
      <c r="L99" s="246" t="n">
        <v>0</v>
      </c>
      <c r="M99" s="246" t="n">
        <v>0</v>
      </c>
      <c r="N99" s="246" t="n">
        <v>0</v>
      </c>
      <c r="O99" s="246" t="n">
        <v>0</v>
      </c>
      <c r="P99" s="246" t="n">
        <v>0</v>
      </c>
      <c r="Q99" s="232"/>
      <c r="R99" s="232"/>
      <c r="S99" s="232"/>
      <c r="T99" s="232"/>
      <c r="U99" s="232"/>
      <c r="V99" s="232"/>
      <c r="W99" s="232"/>
      <c r="X99" s="232"/>
      <c r="Y99" s="232"/>
      <c r="Z99" s="232"/>
      <c r="AA99" s="232"/>
      <c r="AB99" s="232"/>
      <c r="AC99" s="232"/>
      <c r="AD99" s="232"/>
      <c r="AE99" s="232"/>
      <c r="AF99" s="232"/>
      <c r="AG99" s="232"/>
      <c r="AH99" s="232"/>
      <c r="AI99" s="232"/>
      <c r="AJ99" s="232"/>
    </row>
    <row r="100" customFormat="false" ht="15.75" hidden="false" customHeight="true" outlineLevel="0" collapsed="false">
      <c r="A100" s="249"/>
      <c r="B100" s="246"/>
      <c r="C100" s="246"/>
      <c r="D100" s="246"/>
      <c r="E100" s="236" t="n">
        <f aca="false">D101*E99</f>
        <v>0</v>
      </c>
      <c r="F100" s="236" t="n">
        <f aca="false">D101*F99</f>
        <v>0</v>
      </c>
      <c r="G100" s="236" t="n">
        <f aca="false">D101*G99</f>
        <v>0</v>
      </c>
      <c r="H100" s="236" t="n">
        <f aca="false">D101*H99</f>
        <v>0</v>
      </c>
      <c r="I100" s="236" t="n">
        <f aca="false">D101*I99</f>
        <v>0</v>
      </c>
      <c r="J100" s="236" t="n">
        <f aca="false">D101*J99</f>
        <v>0</v>
      </c>
      <c r="K100" s="236" t="n">
        <f aca="false">D101*K99</f>
        <v>0</v>
      </c>
      <c r="L100" s="236" t="n">
        <f aca="false">D101*L99</f>
        <v>0</v>
      </c>
      <c r="M100" s="236" t="n">
        <f aca="false">D101*M99</f>
        <v>0</v>
      </c>
      <c r="N100" s="236" t="n">
        <f aca="false">D101*N99</f>
        <v>0</v>
      </c>
      <c r="O100" s="236" t="n">
        <f aca="false">D101*O99</f>
        <v>0</v>
      </c>
      <c r="P100" s="236" t="n">
        <f aca="false">D101*P99</f>
        <v>0</v>
      </c>
      <c r="Q100" s="232"/>
      <c r="R100" s="232"/>
      <c r="S100" s="232"/>
      <c r="T100" s="232"/>
      <c r="U100" s="232"/>
      <c r="V100" s="232"/>
      <c r="W100" s="232"/>
      <c r="X100" s="232"/>
      <c r="Y100" s="232"/>
      <c r="Z100" s="232"/>
      <c r="AA100" s="232"/>
      <c r="AB100" s="232"/>
      <c r="AC100" s="232"/>
      <c r="AD100" s="232"/>
      <c r="AE100" s="232"/>
      <c r="AF100" s="232"/>
      <c r="AG100" s="232"/>
      <c r="AH100" s="232"/>
      <c r="AI100" s="232"/>
      <c r="AJ100" s="232"/>
    </row>
    <row r="101" customFormat="false" ht="15.75" hidden="false" customHeight="true" outlineLevel="0" collapsed="false">
      <c r="A101" s="232" t="s">
        <v>346</v>
      </c>
      <c r="B101" s="233" t="s">
        <v>347</v>
      </c>
      <c r="C101" s="233" t="n">
        <v>0</v>
      </c>
      <c r="D101" s="233" t="n">
        <v>20</v>
      </c>
      <c r="E101" s="237" t="n">
        <v>0</v>
      </c>
      <c r="F101" s="237" t="n">
        <v>0</v>
      </c>
      <c r="G101" s="233"/>
      <c r="H101" s="237" t="n">
        <v>0</v>
      </c>
      <c r="I101" s="237" t="n">
        <v>0</v>
      </c>
      <c r="J101" s="233"/>
      <c r="K101" s="237" t="n">
        <v>0</v>
      </c>
      <c r="L101" s="237" t="n">
        <v>0</v>
      </c>
      <c r="M101" s="233"/>
      <c r="N101" s="237" t="n">
        <v>0</v>
      </c>
      <c r="O101" s="237" t="n">
        <v>0</v>
      </c>
      <c r="P101" s="233"/>
      <c r="Q101" s="232"/>
      <c r="R101" s="232"/>
      <c r="S101" s="232"/>
      <c r="T101" s="232"/>
      <c r="U101" s="232"/>
      <c r="V101" s="232"/>
      <c r="W101" s="232"/>
      <c r="X101" s="232"/>
      <c r="Y101" s="232"/>
      <c r="Z101" s="232"/>
      <c r="AA101" s="232"/>
      <c r="AB101" s="232"/>
      <c r="AC101" s="232"/>
      <c r="AD101" s="232"/>
      <c r="AE101" s="232"/>
      <c r="AF101" s="232"/>
      <c r="AG101" s="232"/>
      <c r="AH101" s="232"/>
      <c r="AI101" s="232"/>
      <c r="AJ101" s="232"/>
    </row>
    <row r="102" customFormat="false" ht="15.75" hidden="false" customHeight="true" outlineLevel="0" collapsed="false">
      <c r="A102" s="232" t="s">
        <v>348</v>
      </c>
      <c r="B102" s="233" t="s">
        <v>349</v>
      </c>
      <c r="C102" s="233" t="n">
        <v>0</v>
      </c>
      <c r="D102" s="233" t="n">
        <v>250</v>
      </c>
      <c r="E102" s="237" t="n">
        <v>0</v>
      </c>
      <c r="F102" s="237" t="n">
        <v>0</v>
      </c>
      <c r="G102" s="233"/>
      <c r="H102" s="237" t="n">
        <v>0</v>
      </c>
      <c r="I102" s="237" t="n">
        <v>0</v>
      </c>
      <c r="J102" s="233"/>
      <c r="K102" s="237" t="n">
        <v>0</v>
      </c>
      <c r="L102" s="237" t="n">
        <v>0</v>
      </c>
      <c r="M102" s="233"/>
      <c r="N102" s="237" t="n">
        <v>0</v>
      </c>
      <c r="O102" s="237" t="n">
        <v>0</v>
      </c>
      <c r="P102" s="233"/>
      <c r="Q102" s="232"/>
      <c r="R102" s="232"/>
      <c r="S102" s="232"/>
      <c r="T102" s="232"/>
      <c r="U102" s="232"/>
      <c r="V102" s="232"/>
      <c r="W102" s="232"/>
      <c r="X102" s="232"/>
      <c r="Y102" s="232"/>
      <c r="Z102" s="232"/>
      <c r="AA102" s="232"/>
      <c r="AB102" s="232"/>
      <c r="AC102" s="232"/>
      <c r="AD102" s="232"/>
      <c r="AE102" s="232"/>
      <c r="AF102" s="232"/>
      <c r="AG102" s="232"/>
      <c r="AH102" s="232"/>
      <c r="AI102" s="232"/>
      <c r="AJ102" s="232"/>
    </row>
    <row r="103" customFormat="false" ht="15.75" hidden="false" customHeight="true" outlineLevel="0" collapsed="false">
      <c r="A103" s="232" t="s">
        <v>350</v>
      </c>
      <c r="B103" s="233" t="s">
        <v>351</v>
      </c>
      <c r="C103" s="233" t="n">
        <v>0</v>
      </c>
      <c r="D103" s="233" t="n">
        <v>250</v>
      </c>
      <c r="E103" s="237" t="n">
        <v>0</v>
      </c>
      <c r="F103" s="237" t="n">
        <v>0</v>
      </c>
      <c r="G103" s="233"/>
      <c r="H103" s="237" t="n">
        <v>0</v>
      </c>
      <c r="I103" s="237" t="n">
        <v>0</v>
      </c>
      <c r="J103" s="233"/>
      <c r="K103" s="237" t="n">
        <v>0</v>
      </c>
      <c r="L103" s="237" t="n">
        <v>0</v>
      </c>
      <c r="M103" s="233"/>
      <c r="N103" s="237" t="n">
        <v>0</v>
      </c>
      <c r="O103" s="237" t="n">
        <v>0</v>
      </c>
      <c r="P103" s="233"/>
      <c r="Q103" s="232"/>
      <c r="R103" s="232"/>
      <c r="S103" s="232"/>
      <c r="T103" s="232"/>
      <c r="U103" s="232"/>
      <c r="V103" s="232"/>
      <c r="W103" s="232"/>
      <c r="X103" s="232"/>
      <c r="Y103" s="232"/>
      <c r="Z103" s="232"/>
      <c r="AA103" s="232"/>
      <c r="AB103" s="232"/>
      <c r="AC103" s="232"/>
      <c r="AD103" s="232"/>
      <c r="AE103" s="232"/>
      <c r="AF103" s="232"/>
      <c r="AG103" s="232"/>
      <c r="AH103" s="232"/>
      <c r="AI103" s="232"/>
      <c r="AJ103" s="232"/>
    </row>
    <row r="104" customFormat="false" ht="15.75" hidden="false" customHeight="true" outlineLevel="0" collapsed="false">
      <c r="A104" s="232" t="s">
        <v>352</v>
      </c>
      <c r="B104" s="233" t="s">
        <v>353</v>
      </c>
      <c r="C104" s="233" t="n">
        <v>0</v>
      </c>
      <c r="D104" s="233" t="n">
        <v>250</v>
      </c>
      <c r="E104" s="237" t="n">
        <v>0</v>
      </c>
      <c r="F104" s="237" t="n">
        <v>0</v>
      </c>
      <c r="G104" s="233"/>
      <c r="H104" s="237" t="n">
        <v>0</v>
      </c>
      <c r="I104" s="237" t="n">
        <v>0</v>
      </c>
      <c r="J104" s="233"/>
      <c r="K104" s="237" t="n">
        <v>0</v>
      </c>
      <c r="L104" s="237" t="n">
        <v>0</v>
      </c>
      <c r="M104" s="233"/>
      <c r="N104" s="237" t="n">
        <v>0</v>
      </c>
      <c r="O104" s="237" t="n">
        <v>0</v>
      </c>
      <c r="P104" s="233"/>
      <c r="Q104" s="232"/>
      <c r="R104" s="232"/>
      <c r="S104" s="232"/>
      <c r="T104" s="232"/>
      <c r="U104" s="232"/>
      <c r="V104" s="232"/>
      <c r="W104" s="232"/>
      <c r="X104" s="232"/>
      <c r="Y104" s="232"/>
      <c r="Z104" s="232"/>
      <c r="AA104" s="232"/>
      <c r="AB104" s="232"/>
      <c r="AC104" s="232"/>
      <c r="AD104" s="232"/>
      <c r="AE104" s="232"/>
      <c r="AF104" s="232"/>
      <c r="AG104" s="232"/>
      <c r="AH104" s="232"/>
      <c r="AI104" s="232"/>
      <c r="AJ104" s="232"/>
    </row>
    <row r="105" customFormat="false" ht="15.75" hidden="false" customHeight="true" outlineLevel="0" collapsed="false">
      <c r="A105" s="232" t="s">
        <v>354</v>
      </c>
      <c r="B105" s="233" t="s">
        <v>355</v>
      </c>
      <c r="C105" s="233" t="n">
        <v>0</v>
      </c>
      <c r="D105" s="233" t="n">
        <v>250</v>
      </c>
      <c r="E105" s="237" t="n">
        <v>0</v>
      </c>
      <c r="F105" s="237" t="n">
        <v>0</v>
      </c>
      <c r="G105" s="233"/>
      <c r="H105" s="237" t="n">
        <v>0</v>
      </c>
      <c r="I105" s="237" t="n">
        <v>0</v>
      </c>
      <c r="J105" s="233"/>
      <c r="K105" s="237" t="n">
        <v>0</v>
      </c>
      <c r="L105" s="237" t="n">
        <v>0</v>
      </c>
      <c r="M105" s="233"/>
      <c r="N105" s="237" t="n">
        <v>0</v>
      </c>
      <c r="O105" s="237" t="n">
        <v>0</v>
      </c>
      <c r="P105" s="233"/>
      <c r="Q105" s="232"/>
      <c r="R105" s="232"/>
      <c r="S105" s="232"/>
      <c r="T105" s="232"/>
      <c r="U105" s="232"/>
      <c r="V105" s="232"/>
      <c r="W105" s="232"/>
      <c r="X105" s="232"/>
      <c r="Y105" s="232"/>
      <c r="Z105" s="232"/>
      <c r="AA105" s="232"/>
      <c r="AB105" s="232"/>
      <c r="AC105" s="232"/>
      <c r="AD105" s="232"/>
      <c r="AE105" s="232"/>
      <c r="AF105" s="232"/>
      <c r="AG105" s="232"/>
      <c r="AH105" s="232"/>
      <c r="AI105" s="232"/>
      <c r="AJ105" s="232"/>
    </row>
    <row r="106" customFormat="false" ht="15.75" hidden="false" customHeight="true" outlineLevel="0" collapsed="false">
      <c r="A106" s="232" t="s">
        <v>585</v>
      </c>
      <c r="B106" s="233" t="s">
        <v>357</v>
      </c>
      <c r="C106" s="233" t="n">
        <v>0</v>
      </c>
      <c r="D106" s="233" t="n">
        <v>15</v>
      </c>
      <c r="E106" s="237" t="n">
        <v>0</v>
      </c>
      <c r="F106" s="237" t="n">
        <v>0</v>
      </c>
      <c r="G106" s="233"/>
      <c r="H106" s="237" t="n">
        <v>0</v>
      </c>
      <c r="I106" s="237" t="n">
        <v>0</v>
      </c>
      <c r="J106" s="233"/>
      <c r="K106" s="237" t="n">
        <v>0</v>
      </c>
      <c r="L106" s="237" t="n">
        <v>0</v>
      </c>
      <c r="M106" s="233"/>
      <c r="N106" s="237" t="n">
        <v>0</v>
      </c>
      <c r="O106" s="237" t="n">
        <v>0</v>
      </c>
      <c r="P106" s="233"/>
      <c r="Q106" s="232"/>
      <c r="R106" s="232"/>
      <c r="S106" s="232"/>
      <c r="T106" s="232"/>
      <c r="U106" s="232"/>
      <c r="V106" s="232"/>
      <c r="W106" s="232"/>
      <c r="X106" s="232"/>
      <c r="Y106" s="232"/>
      <c r="Z106" s="232"/>
      <c r="AA106" s="232"/>
      <c r="AB106" s="232"/>
      <c r="AC106" s="232"/>
      <c r="AD106" s="232"/>
      <c r="AE106" s="232"/>
      <c r="AF106" s="232"/>
      <c r="AG106" s="232"/>
      <c r="AH106" s="232"/>
      <c r="AI106" s="232"/>
      <c r="AJ106" s="232"/>
    </row>
    <row r="107" customFormat="false" ht="15.75" hidden="false" customHeight="true" outlineLevel="0" collapsed="false">
      <c r="A107" s="232" t="s">
        <v>358</v>
      </c>
      <c r="B107" s="233" t="s">
        <v>359</v>
      </c>
      <c r="C107" s="233" t="n">
        <v>0</v>
      </c>
      <c r="D107" s="233" t="n">
        <v>250</v>
      </c>
      <c r="E107" s="237" t="n">
        <v>0</v>
      </c>
      <c r="F107" s="237" t="n">
        <v>0</v>
      </c>
      <c r="G107" s="233"/>
      <c r="H107" s="237"/>
      <c r="I107" s="237" t="n">
        <v>0</v>
      </c>
      <c r="J107" s="233"/>
      <c r="K107" s="237"/>
      <c r="L107" s="237" t="n">
        <v>0</v>
      </c>
      <c r="M107" s="233"/>
      <c r="N107" s="237"/>
      <c r="O107" s="237" t="n">
        <v>0</v>
      </c>
      <c r="P107" s="233"/>
      <c r="Q107" s="232"/>
      <c r="R107" s="232"/>
      <c r="S107" s="232"/>
      <c r="T107" s="232"/>
      <c r="U107" s="232"/>
      <c r="V107" s="232"/>
      <c r="W107" s="232"/>
      <c r="X107" s="232"/>
      <c r="Y107" s="232"/>
      <c r="Z107" s="232"/>
      <c r="AA107" s="232"/>
      <c r="AB107" s="232"/>
      <c r="AC107" s="232"/>
      <c r="AD107" s="232"/>
      <c r="AE107" s="232"/>
      <c r="AF107" s="232"/>
      <c r="AG107" s="232"/>
      <c r="AH107" s="232"/>
      <c r="AI107" s="232"/>
      <c r="AJ107" s="232"/>
    </row>
    <row r="108" customFormat="false" ht="15.75" hidden="false" customHeight="true" outlineLevel="0" collapsed="false">
      <c r="A108" s="249" t="s">
        <v>586</v>
      </c>
      <c r="B108" s="246"/>
      <c r="C108" s="246"/>
      <c r="D108" s="246"/>
      <c r="E108" s="246" t="n">
        <v>0</v>
      </c>
      <c r="F108" s="246" t="n">
        <v>0</v>
      </c>
      <c r="G108" s="246" t="n">
        <v>0</v>
      </c>
      <c r="H108" s="246" t="n">
        <v>0</v>
      </c>
      <c r="I108" s="246" t="n">
        <v>0</v>
      </c>
      <c r="J108" s="246" t="n">
        <v>0</v>
      </c>
      <c r="K108" s="246" t="n">
        <v>0</v>
      </c>
      <c r="L108" s="246" t="n">
        <v>0</v>
      </c>
      <c r="M108" s="246" t="n">
        <v>0</v>
      </c>
      <c r="N108" s="246" t="n">
        <v>0</v>
      </c>
      <c r="O108" s="246" t="n">
        <v>0</v>
      </c>
      <c r="P108" s="246" t="n">
        <v>0</v>
      </c>
      <c r="Q108" s="232"/>
      <c r="R108" s="232"/>
      <c r="S108" s="232"/>
      <c r="T108" s="232"/>
      <c r="U108" s="232"/>
      <c r="V108" s="232"/>
      <c r="W108" s="232"/>
      <c r="X108" s="232"/>
      <c r="Y108" s="232"/>
      <c r="Z108" s="232"/>
      <c r="AA108" s="232"/>
      <c r="AB108" s="232"/>
      <c r="AC108" s="232"/>
      <c r="AD108" s="232"/>
      <c r="AE108" s="232"/>
      <c r="AF108" s="232"/>
      <c r="AG108" s="232"/>
      <c r="AH108" s="232"/>
      <c r="AI108" s="232"/>
      <c r="AJ108" s="232"/>
    </row>
    <row r="109" customFormat="false" ht="15.75" hidden="false" customHeight="true" outlineLevel="0" collapsed="false">
      <c r="A109" s="249"/>
      <c r="B109" s="246"/>
      <c r="C109" s="246"/>
      <c r="D109" s="246"/>
      <c r="E109" s="236" t="n">
        <f aca="false">D110*E108</f>
        <v>0</v>
      </c>
      <c r="F109" s="236" t="n">
        <f aca="false">D110*F108</f>
        <v>0</v>
      </c>
      <c r="G109" s="236" t="n">
        <f aca="false">D110*G108</f>
        <v>0</v>
      </c>
      <c r="H109" s="236" t="n">
        <f aca="false">D110*H108</f>
        <v>0</v>
      </c>
      <c r="I109" s="236" t="n">
        <f aca="false">D110*I108</f>
        <v>0</v>
      </c>
      <c r="J109" s="236" t="n">
        <f aca="false">D110*J108</f>
        <v>0</v>
      </c>
      <c r="K109" s="236" t="n">
        <f aca="false">D110*K108</f>
        <v>0</v>
      </c>
      <c r="L109" s="236" t="n">
        <f aca="false">D110*L108</f>
        <v>0</v>
      </c>
      <c r="M109" s="236" t="n">
        <f aca="false">D110*M108</f>
        <v>0</v>
      </c>
      <c r="N109" s="236" t="n">
        <f aca="false">D110*N108</f>
        <v>0</v>
      </c>
      <c r="O109" s="236" t="n">
        <f aca="false">D110*O108</f>
        <v>0</v>
      </c>
      <c r="P109" s="236" t="n">
        <f aca="false">D110*P108</f>
        <v>0</v>
      </c>
      <c r="Q109" s="232"/>
      <c r="R109" s="232"/>
      <c r="S109" s="232"/>
      <c r="T109" s="232"/>
      <c r="U109" s="232"/>
      <c r="V109" s="232"/>
      <c r="W109" s="232"/>
      <c r="X109" s="232"/>
      <c r="Y109" s="232"/>
      <c r="Z109" s="232"/>
      <c r="AA109" s="232"/>
      <c r="AB109" s="232"/>
      <c r="AC109" s="232"/>
      <c r="AD109" s="232"/>
      <c r="AE109" s="232"/>
      <c r="AF109" s="232"/>
      <c r="AG109" s="232"/>
      <c r="AH109" s="232"/>
      <c r="AI109" s="232"/>
      <c r="AJ109" s="232"/>
    </row>
    <row r="110" customFormat="false" ht="15.75" hidden="false" customHeight="false" outlineLevel="0" collapsed="false">
      <c r="A110" s="232" t="s">
        <v>377</v>
      </c>
      <c r="B110" s="233" t="n">
        <v>10115</v>
      </c>
      <c r="C110" s="233" t="n">
        <v>0</v>
      </c>
      <c r="D110" s="233" t="n">
        <v>240</v>
      </c>
      <c r="E110" s="237" t="n">
        <v>0</v>
      </c>
      <c r="F110" s="237" t="n">
        <v>0</v>
      </c>
      <c r="G110" s="233"/>
      <c r="H110" s="237" t="n">
        <v>0</v>
      </c>
      <c r="I110" s="237" t="n">
        <v>0</v>
      </c>
      <c r="J110" s="233"/>
      <c r="K110" s="237" t="n">
        <v>0</v>
      </c>
      <c r="L110" s="237" t="n">
        <v>0</v>
      </c>
      <c r="M110" s="233"/>
      <c r="N110" s="237" t="n">
        <v>0</v>
      </c>
      <c r="O110" s="237" t="n">
        <v>0</v>
      </c>
      <c r="P110" s="233"/>
      <c r="Q110" s="232"/>
      <c r="R110" s="232"/>
      <c r="S110" s="232"/>
      <c r="T110" s="232"/>
      <c r="U110" s="232"/>
      <c r="V110" s="232"/>
      <c r="W110" s="232"/>
      <c r="X110" s="232"/>
      <c r="Y110" s="232"/>
      <c r="Z110" s="232"/>
      <c r="AA110" s="232"/>
      <c r="AB110" s="232"/>
      <c r="AC110" s="232"/>
      <c r="AD110" s="232"/>
      <c r="AE110" s="232"/>
      <c r="AF110" s="232"/>
      <c r="AG110" s="232"/>
      <c r="AH110" s="232"/>
      <c r="AI110" s="232"/>
      <c r="AJ110" s="232"/>
    </row>
    <row r="111" customFormat="false" ht="15.75" hidden="false" customHeight="true" outlineLevel="0" collapsed="false">
      <c r="A111" s="232" t="s">
        <v>381</v>
      </c>
      <c r="B111" s="233" t="n">
        <v>10117</v>
      </c>
      <c r="C111" s="233" t="n">
        <v>0</v>
      </c>
      <c r="D111" s="233" t="n">
        <v>200</v>
      </c>
      <c r="E111" s="237" t="n">
        <v>0</v>
      </c>
      <c r="F111" s="237" t="n">
        <v>0</v>
      </c>
      <c r="G111" s="233"/>
      <c r="H111" s="237" t="n">
        <v>0</v>
      </c>
      <c r="I111" s="237" t="n">
        <v>0</v>
      </c>
      <c r="J111" s="233"/>
      <c r="K111" s="237" t="n">
        <v>0</v>
      </c>
      <c r="L111" s="237" t="n">
        <v>0</v>
      </c>
      <c r="M111" s="233"/>
      <c r="N111" s="237" t="n">
        <v>0</v>
      </c>
      <c r="O111" s="237" t="n">
        <v>0</v>
      </c>
      <c r="P111" s="233"/>
      <c r="Q111" s="232"/>
      <c r="R111" s="232"/>
      <c r="S111" s="232"/>
      <c r="T111" s="232"/>
      <c r="U111" s="232"/>
      <c r="V111" s="232"/>
      <c r="W111" s="232"/>
      <c r="X111" s="232"/>
      <c r="Y111" s="232"/>
      <c r="Z111" s="232"/>
      <c r="AA111" s="232"/>
      <c r="AB111" s="232"/>
      <c r="AC111" s="232"/>
      <c r="AD111" s="232"/>
      <c r="AE111" s="232"/>
      <c r="AF111" s="232"/>
      <c r="AG111" s="232"/>
      <c r="AH111" s="232"/>
      <c r="AI111" s="232"/>
      <c r="AJ111" s="232"/>
    </row>
    <row r="112" customFormat="false" ht="15.75" hidden="false" customHeight="true" outlineLevel="0" collapsed="false">
      <c r="A112" s="232" t="s">
        <v>385</v>
      </c>
      <c r="B112" s="233" t="n">
        <v>10119</v>
      </c>
      <c r="C112" s="233" t="n">
        <v>0</v>
      </c>
      <c r="D112" s="233" t="n">
        <v>200</v>
      </c>
      <c r="E112" s="237" t="n">
        <v>0</v>
      </c>
      <c r="F112" s="237" t="n">
        <v>0</v>
      </c>
      <c r="G112" s="233"/>
      <c r="H112" s="237" t="n">
        <v>0</v>
      </c>
      <c r="I112" s="237" t="n">
        <v>0</v>
      </c>
      <c r="J112" s="233"/>
      <c r="K112" s="237" t="n">
        <v>0</v>
      </c>
      <c r="L112" s="237" t="n">
        <v>0</v>
      </c>
      <c r="M112" s="233"/>
      <c r="N112" s="237" t="n">
        <v>0</v>
      </c>
      <c r="O112" s="237" t="n">
        <v>0</v>
      </c>
      <c r="P112" s="233"/>
      <c r="Q112" s="232"/>
      <c r="R112" s="232"/>
      <c r="S112" s="232"/>
      <c r="T112" s="232"/>
      <c r="U112" s="232"/>
      <c r="V112" s="232"/>
      <c r="W112" s="232"/>
      <c r="X112" s="232"/>
      <c r="Y112" s="232"/>
      <c r="Z112" s="232"/>
      <c r="AA112" s="232"/>
      <c r="AB112" s="232"/>
      <c r="AC112" s="232"/>
      <c r="AD112" s="232"/>
      <c r="AE112" s="232"/>
      <c r="AF112" s="232"/>
      <c r="AG112" s="232"/>
      <c r="AH112" s="232"/>
      <c r="AI112" s="232"/>
      <c r="AJ112" s="232"/>
    </row>
    <row r="113" customFormat="false" ht="15.75" hidden="false" customHeight="true" outlineLevel="0" collapsed="false">
      <c r="A113" s="249" t="s">
        <v>395</v>
      </c>
      <c r="B113" s="246"/>
      <c r="C113" s="246"/>
      <c r="D113" s="246"/>
      <c r="E113" s="246" t="n">
        <v>0</v>
      </c>
      <c r="F113" s="246" t="n">
        <v>0</v>
      </c>
      <c r="G113" s="246" t="n">
        <v>0</v>
      </c>
      <c r="H113" s="246" t="n">
        <v>0</v>
      </c>
      <c r="I113" s="246" t="n">
        <v>0</v>
      </c>
      <c r="J113" s="246" t="n">
        <v>0</v>
      </c>
      <c r="K113" s="246" t="n">
        <v>0</v>
      </c>
      <c r="L113" s="246" t="n">
        <v>0</v>
      </c>
      <c r="M113" s="246" t="n">
        <v>0</v>
      </c>
      <c r="N113" s="246" t="n">
        <v>0</v>
      </c>
      <c r="O113" s="246" t="n">
        <v>0</v>
      </c>
      <c r="P113" s="246" t="n">
        <v>0</v>
      </c>
      <c r="Q113" s="232"/>
      <c r="R113" s="232"/>
      <c r="S113" s="232"/>
      <c r="T113" s="232"/>
      <c r="U113" s="232"/>
      <c r="V113" s="232"/>
      <c r="W113" s="232"/>
      <c r="X113" s="232"/>
      <c r="Y113" s="232"/>
      <c r="Z113" s="232"/>
      <c r="AA113" s="232"/>
      <c r="AB113" s="232"/>
      <c r="AC113" s="232"/>
      <c r="AD113" s="232"/>
      <c r="AE113" s="232"/>
      <c r="AF113" s="232"/>
      <c r="AG113" s="232"/>
      <c r="AH113" s="232"/>
      <c r="AI113" s="232"/>
      <c r="AJ113" s="232"/>
    </row>
    <row r="114" customFormat="false" ht="15.75" hidden="false" customHeight="true" outlineLevel="0" collapsed="false">
      <c r="A114" s="249"/>
      <c r="B114" s="246"/>
      <c r="C114" s="246"/>
      <c r="D114" s="246"/>
      <c r="E114" s="236" t="n">
        <f aca="false">D115*E113</f>
        <v>0</v>
      </c>
      <c r="F114" s="236" t="n">
        <f aca="false">D115*F113</f>
        <v>0</v>
      </c>
      <c r="G114" s="236" t="n">
        <f aca="false">D115*G113</f>
        <v>0</v>
      </c>
      <c r="H114" s="236" t="n">
        <f aca="false">D115*H113</f>
        <v>0</v>
      </c>
      <c r="I114" s="236" t="n">
        <f aca="false">D115*I113</f>
        <v>0</v>
      </c>
      <c r="J114" s="236" t="n">
        <f aca="false">D115*J113</f>
        <v>0</v>
      </c>
      <c r="K114" s="236" t="n">
        <f aca="false">D115*K113</f>
        <v>0</v>
      </c>
      <c r="L114" s="236" t="n">
        <f aca="false">D115*L113</f>
        <v>0</v>
      </c>
      <c r="M114" s="236" t="n">
        <f aca="false">D115*M113</f>
        <v>0</v>
      </c>
      <c r="N114" s="236" t="n">
        <f aca="false">D115*N113</f>
        <v>0</v>
      </c>
      <c r="O114" s="236" t="n">
        <f aca="false">D115*O113</f>
        <v>0</v>
      </c>
      <c r="P114" s="236" t="n">
        <f aca="false">D115*P113</f>
        <v>0</v>
      </c>
      <c r="Q114" s="232"/>
      <c r="R114" s="232"/>
      <c r="S114" s="232"/>
      <c r="T114" s="232"/>
      <c r="U114" s="232"/>
      <c r="V114" s="232"/>
      <c r="W114" s="232"/>
      <c r="X114" s="232"/>
      <c r="Y114" s="232"/>
      <c r="Z114" s="232"/>
      <c r="AA114" s="232"/>
      <c r="AB114" s="232"/>
      <c r="AC114" s="232"/>
      <c r="AD114" s="232"/>
      <c r="AE114" s="232"/>
      <c r="AF114" s="232"/>
      <c r="AG114" s="232"/>
      <c r="AH114" s="232"/>
      <c r="AI114" s="232"/>
      <c r="AJ114" s="232"/>
    </row>
    <row r="115" customFormat="false" ht="15.75" hidden="false" customHeight="true" outlineLevel="0" collapsed="false">
      <c r="A115" s="232" t="s">
        <v>396</v>
      </c>
      <c r="B115" s="233" t="s">
        <v>397</v>
      </c>
      <c r="C115" s="233" t="n">
        <v>0</v>
      </c>
      <c r="D115" s="233" t="n">
        <v>100</v>
      </c>
      <c r="E115" s="237" t="n">
        <v>0</v>
      </c>
      <c r="F115" s="237" t="n">
        <v>0</v>
      </c>
      <c r="G115" s="233"/>
      <c r="H115" s="237" t="n">
        <v>0</v>
      </c>
      <c r="I115" s="237" t="n">
        <v>0</v>
      </c>
      <c r="J115" s="233"/>
      <c r="K115" s="237" t="n">
        <v>0</v>
      </c>
      <c r="L115" s="237" t="n">
        <v>0</v>
      </c>
      <c r="M115" s="258"/>
      <c r="N115" s="237" t="n">
        <v>0</v>
      </c>
      <c r="O115" s="237" t="n">
        <v>0</v>
      </c>
      <c r="P115" s="233"/>
      <c r="Q115" s="232"/>
      <c r="R115" s="232"/>
      <c r="S115" s="232"/>
      <c r="T115" s="232"/>
      <c r="U115" s="232"/>
      <c r="V115" s="232"/>
      <c r="W115" s="232"/>
      <c r="X115" s="232"/>
      <c r="Y115" s="232"/>
      <c r="Z115" s="232"/>
      <c r="AA115" s="232"/>
      <c r="AB115" s="232"/>
      <c r="AC115" s="232"/>
      <c r="AD115" s="232"/>
      <c r="AE115" s="232"/>
      <c r="AF115" s="232"/>
      <c r="AG115" s="232"/>
      <c r="AH115" s="232"/>
      <c r="AI115" s="232"/>
      <c r="AJ115" s="232"/>
    </row>
    <row r="116" customFormat="false" ht="15.75" hidden="false" customHeight="true" outlineLevel="0" collapsed="false">
      <c r="A116" s="232" t="s">
        <v>398</v>
      </c>
      <c r="B116" s="233" t="s">
        <v>399</v>
      </c>
      <c r="C116" s="233" t="n">
        <v>0</v>
      </c>
      <c r="D116" s="233" t="n">
        <v>330</v>
      </c>
      <c r="E116" s="237" t="n">
        <v>0</v>
      </c>
      <c r="F116" s="237" t="n">
        <v>0</v>
      </c>
      <c r="G116" s="233"/>
      <c r="H116" s="237" t="n">
        <v>0</v>
      </c>
      <c r="I116" s="237" t="n">
        <v>0</v>
      </c>
      <c r="J116" s="233"/>
      <c r="K116" s="237" t="n">
        <v>0</v>
      </c>
      <c r="L116" s="237" t="n">
        <v>0</v>
      </c>
      <c r="M116" s="258"/>
      <c r="N116" s="237" t="n">
        <v>0</v>
      </c>
      <c r="O116" s="237" t="n">
        <v>0</v>
      </c>
      <c r="P116" s="233"/>
      <c r="Q116" s="232"/>
      <c r="R116" s="232"/>
      <c r="S116" s="232"/>
      <c r="T116" s="232"/>
      <c r="U116" s="232"/>
      <c r="V116" s="232"/>
      <c r="W116" s="232"/>
      <c r="X116" s="232"/>
      <c r="Y116" s="232"/>
      <c r="Z116" s="232"/>
      <c r="AA116" s="232"/>
      <c r="AB116" s="232"/>
      <c r="AC116" s="232"/>
      <c r="AD116" s="232"/>
      <c r="AE116" s="232"/>
      <c r="AF116" s="232"/>
      <c r="AG116" s="232"/>
      <c r="AH116" s="232"/>
      <c r="AI116" s="232"/>
      <c r="AJ116" s="232"/>
    </row>
    <row r="117" customFormat="false" ht="15.75" hidden="false" customHeight="true" outlineLevel="0" collapsed="false">
      <c r="A117" s="249" t="s">
        <v>400</v>
      </c>
      <c r="B117" s="246"/>
      <c r="C117" s="246"/>
      <c r="D117" s="246"/>
      <c r="E117" s="246" t="n">
        <v>0</v>
      </c>
      <c r="F117" s="246" t="n">
        <v>0</v>
      </c>
      <c r="G117" s="246" t="n">
        <v>0</v>
      </c>
      <c r="H117" s="246" t="n">
        <v>0</v>
      </c>
      <c r="I117" s="246" t="n">
        <v>0</v>
      </c>
      <c r="J117" s="246" t="n">
        <v>0</v>
      </c>
      <c r="K117" s="246" t="n">
        <v>0</v>
      </c>
      <c r="L117" s="246" t="n">
        <v>0</v>
      </c>
      <c r="M117" s="246" t="n">
        <v>0</v>
      </c>
      <c r="N117" s="246" t="n">
        <v>0</v>
      </c>
      <c r="O117" s="246" t="n">
        <v>0</v>
      </c>
      <c r="P117" s="246" t="n">
        <v>0</v>
      </c>
      <c r="Q117" s="232"/>
      <c r="R117" s="232"/>
      <c r="S117" s="232"/>
      <c r="T117" s="232"/>
      <c r="U117" s="232"/>
      <c r="V117" s="232"/>
      <c r="W117" s="232"/>
      <c r="X117" s="232"/>
      <c r="Y117" s="232"/>
      <c r="Z117" s="232"/>
      <c r="AA117" s="232"/>
      <c r="AB117" s="232"/>
      <c r="AC117" s="232"/>
      <c r="AD117" s="232"/>
      <c r="AE117" s="232"/>
      <c r="AF117" s="232"/>
      <c r="AG117" s="232"/>
      <c r="AH117" s="232"/>
      <c r="AI117" s="232"/>
      <c r="AJ117" s="232"/>
    </row>
    <row r="118" customFormat="false" ht="15.75" hidden="false" customHeight="true" outlineLevel="0" collapsed="false">
      <c r="A118" s="249"/>
      <c r="B118" s="246"/>
      <c r="C118" s="246"/>
      <c r="D118" s="246"/>
      <c r="E118" s="236" t="n">
        <v>0</v>
      </c>
      <c r="F118" s="236" t="n">
        <v>0</v>
      </c>
      <c r="G118" s="236" t="n">
        <v>0</v>
      </c>
      <c r="H118" s="236" t="n">
        <v>0</v>
      </c>
      <c r="I118" s="236" t="n">
        <v>0</v>
      </c>
      <c r="J118" s="236" t="n">
        <v>0</v>
      </c>
      <c r="K118" s="236" t="n">
        <v>0</v>
      </c>
      <c r="L118" s="236" t="n">
        <v>0</v>
      </c>
      <c r="M118" s="236" t="n">
        <v>0</v>
      </c>
      <c r="N118" s="236" t="n">
        <v>0</v>
      </c>
      <c r="O118" s="236" t="n">
        <v>0</v>
      </c>
      <c r="P118" s="236" t="n">
        <v>0</v>
      </c>
      <c r="Q118" s="232"/>
      <c r="R118" s="232"/>
      <c r="S118" s="232"/>
      <c r="T118" s="232"/>
      <c r="U118" s="232"/>
      <c r="V118" s="232"/>
      <c r="W118" s="232"/>
      <c r="X118" s="232"/>
      <c r="Y118" s="232"/>
      <c r="Z118" s="232"/>
      <c r="AA118" s="232"/>
      <c r="AB118" s="232"/>
      <c r="AC118" s="232"/>
      <c r="AD118" s="232"/>
      <c r="AE118" s="232"/>
      <c r="AF118" s="232"/>
      <c r="AG118" s="232"/>
      <c r="AH118" s="232"/>
      <c r="AI118" s="232"/>
      <c r="AJ118" s="232"/>
    </row>
    <row r="119" s="1" customFormat="true" ht="15.75" hidden="false" customHeight="false" outlineLevel="0" collapsed="false">
      <c r="A119" s="1" t="s">
        <v>401</v>
      </c>
      <c r="B119" s="2" t="n">
        <v>12001</v>
      </c>
      <c r="C119" s="2" t="n">
        <v>0</v>
      </c>
      <c r="D119" s="16" t="n">
        <v>0</v>
      </c>
      <c r="E119" s="2" t="n">
        <v>0</v>
      </c>
      <c r="F119" s="16" t="n">
        <v>0</v>
      </c>
      <c r="G119" s="2" t="n">
        <v>0</v>
      </c>
      <c r="H119" s="2" t="n">
        <v>0</v>
      </c>
      <c r="I119" s="16" t="n">
        <v>0</v>
      </c>
      <c r="J119" s="2" t="n">
        <v>0</v>
      </c>
      <c r="K119" s="2" t="n">
        <v>0</v>
      </c>
      <c r="L119" s="16" t="n">
        <v>0</v>
      </c>
      <c r="M119" s="2" t="n">
        <v>0</v>
      </c>
      <c r="N119" s="2" t="n">
        <v>0</v>
      </c>
      <c r="O119" s="16" t="n">
        <v>0</v>
      </c>
      <c r="P119" s="16" t="n">
        <v>0</v>
      </c>
    </row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</sheetData>
  <mergeCells count="4">
    <mergeCell ref="E2:G2"/>
    <mergeCell ref="H2:J2"/>
    <mergeCell ref="K2:M2"/>
    <mergeCell ref="N2:P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true"/>
  </sheetPr>
  <dimension ref="A1:AJ124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1" ySplit="0" topLeftCell="B1" activePane="topRight" state="frozen"/>
      <selection pane="topLeft" activeCell="A1" activeCellId="0" sqref="A1"/>
      <selection pane="topRight" activeCell="K10" activeCellId="1" sqref="C71 K10"/>
    </sheetView>
  </sheetViews>
  <sheetFormatPr defaultRowHeight="15" zeroHeight="false" outlineLevelRow="0" outlineLevelCol="0"/>
  <cols>
    <col collapsed="false" customWidth="true" hidden="false" outlineLevel="0" max="1" min="1" style="228" width="34.71"/>
    <col collapsed="false" customWidth="true" hidden="false" outlineLevel="0" max="2" min="2" style="228" width="31.71"/>
    <col collapsed="false" customWidth="true" hidden="false" outlineLevel="0" max="3" min="3" style="228" width="16"/>
    <col collapsed="false" customWidth="true" hidden="false" outlineLevel="0" max="4" min="4" style="228" width="14.43"/>
    <col collapsed="false" customWidth="true" hidden="false" outlineLevel="0" max="5" min="5" style="228" width="18"/>
    <col collapsed="false" customWidth="true" hidden="false" outlineLevel="0" max="6" min="6" style="228" width="19"/>
    <col collapsed="false" customWidth="true" hidden="false" outlineLevel="0" max="7" min="7" style="228" width="18.14"/>
    <col collapsed="false" customWidth="true" hidden="false" outlineLevel="0" max="8" min="8" style="228" width="16.14"/>
    <col collapsed="false" customWidth="true" hidden="false" outlineLevel="0" max="9" min="9" style="228" width="19"/>
    <col collapsed="false" customWidth="true" hidden="false" outlineLevel="0" max="10" min="10" style="228" width="16.85"/>
    <col collapsed="false" customWidth="true" hidden="false" outlineLevel="0" max="11" min="11" style="228" width="16.43"/>
    <col collapsed="false" customWidth="true" hidden="false" outlineLevel="0" max="12" min="12" style="228" width="15.85"/>
    <col collapsed="false" customWidth="true" hidden="false" outlineLevel="0" max="13" min="13" style="228" width="15"/>
    <col collapsed="false" customWidth="true" hidden="false" outlineLevel="0" max="14" min="14" style="228" width="16"/>
    <col collapsed="false" customWidth="true" hidden="false" outlineLevel="0" max="15" min="15" style="228" width="19.71"/>
    <col collapsed="false" customWidth="true" hidden="false" outlineLevel="0" max="16" min="16" style="228" width="17.28"/>
    <col collapsed="false" customWidth="true" hidden="false" outlineLevel="0" max="17" min="17" style="228" width="10.85"/>
    <col collapsed="false" customWidth="true" hidden="false" outlineLevel="0" max="18" min="18" style="228" width="11.28"/>
    <col collapsed="false" customWidth="true" hidden="false" outlineLevel="0" max="36" min="19" style="228" width="10.85"/>
    <col collapsed="false" customWidth="true" hidden="false" outlineLevel="0" max="1025" min="37" style="228" width="14.43"/>
  </cols>
  <sheetData>
    <row r="1" customFormat="false" ht="15.75" hidden="false" customHeight="true" outlineLevel="0" collapsed="false">
      <c r="A1" s="229"/>
      <c r="B1" s="230"/>
      <c r="C1" s="230"/>
      <c r="D1" s="230"/>
      <c r="E1" s="230"/>
      <c r="F1" s="230" t="s">
        <v>610</v>
      </c>
      <c r="G1" s="230"/>
      <c r="H1" s="230" t="s">
        <v>611</v>
      </c>
      <c r="I1" s="230"/>
      <c r="J1" s="230"/>
      <c r="K1" s="230"/>
      <c r="L1" s="230"/>
      <c r="M1" s="230"/>
      <c r="N1" s="230"/>
      <c r="O1" s="230"/>
      <c r="P1" s="230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231"/>
      <c r="AE1" s="231"/>
      <c r="AF1" s="231"/>
      <c r="AG1" s="231"/>
      <c r="AH1" s="231"/>
      <c r="AI1" s="231"/>
      <c r="AJ1" s="231"/>
    </row>
    <row r="2" customFormat="false" ht="15.75" hidden="false" customHeight="true" outlineLevel="0" collapsed="false">
      <c r="A2" s="259" t="s">
        <v>544</v>
      </c>
      <c r="B2" s="233"/>
      <c r="C2" s="233"/>
      <c r="D2" s="234"/>
      <c r="E2" s="260" t="s">
        <v>545</v>
      </c>
      <c r="F2" s="260"/>
      <c r="G2" s="260"/>
      <c r="H2" s="260" t="s">
        <v>546</v>
      </c>
      <c r="I2" s="260"/>
      <c r="J2" s="260"/>
      <c r="K2" s="260" t="s">
        <v>547</v>
      </c>
      <c r="L2" s="260"/>
      <c r="M2" s="260"/>
      <c r="N2" s="260" t="s">
        <v>548</v>
      </c>
      <c r="O2" s="260"/>
      <c r="P2" s="260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  <c r="AC2" s="232"/>
      <c r="AD2" s="232"/>
      <c r="AE2" s="232"/>
      <c r="AF2" s="232"/>
      <c r="AG2" s="232"/>
      <c r="AH2" s="232"/>
      <c r="AI2" s="232"/>
      <c r="AJ2" s="232"/>
    </row>
    <row r="3" customFormat="false" ht="15.75" hidden="false" customHeight="true" outlineLevel="0" collapsed="false">
      <c r="A3" s="261" t="s">
        <v>2</v>
      </c>
      <c r="B3" s="262" t="s">
        <v>3</v>
      </c>
      <c r="C3" s="263" t="s">
        <v>549</v>
      </c>
      <c r="D3" s="264" t="s">
        <v>550</v>
      </c>
      <c r="E3" s="263" t="s">
        <v>551</v>
      </c>
      <c r="F3" s="263" t="s">
        <v>552</v>
      </c>
      <c r="G3" s="264" t="s">
        <v>674</v>
      </c>
      <c r="H3" s="263" t="s">
        <v>551</v>
      </c>
      <c r="I3" s="263" t="s">
        <v>552</v>
      </c>
      <c r="J3" s="264" t="s">
        <v>674</v>
      </c>
      <c r="K3" s="263" t="s">
        <v>551</v>
      </c>
      <c r="L3" s="263" t="s">
        <v>552</v>
      </c>
      <c r="M3" s="264" t="s">
        <v>674</v>
      </c>
      <c r="N3" s="263" t="s">
        <v>551</v>
      </c>
      <c r="O3" s="263" t="s">
        <v>552</v>
      </c>
      <c r="P3" s="264" t="s">
        <v>674</v>
      </c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1"/>
      <c r="AE3" s="231"/>
      <c r="AF3" s="231"/>
      <c r="AG3" s="231"/>
      <c r="AH3" s="231"/>
      <c r="AI3" s="231"/>
      <c r="AJ3" s="231"/>
    </row>
    <row r="4" customFormat="false" ht="15.75" hidden="false" customHeight="true" outlineLevel="0" collapsed="false">
      <c r="A4" s="232"/>
      <c r="B4" s="233"/>
      <c r="C4" s="233"/>
      <c r="D4" s="234"/>
      <c r="E4" s="233"/>
      <c r="F4" s="233"/>
      <c r="G4" s="234" t="s">
        <v>554</v>
      </c>
      <c r="H4" s="233"/>
      <c r="I4" s="233"/>
      <c r="J4" s="234" t="s">
        <v>554</v>
      </c>
      <c r="K4" s="233"/>
      <c r="L4" s="233"/>
      <c r="M4" s="234" t="s">
        <v>554</v>
      </c>
      <c r="N4" s="233"/>
      <c r="O4" s="233"/>
      <c r="P4" s="234" t="s">
        <v>554</v>
      </c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  <c r="AC4" s="232"/>
      <c r="AD4" s="232"/>
      <c r="AE4" s="232"/>
      <c r="AF4" s="232"/>
      <c r="AG4" s="232"/>
      <c r="AH4" s="232"/>
      <c r="AI4" s="232"/>
      <c r="AJ4" s="232"/>
    </row>
    <row r="5" customFormat="false" ht="15.75" hidden="false" customHeight="true" outlineLevel="0" collapsed="false">
      <c r="A5" s="235" t="s">
        <v>555</v>
      </c>
      <c r="B5" s="236"/>
      <c r="C5" s="236"/>
      <c r="D5" s="234"/>
      <c r="E5" s="237" t="n">
        <v>12</v>
      </c>
      <c r="F5" s="237" t="n">
        <v>23</v>
      </c>
      <c r="G5" s="236" t="n">
        <v>17.5</v>
      </c>
      <c r="H5" s="237" t="n">
        <v>12</v>
      </c>
      <c r="I5" s="237" t="n">
        <v>23</v>
      </c>
      <c r="J5" s="236"/>
      <c r="K5" s="237" t="n">
        <v>12</v>
      </c>
      <c r="L5" s="237" t="n">
        <v>23</v>
      </c>
      <c r="M5" s="236" t="n">
        <v>17.5</v>
      </c>
      <c r="N5" s="237" t="n">
        <v>12</v>
      </c>
      <c r="O5" s="237" t="n">
        <v>23</v>
      </c>
      <c r="P5" s="236" t="n">
        <v>17.5</v>
      </c>
      <c r="Q5" s="232"/>
      <c r="R5" s="232"/>
      <c r="S5" s="232"/>
      <c r="T5" s="232"/>
      <c r="U5" s="232"/>
      <c r="V5" s="232"/>
      <c r="W5" s="232"/>
      <c r="X5" s="232"/>
      <c r="Y5" s="232"/>
      <c r="Z5" s="232"/>
      <c r="AA5" s="232"/>
      <c r="AB5" s="232"/>
      <c r="AC5" s="232"/>
      <c r="AD5" s="232"/>
      <c r="AE5" s="232"/>
      <c r="AF5" s="232"/>
      <c r="AG5" s="232"/>
      <c r="AH5" s="232"/>
      <c r="AI5" s="232"/>
      <c r="AJ5" s="232"/>
    </row>
    <row r="6" customFormat="false" ht="15.75" hidden="false" customHeight="true" outlineLevel="0" collapsed="false">
      <c r="A6" s="235" t="s">
        <v>556</v>
      </c>
      <c r="B6" s="236"/>
      <c r="C6" s="236"/>
      <c r="D6" s="234"/>
      <c r="E6" s="236" t="n">
        <f aca="false">D7*E5</f>
        <v>1440</v>
      </c>
      <c r="F6" s="236" t="n">
        <f aca="false">D7*F5</f>
        <v>2760</v>
      </c>
      <c r="G6" s="236" t="n">
        <f aca="false">D7*G5</f>
        <v>2100</v>
      </c>
      <c r="H6" s="236" t="n">
        <f aca="false">D7*H5</f>
        <v>1440</v>
      </c>
      <c r="I6" s="236" t="n">
        <f aca="false">D7*I5</f>
        <v>2760</v>
      </c>
      <c r="J6" s="236" t="n">
        <f aca="false">D7*J5</f>
        <v>0</v>
      </c>
      <c r="K6" s="236" t="n">
        <f aca="false">D7*K5</f>
        <v>1440</v>
      </c>
      <c r="L6" s="236" t="n">
        <f aca="false">D7*L5</f>
        <v>2760</v>
      </c>
      <c r="M6" s="236" t="n">
        <f aca="false">D7*M5</f>
        <v>2100</v>
      </c>
      <c r="N6" s="236" t="n">
        <f aca="false">D7*N5</f>
        <v>1440</v>
      </c>
      <c r="O6" s="236" t="n">
        <f aca="false">D7*O5</f>
        <v>2760</v>
      </c>
      <c r="P6" s="236" t="n">
        <f aca="false">D7*P5</f>
        <v>2100</v>
      </c>
      <c r="Q6" s="232"/>
      <c r="R6" s="232"/>
      <c r="S6" s="232"/>
      <c r="T6" s="232"/>
      <c r="U6" s="232"/>
      <c r="V6" s="232"/>
      <c r="W6" s="232"/>
      <c r="X6" s="232"/>
      <c r="Y6" s="232"/>
      <c r="Z6" s="232"/>
      <c r="AA6" s="232"/>
      <c r="AB6" s="232"/>
      <c r="AC6" s="232"/>
      <c r="AD6" s="232"/>
      <c r="AE6" s="232"/>
      <c r="AF6" s="232"/>
      <c r="AG6" s="232"/>
      <c r="AH6" s="232"/>
      <c r="AI6" s="232"/>
      <c r="AJ6" s="232"/>
    </row>
    <row r="7" customFormat="false" ht="15.75" hidden="false" customHeight="true" outlineLevel="0" collapsed="false">
      <c r="A7" s="232" t="s">
        <v>612</v>
      </c>
      <c r="B7" s="233" t="s">
        <v>10</v>
      </c>
      <c r="C7" s="233" t="n">
        <v>2</v>
      </c>
      <c r="D7" s="238" t="n">
        <v>120</v>
      </c>
      <c r="E7" s="237" t="n">
        <v>60</v>
      </c>
      <c r="F7" s="237" t="n">
        <f aca="false">D7*7</f>
        <v>840</v>
      </c>
      <c r="G7" s="239"/>
      <c r="H7" s="237" t="n">
        <v>60</v>
      </c>
      <c r="I7" s="237" t="n">
        <f aca="false">D7*4</f>
        <v>480</v>
      </c>
      <c r="J7" s="234"/>
      <c r="K7" s="237" t="n">
        <v>60</v>
      </c>
      <c r="L7" s="237" t="n">
        <f aca="false">D7*4</f>
        <v>480</v>
      </c>
      <c r="M7" s="240"/>
      <c r="N7" s="237" t="n">
        <v>60</v>
      </c>
      <c r="O7" s="237" t="n">
        <f aca="false">D7*4</f>
        <v>480</v>
      </c>
      <c r="P7" s="240" t="s">
        <v>613</v>
      </c>
      <c r="Q7" s="232"/>
      <c r="R7" s="232"/>
      <c r="S7" s="232"/>
      <c r="T7" s="232"/>
      <c r="U7" s="232"/>
      <c r="V7" s="232"/>
      <c r="W7" s="232"/>
      <c r="X7" s="232"/>
      <c r="Y7" s="232"/>
      <c r="Z7" s="232"/>
      <c r="AA7" s="232"/>
      <c r="AB7" s="232"/>
      <c r="AC7" s="232"/>
      <c r="AD7" s="232"/>
      <c r="AE7" s="232"/>
      <c r="AF7" s="232"/>
      <c r="AG7" s="232"/>
      <c r="AH7" s="232"/>
      <c r="AI7" s="232"/>
      <c r="AJ7" s="232"/>
    </row>
    <row r="8" customFormat="false" ht="15.75" hidden="false" customHeight="true" outlineLevel="0" collapsed="false">
      <c r="A8" s="232" t="s">
        <v>614</v>
      </c>
      <c r="B8" s="233" t="s">
        <v>15</v>
      </c>
      <c r="C8" s="233" t="n">
        <v>1</v>
      </c>
      <c r="D8" s="238" t="n">
        <v>120</v>
      </c>
      <c r="E8" s="237" t="n">
        <v>120</v>
      </c>
      <c r="F8" s="237" t="n">
        <f aca="false">D8*14</f>
        <v>1680</v>
      </c>
      <c r="G8" s="234"/>
      <c r="H8" s="237" t="n">
        <v>60</v>
      </c>
      <c r="I8" s="237" t="n">
        <f aca="false">D8*8</f>
        <v>960</v>
      </c>
      <c r="J8" s="234"/>
      <c r="K8" s="237" t="n">
        <v>60</v>
      </c>
      <c r="L8" s="237" t="n">
        <f aca="false">D8*8</f>
        <v>960</v>
      </c>
      <c r="M8" s="240"/>
      <c r="N8" s="237" t="n">
        <v>60</v>
      </c>
      <c r="O8" s="237" t="n">
        <f aca="false">D8*8</f>
        <v>960</v>
      </c>
      <c r="P8" s="240"/>
      <c r="Q8" s="232"/>
      <c r="R8" s="232"/>
      <c r="S8" s="232"/>
      <c r="T8" s="232"/>
      <c r="U8" s="232"/>
      <c r="V8" s="232"/>
      <c r="W8" s="232"/>
      <c r="X8" s="232"/>
      <c r="Y8" s="232"/>
      <c r="Z8" s="232"/>
      <c r="AA8" s="232"/>
      <c r="AB8" s="232"/>
      <c r="AC8" s="232"/>
      <c r="AD8" s="232"/>
      <c r="AE8" s="232"/>
      <c r="AF8" s="232"/>
      <c r="AG8" s="232"/>
      <c r="AH8" s="232"/>
      <c r="AI8" s="232"/>
      <c r="AJ8" s="232"/>
    </row>
    <row r="9" customFormat="false" ht="15.75" hidden="false" customHeight="true" outlineLevel="0" collapsed="false">
      <c r="A9" s="232" t="s">
        <v>615</v>
      </c>
      <c r="B9" s="233" t="s">
        <v>17</v>
      </c>
      <c r="C9" s="233" t="n">
        <v>1</v>
      </c>
      <c r="D9" s="238" t="n">
        <v>120</v>
      </c>
      <c r="E9" s="237" t="n">
        <v>120</v>
      </c>
      <c r="F9" s="237" t="n">
        <f aca="false">D9*14</f>
        <v>1680</v>
      </c>
      <c r="G9" s="234"/>
      <c r="H9" s="237" t="n">
        <v>60</v>
      </c>
      <c r="I9" s="237" t="n">
        <f aca="false">D9*8</f>
        <v>960</v>
      </c>
      <c r="J9" s="234"/>
      <c r="K9" s="237" t="n">
        <v>60</v>
      </c>
      <c r="L9" s="237" t="n">
        <f aca="false">D9*8</f>
        <v>960</v>
      </c>
      <c r="M9" s="240"/>
      <c r="N9" s="237" t="n">
        <v>60</v>
      </c>
      <c r="O9" s="237" t="n">
        <f aca="false">D9*8</f>
        <v>960</v>
      </c>
      <c r="P9" s="240"/>
      <c r="Q9" s="232"/>
      <c r="R9" s="232"/>
      <c r="S9" s="232"/>
      <c r="T9" s="232"/>
      <c r="U9" s="232"/>
      <c r="V9" s="232"/>
      <c r="W9" s="232"/>
      <c r="X9" s="232"/>
      <c r="Y9" s="232"/>
      <c r="Z9" s="232"/>
      <c r="AA9" s="232"/>
      <c r="AB9" s="232"/>
      <c r="AC9" s="232"/>
      <c r="AD9" s="232"/>
      <c r="AE9" s="232"/>
      <c r="AF9" s="232"/>
      <c r="AG9" s="232"/>
      <c r="AH9" s="232"/>
      <c r="AI9" s="232"/>
      <c r="AJ9" s="232"/>
    </row>
    <row r="10" customFormat="false" ht="15.75" hidden="false" customHeight="true" outlineLevel="0" collapsed="false">
      <c r="A10" s="232" t="s">
        <v>616</v>
      </c>
      <c r="B10" s="233" t="s">
        <v>19</v>
      </c>
      <c r="C10" s="233" t="n">
        <v>2</v>
      </c>
      <c r="D10" s="238" t="n">
        <v>120</v>
      </c>
      <c r="E10" s="237" t="n">
        <v>30</v>
      </c>
      <c r="F10" s="237" t="n">
        <f aca="false">D10*7</f>
        <v>840</v>
      </c>
      <c r="G10" s="234"/>
      <c r="H10" s="237" t="n">
        <v>60</v>
      </c>
      <c r="I10" s="237" t="n">
        <f aca="false">D10*4</f>
        <v>480</v>
      </c>
      <c r="J10" s="234"/>
      <c r="K10" s="237" t="n">
        <v>60</v>
      </c>
      <c r="L10" s="237" t="n">
        <f aca="false">D10*4</f>
        <v>480</v>
      </c>
      <c r="M10" s="240"/>
      <c r="N10" s="237" t="n">
        <v>60</v>
      </c>
      <c r="O10" s="237" t="n">
        <f aca="false">D10*4</f>
        <v>480</v>
      </c>
      <c r="P10" s="240"/>
      <c r="Q10" s="232"/>
      <c r="R10" s="232"/>
      <c r="S10" s="232"/>
      <c r="T10" s="232"/>
      <c r="U10" s="232"/>
      <c r="V10" s="232"/>
      <c r="W10" s="232"/>
      <c r="X10" s="232"/>
      <c r="Y10" s="232"/>
      <c r="Z10" s="232"/>
      <c r="AA10" s="232"/>
      <c r="AB10" s="232"/>
      <c r="AC10" s="232"/>
      <c r="AD10" s="232"/>
      <c r="AE10" s="232"/>
      <c r="AF10" s="232"/>
      <c r="AG10" s="232"/>
      <c r="AH10" s="232"/>
      <c r="AI10" s="232"/>
      <c r="AJ10" s="232"/>
    </row>
    <row r="11" customFormat="false" ht="15.75" hidden="false" customHeight="true" outlineLevel="0" collapsed="false">
      <c r="A11" s="232" t="s">
        <v>617</v>
      </c>
      <c r="B11" s="233" t="s">
        <v>22</v>
      </c>
      <c r="C11" s="233" t="n">
        <v>3</v>
      </c>
      <c r="D11" s="238" t="n">
        <v>120</v>
      </c>
      <c r="E11" s="237" t="n">
        <v>60</v>
      </c>
      <c r="F11" s="237" t="n">
        <f aca="false">D11*7</f>
        <v>840</v>
      </c>
      <c r="G11" s="234"/>
      <c r="H11" s="237" t="n">
        <v>60</v>
      </c>
      <c r="I11" s="237" t="n">
        <f aca="false">D11*4</f>
        <v>480</v>
      </c>
      <c r="J11" s="234"/>
      <c r="K11" s="237" t="n">
        <v>60</v>
      </c>
      <c r="L11" s="237" t="n">
        <f aca="false">D11*4</f>
        <v>480</v>
      </c>
      <c r="M11" s="240"/>
      <c r="N11" s="237" t="n">
        <v>60</v>
      </c>
      <c r="O11" s="237" t="n">
        <f aca="false">D11*4</f>
        <v>480</v>
      </c>
      <c r="P11" s="240"/>
      <c r="Q11" s="232"/>
      <c r="R11" s="232"/>
      <c r="S11" s="232"/>
      <c r="T11" s="232"/>
      <c r="U11" s="232"/>
      <c r="V11" s="232"/>
      <c r="W11" s="232"/>
      <c r="X11" s="232"/>
      <c r="Y11" s="232"/>
      <c r="Z11" s="232"/>
      <c r="AA11" s="232"/>
      <c r="AB11" s="232"/>
      <c r="AC11" s="232"/>
      <c r="AD11" s="232"/>
      <c r="AE11" s="232"/>
      <c r="AF11" s="232"/>
      <c r="AG11" s="232"/>
      <c r="AH11" s="232"/>
      <c r="AI11" s="232"/>
      <c r="AJ11" s="232"/>
    </row>
    <row r="12" customFormat="false" ht="15.75" hidden="false" customHeight="true" outlineLevel="0" collapsed="false">
      <c r="A12" s="232" t="s">
        <v>618</v>
      </c>
      <c r="B12" s="233" t="s">
        <v>27</v>
      </c>
      <c r="C12" s="233" t="n">
        <v>1</v>
      </c>
      <c r="D12" s="238" t="n">
        <v>120</v>
      </c>
      <c r="E12" s="237" t="n">
        <v>60</v>
      </c>
      <c r="F12" s="237" t="n">
        <f aca="false">D12*14</f>
        <v>1680</v>
      </c>
      <c r="G12" s="234"/>
      <c r="H12" s="237" t="n">
        <v>60</v>
      </c>
      <c r="I12" s="237" t="n">
        <f aca="false">D12*8</f>
        <v>960</v>
      </c>
      <c r="J12" s="234"/>
      <c r="K12" s="237" t="n">
        <v>60</v>
      </c>
      <c r="L12" s="237" t="n">
        <f aca="false">D12*8</f>
        <v>960</v>
      </c>
      <c r="M12" s="240"/>
      <c r="N12" s="237" t="n">
        <v>60</v>
      </c>
      <c r="O12" s="237" t="n">
        <f aca="false">D12*8</f>
        <v>960</v>
      </c>
      <c r="P12" s="240"/>
      <c r="Q12" s="232"/>
      <c r="R12" s="232"/>
      <c r="S12" s="232"/>
      <c r="T12" s="232"/>
      <c r="U12" s="232"/>
      <c r="V12" s="232"/>
      <c r="W12" s="232"/>
      <c r="X12" s="232"/>
      <c r="Y12" s="232"/>
      <c r="Z12" s="232"/>
      <c r="AA12" s="232"/>
      <c r="AB12" s="232"/>
      <c r="AC12" s="232"/>
      <c r="AD12" s="232"/>
      <c r="AE12" s="232"/>
      <c r="AF12" s="232"/>
      <c r="AG12" s="232"/>
      <c r="AH12" s="232"/>
      <c r="AI12" s="232"/>
      <c r="AJ12" s="232"/>
    </row>
    <row r="13" customFormat="false" ht="15.75" hidden="false" customHeight="true" outlineLevel="0" collapsed="false">
      <c r="A13" s="232" t="s">
        <v>619</v>
      </c>
      <c r="B13" s="233" t="s">
        <v>29</v>
      </c>
      <c r="C13" s="233" t="n">
        <v>2</v>
      </c>
      <c r="D13" s="238" t="n">
        <v>120</v>
      </c>
      <c r="E13" s="237" t="n">
        <v>60</v>
      </c>
      <c r="F13" s="237" t="n">
        <f aca="false">D13*7</f>
        <v>840</v>
      </c>
      <c r="G13" s="234"/>
      <c r="H13" s="237" t="n">
        <v>60</v>
      </c>
      <c r="I13" s="237" t="n">
        <f aca="false">D13*4</f>
        <v>480</v>
      </c>
      <c r="J13" s="234"/>
      <c r="K13" s="237" t="n">
        <v>60</v>
      </c>
      <c r="L13" s="237" t="n">
        <f aca="false">D13*4</f>
        <v>480</v>
      </c>
      <c r="M13" s="240"/>
      <c r="N13" s="237" t="n">
        <v>60</v>
      </c>
      <c r="O13" s="237" t="n">
        <f aca="false">D13*4</f>
        <v>480</v>
      </c>
      <c r="P13" s="240"/>
      <c r="Q13" s="232"/>
      <c r="R13" s="232"/>
      <c r="S13" s="232"/>
      <c r="T13" s="232"/>
      <c r="U13" s="232"/>
      <c r="V13" s="232"/>
      <c r="W13" s="232"/>
      <c r="X13" s="232"/>
      <c r="Y13" s="232"/>
      <c r="Z13" s="232"/>
      <c r="AA13" s="232"/>
      <c r="AB13" s="232"/>
      <c r="AC13" s="232"/>
      <c r="AD13" s="232"/>
      <c r="AE13" s="232"/>
      <c r="AF13" s="232"/>
      <c r="AG13" s="232"/>
      <c r="AH13" s="232"/>
      <c r="AI13" s="232"/>
      <c r="AJ13" s="232"/>
    </row>
    <row r="14" customFormat="false" ht="15.75" hidden="false" customHeight="true" outlineLevel="0" collapsed="false">
      <c r="A14" s="235" t="s">
        <v>558</v>
      </c>
      <c r="B14" s="236"/>
      <c r="C14" s="236"/>
      <c r="D14" s="234"/>
      <c r="E14" s="237" t="n">
        <v>28</v>
      </c>
      <c r="F14" s="237" t="n">
        <v>56</v>
      </c>
      <c r="G14" s="236" t="n">
        <v>42</v>
      </c>
      <c r="H14" s="237" t="n">
        <v>28</v>
      </c>
      <c r="I14" s="237" t="n">
        <v>56</v>
      </c>
      <c r="J14" s="236" t="n">
        <v>42</v>
      </c>
      <c r="K14" s="237" t="n">
        <v>28</v>
      </c>
      <c r="L14" s="237" t="n">
        <v>56</v>
      </c>
      <c r="M14" s="236" t="n">
        <v>42</v>
      </c>
      <c r="N14" s="237" t="n">
        <v>28</v>
      </c>
      <c r="O14" s="237" t="n">
        <v>56</v>
      </c>
      <c r="P14" s="236" t="n">
        <v>42</v>
      </c>
      <c r="Q14" s="232"/>
      <c r="R14" s="232"/>
      <c r="S14" s="232"/>
      <c r="T14" s="232"/>
      <c r="U14" s="232"/>
      <c r="V14" s="232"/>
      <c r="W14" s="232"/>
      <c r="X14" s="232"/>
      <c r="Y14" s="232"/>
      <c r="Z14" s="232"/>
      <c r="AA14" s="232"/>
      <c r="AB14" s="232"/>
      <c r="AC14" s="232"/>
      <c r="AD14" s="232"/>
      <c r="AE14" s="232"/>
      <c r="AF14" s="232"/>
      <c r="AG14" s="232"/>
      <c r="AH14" s="232"/>
      <c r="AI14" s="232"/>
      <c r="AJ14" s="232"/>
    </row>
    <row r="15" customFormat="false" ht="15.75" hidden="false" customHeight="true" outlineLevel="0" collapsed="false">
      <c r="A15" s="235" t="s">
        <v>556</v>
      </c>
      <c r="B15" s="236"/>
      <c r="C15" s="236"/>
      <c r="D15" s="234"/>
      <c r="E15" s="236" t="n">
        <f aca="false">D16*E14</f>
        <v>2100</v>
      </c>
      <c r="F15" s="236" t="n">
        <f aca="false">D16*F14</f>
        <v>4200</v>
      </c>
      <c r="G15" s="236" t="n">
        <f aca="false">D16*G14</f>
        <v>3150</v>
      </c>
      <c r="H15" s="236" t="n">
        <f aca="false">D16*H14</f>
        <v>2100</v>
      </c>
      <c r="I15" s="236" t="n">
        <f aca="false">D16*I14</f>
        <v>4200</v>
      </c>
      <c r="J15" s="236" t="n">
        <f aca="false">D16*J14</f>
        <v>3150</v>
      </c>
      <c r="K15" s="236" t="n">
        <f aca="false">D16*K14</f>
        <v>2100</v>
      </c>
      <c r="L15" s="236" t="n">
        <f aca="false">D16*L14</f>
        <v>4200</v>
      </c>
      <c r="M15" s="236" t="n">
        <f aca="false">D16*M14</f>
        <v>3150</v>
      </c>
      <c r="N15" s="236" t="n">
        <f aca="false">D16*N14</f>
        <v>2100</v>
      </c>
      <c r="O15" s="236" t="n">
        <f aca="false">D16*O14</f>
        <v>4200</v>
      </c>
      <c r="P15" s="236" t="n">
        <f aca="false">D16*P14</f>
        <v>3150</v>
      </c>
      <c r="Q15" s="232"/>
      <c r="R15" s="232"/>
      <c r="S15" s="232"/>
      <c r="T15" s="232"/>
      <c r="U15" s="232"/>
      <c r="V15" s="232"/>
      <c r="W15" s="232"/>
      <c r="X15" s="232"/>
      <c r="Y15" s="232"/>
      <c r="Z15" s="232"/>
      <c r="AA15" s="232"/>
      <c r="AB15" s="232"/>
      <c r="AC15" s="232"/>
      <c r="AD15" s="232"/>
      <c r="AE15" s="232"/>
      <c r="AF15" s="232"/>
      <c r="AG15" s="232"/>
      <c r="AH15" s="232"/>
      <c r="AI15" s="232"/>
      <c r="AJ15" s="232"/>
    </row>
    <row r="16" customFormat="false" ht="15.75" hidden="false" customHeight="true" outlineLevel="0" collapsed="false">
      <c r="A16" s="232" t="s">
        <v>620</v>
      </c>
      <c r="B16" s="233" t="s">
        <v>45</v>
      </c>
      <c r="C16" s="233" t="n">
        <v>2</v>
      </c>
      <c r="D16" s="234" t="n">
        <v>75</v>
      </c>
      <c r="E16" s="241" t="n">
        <f aca="false">D16/2</f>
        <v>37.5</v>
      </c>
      <c r="F16" s="241" t="n">
        <f aca="false">D16*7</f>
        <v>525</v>
      </c>
      <c r="G16" s="239"/>
      <c r="H16" s="241" t="n">
        <v>38</v>
      </c>
      <c r="I16" s="241" t="n">
        <v>525</v>
      </c>
      <c r="J16" s="240"/>
      <c r="K16" s="241" t="n">
        <v>38</v>
      </c>
      <c r="L16" s="241" t="n">
        <v>525</v>
      </c>
      <c r="M16" s="240"/>
      <c r="N16" s="241" t="n">
        <v>38</v>
      </c>
      <c r="O16" s="241" t="n">
        <v>525</v>
      </c>
      <c r="P16" s="240"/>
      <c r="Q16" s="232"/>
      <c r="R16" s="232"/>
      <c r="S16" s="232"/>
      <c r="T16" s="232"/>
      <c r="U16" s="232"/>
      <c r="V16" s="232"/>
      <c r="W16" s="232"/>
      <c r="X16" s="232"/>
      <c r="Y16" s="232"/>
      <c r="Z16" s="232"/>
      <c r="AA16" s="232"/>
      <c r="AB16" s="232"/>
      <c r="AC16" s="232"/>
      <c r="AD16" s="232"/>
      <c r="AE16" s="232"/>
      <c r="AF16" s="232"/>
      <c r="AG16" s="232"/>
      <c r="AH16" s="232"/>
      <c r="AI16" s="232"/>
      <c r="AJ16" s="232"/>
    </row>
    <row r="17" customFormat="false" ht="15.75" hidden="false" customHeight="true" outlineLevel="0" collapsed="false">
      <c r="A17" s="232" t="s">
        <v>621</v>
      </c>
      <c r="B17" s="233" t="s">
        <v>47</v>
      </c>
      <c r="C17" s="233" t="n">
        <v>3</v>
      </c>
      <c r="D17" s="234" t="n">
        <v>75</v>
      </c>
      <c r="E17" s="241" t="n">
        <f aca="false">D17/2</f>
        <v>37.5</v>
      </c>
      <c r="F17" s="241" t="n">
        <f aca="false">D17*7</f>
        <v>525</v>
      </c>
      <c r="G17" s="234"/>
      <c r="H17" s="241" t="n">
        <v>38</v>
      </c>
      <c r="I17" s="241" t="n">
        <v>525</v>
      </c>
      <c r="J17" s="240"/>
      <c r="K17" s="241" t="n">
        <v>38</v>
      </c>
      <c r="L17" s="241" t="n">
        <v>525</v>
      </c>
      <c r="M17" s="240"/>
      <c r="N17" s="241" t="n">
        <v>38</v>
      </c>
      <c r="O17" s="241" t="n">
        <v>525</v>
      </c>
      <c r="P17" s="240"/>
      <c r="Q17" s="232"/>
      <c r="R17" s="232"/>
      <c r="S17" s="232"/>
      <c r="T17" s="232"/>
      <c r="U17" s="232"/>
      <c r="V17" s="232"/>
      <c r="W17" s="232"/>
      <c r="X17" s="232"/>
      <c r="Y17" s="232"/>
      <c r="Z17" s="232"/>
      <c r="AA17" s="232"/>
      <c r="AB17" s="232"/>
      <c r="AC17" s="232"/>
      <c r="AD17" s="232"/>
      <c r="AE17" s="232"/>
      <c r="AF17" s="232"/>
      <c r="AG17" s="232"/>
      <c r="AH17" s="232"/>
      <c r="AI17" s="232"/>
      <c r="AJ17" s="232"/>
    </row>
    <row r="18" customFormat="false" ht="15.75" hidden="false" customHeight="true" outlineLevel="0" collapsed="false">
      <c r="A18" s="232" t="s">
        <v>622</v>
      </c>
      <c r="B18" s="233" t="s">
        <v>49</v>
      </c>
      <c r="C18" s="233" t="n">
        <v>2</v>
      </c>
      <c r="D18" s="234" t="n">
        <v>75</v>
      </c>
      <c r="E18" s="241" t="n">
        <f aca="false">D18/2</f>
        <v>37.5</v>
      </c>
      <c r="F18" s="241" t="n">
        <f aca="false">D18*7</f>
        <v>525</v>
      </c>
      <c r="G18" s="234"/>
      <c r="H18" s="241" t="n">
        <v>38</v>
      </c>
      <c r="I18" s="241" t="n">
        <v>525</v>
      </c>
      <c r="J18" s="240"/>
      <c r="K18" s="241" t="n">
        <v>38</v>
      </c>
      <c r="L18" s="241" t="n">
        <v>525</v>
      </c>
      <c r="M18" s="240"/>
      <c r="N18" s="241" t="n">
        <v>38</v>
      </c>
      <c r="O18" s="241" t="n">
        <v>525</v>
      </c>
      <c r="P18" s="240"/>
      <c r="Q18" s="232"/>
      <c r="R18" s="232"/>
      <c r="S18" s="232"/>
      <c r="T18" s="232"/>
      <c r="U18" s="232"/>
      <c r="V18" s="232"/>
      <c r="W18" s="232"/>
      <c r="X18" s="232"/>
      <c r="Y18" s="232"/>
      <c r="Z18" s="232"/>
      <c r="AA18" s="232"/>
      <c r="AB18" s="232"/>
      <c r="AC18" s="232"/>
      <c r="AD18" s="232"/>
      <c r="AE18" s="232"/>
      <c r="AF18" s="232"/>
      <c r="AG18" s="232"/>
      <c r="AH18" s="232"/>
      <c r="AI18" s="232"/>
      <c r="AJ18" s="232"/>
    </row>
    <row r="19" customFormat="false" ht="15.75" hidden="false" customHeight="true" outlineLevel="0" collapsed="false">
      <c r="A19" s="232" t="s">
        <v>100</v>
      </c>
      <c r="B19" s="233" t="s">
        <v>53</v>
      </c>
      <c r="C19" s="233" t="n">
        <v>1</v>
      </c>
      <c r="D19" s="234" t="n">
        <v>75</v>
      </c>
      <c r="E19" s="241" t="n">
        <v>100</v>
      </c>
      <c r="F19" s="241" t="n">
        <f aca="false">D19*14</f>
        <v>1050</v>
      </c>
      <c r="G19" s="234"/>
      <c r="H19" s="241" t="n">
        <v>100</v>
      </c>
      <c r="I19" s="241" t="n">
        <v>1050</v>
      </c>
      <c r="J19" s="240"/>
      <c r="K19" s="241" t="n">
        <v>100</v>
      </c>
      <c r="L19" s="241" t="n">
        <v>1050</v>
      </c>
      <c r="M19" s="240"/>
      <c r="N19" s="241" t="n">
        <v>100</v>
      </c>
      <c r="O19" s="241" t="n">
        <v>1050</v>
      </c>
      <c r="P19" s="240"/>
      <c r="Q19" s="232"/>
      <c r="R19" s="232"/>
      <c r="S19" s="232"/>
      <c r="T19" s="232"/>
      <c r="U19" s="232"/>
      <c r="V19" s="232"/>
      <c r="W19" s="232"/>
      <c r="X19" s="232"/>
      <c r="Y19" s="232"/>
      <c r="Z19" s="232"/>
      <c r="AA19" s="232"/>
      <c r="AB19" s="232"/>
      <c r="AC19" s="232"/>
      <c r="AD19" s="232"/>
      <c r="AE19" s="232"/>
      <c r="AF19" s="232"/>
      <c r="AG19" s="232"/>
      <c r="AH19" s="232"/>
      <c r="AI19" s="232"/>
      <c r="AJ19" s="232"/>
    </row>
    <row r="20" customFormat="false" ht="15.75" hidden="false" customHeight="true" outlineLevel="0" collapsed="false">
      <c r="A20" s="232" t="s">
        <v>623</v>
      </c>
      <c r="B20" s="233" t="s">
        <v>55</v>
      </c>
      <c r="C20" s="233" t="n">
        <v>2</v>
      </c>
      <c r="D20" s="234" t="n">
        <v>75</v>
      </c>
      <c r="E20" s="241" t="n">
        <f aca="false">D20/2</f>
        <v>37.5</v>
      </c>
      <c r="F20" s="241" t="n">
        <f aca="false">D20*7</f>
        <v>525</v>
      </c>
      <c r="G20" s="234"/>
      <c r="H20" s="241" t="n">
        <v>38</v>
      </c>
      <c r="I20" s="241" t="n">
        <v>525</v>
      </c>
      <c r="J20" s="240"/>
      <c r="K20" s="241" t="n">
        <v>38</v>
      </c>
      <c r="L20" s="241" t="n">
        <v>525</v>
      </c>
      <c r="M20" s="240"/>
      <c r="N20" s="241" t="n">
        <v>38</v>
      </c>
      <c r="O20" s="241" t="n">
        <v>525</v>
      </c>
      <c r="P20" s="240"/>
      <c r="Q20" s="232"/>
      <c r="R20" s="232"/>
      <c r="S20" s="232"/>
      <c r="T20" s="232"/>
      <c r="U20" s="232"/>
      <c r="V20" s="232"/>
      <c r="W20" s="232"/>
      <c r="X20" s="232"/>
      <c r="Y20" s="232"/>
      <c r="Z20" s="232"/>
      <c r="AA20" s="232"/>
      <c r="AB20" s="232"/>
      <c r="AC20" s="232"/>
      <c r="AD20" s="232"/>
      <c r="AE20" s="232"/>
      <c r="AF20" s="232"/>
      <c r="AG20" s="232"/>
      <c r="AH20" s="232"/>
      <c r="AI20" s="232"/>
      <c r="AJ20" s="232"/>
    </row>
    <row r="21" customFormat="false" ht="15.75" hidden="false" customHeight="true" outlineLevel="0" collapsed="false">
      <c r="A21" s="232" t="s">
        <v>624</v>
      </c>
      <c r="B21" s="233" t="s">
        <v>57</v>
      </c>
      <c r="C21" s="233" t="n">
        <v>1</v>
      </c>
      <c r="D21" s="234" t="n">
        <v>75</v>
      </c>
      <c r="E21" s="241" t="n">
        <v>100</v>
      </c>
      <c r="F21" s="241" t="n">
        <f aca="false">D21*14</f>
        <v>1050</v>
      </c>
      <c r="G21" s="234"/>
      <c r="H21" s="241" t="n">
        <v>100</v>
      </c>
      <c r="I21" s="241" t="n">
        <v>1050</v>
      </c>
      <c r="J21" s="234"/>
      <c r="K21" s="241" t="n">
        <v>100</v>
      </c>
      <c r="L21" s="241" t="n">
        <v>1050</v>
      </c>
      <c r="M21" s="234"/>
      <c r="N21" s="241" t="n">
        <v>100</v>
      </c>
      <c r="O21" s="241" t="n">
        <v>1050</v>
      </c>
      <c r="P21" s="234"/>
      <c r="Q21" s="232"/>
      <c r="R21" s="232"/>
      <c r="S21" s="232"/>
      <c r="T21" s="232"/>
      <c r="U21" s="232"/>
      <c r="V21" s="232"/>
      <c r="W21" s="232"/>
      <c r="X21" s="232"/>
      <c r="Y21" s="232"/>
      <c r="Z21" s="232"/>
      <c r="AA21" s="232"/>
      <c r="AB21" s="232"/>
      <c r="AC21" s="232"/>
      <c r="AD21" s="232"/>
      <c r="AE21" s="232"/>
      <c r="AF21" s="232"/>
      <c r="AG21" s="232"/>
      <c r="AH21" s="232"/>
      <c r="AI21" s="232"/>
      <c r="AJ21" s="232"/>
    </row>
    <row r="22" customFormat="false" ht="15.75" hidden="false" customHeight="true" outlineLevel="0" collapsed="false">
      <c r="A22" s="232" t="s">
        <v>625</v>
      </c>
      <c r="B22" s="233" t="s">
        <v>61</v>
      </c>
      <c r="C22" s="233" t="n">
        <v>3</v>
      </c>
      <c r="D22" s="234" t="n">
        <v>75</v>
      </c>
      <c r="E22" s="241" t="n">
        <f aca="false">D22/2</f>
        <v>37.5</v>
      </c>
      <c r="F22" s="241" t="n">
        <f aca="false">D22*7</f>
        <v>525</v>
      </c>
      <c r="G22" s="234"/>
      <c r="H22" s="241" t="n">
        <v>38</v>
      </c>
      <c r="I22" s="241" t="n">
        <v>525</v>
      </c>
      <c r="J22" s="240"/>
      <c r="K22" s="241" t="n">
        <v>38</v>
      </c>
      <c r="L22" s="241" t="n">
        <v>525</v>
      </c>
      <c r="M22" s="234"/>
      <c r="N22" s="241" t="n">
        <v>38</v>
      </c>
      <c r="O22" s="241" t="n">
        <v>525</v>
      </c>
      <c r="P22" s="234"/>
      <c r="Q22" s="232"/>
      <c r="R22" s="232"/>
      <c r="S22" s="232"/>
      <c r="T22" s="232"/>
      <c r="U22" s="232"/>
      <c r="V22" s="232"/>
      <c r="W22" s="232"/>
      <c r="X22" s="232"/>
      <c r="Y22" s="232"/>
      <c r="Z22" s="232"/>
      <c r="AA22" s="232"/>
      <c r="AB22" s="232"/>
      <c r="AC22" s="232"/>
      <c r="AD22" s="232"/>
      <c r="AE22" s="232"/>
      <c r="AF22" s="232"/>
      <c r="AG22" s="232"/>
      <c r="AH22" s="232"/>
      <c r="AI22" s="232"/>
      <c r="AJ22" s="232"/>
    </row>
    <row r="23" customFormat="false" ht="15.75" hidden="false" customHeight="true" outlineLevel="0" collapsed="false">
      <c r="A23" s="232" t="s">
        <v>626</v>
      </c>
      <c r="B23" s="233" t="s">
        <v>63</v>
      </c>
      <c r="C23" s="233" t="n">
        <v>1</v>
      </c>
      <c r="D23" s="234" t="n">
        <v>75</v>
      </c>
      <c r="E23" s="241" t="n">
        <v>100</v>
      </c>
      <c r="F23" s="241" t="n">
        <f aca="false">D23*14</f>
        <v>1050</v>
      </c>
      <c r="G23" s="234"/>
      <c r="H23" s="241" t="n">
        <v>100</v>
      </c>
      <c r="I23" s="241" t="n">
        <v>1050</v>
      </c>
      <c r="J23" s="240"/>
      <c r="K23" s="241" t="n">
        <v>100</v>
      </c>
      <c r="L23" s="241" t="n">
        <v>1050</v>
      </c>
      <c r="M23" s="234"/>
      <c r="N23" s="241" t="n">
        <v>100</v>
      </c>
      <c r="O23" s="241" t="n">
        <v>1050</v>
      </c>
      <c r="P23" s="234"/>
      <c r="Q23" s="232"/>
      <c r="R23" s="232"/>
      <c r="S23" s="232"/>
      <c r="T23" s="232"/>
      <c r="U23" s="232"/>
      <c r="V23" s="232"/>
      <c r="W23" s="232"/>
      <c r="X23" s="232"/>
      <c r="Y23" s="232"/>
      <c r="Z23" s="232"/>
      <c r="AA23" s="232"/>
      <c r="AB23" s="232"/>
      <c r="AC23" s="232"/>
      <c r="AD23" s="232"/>
      <c r="AE23" s="232"/>
      <c r="AF23" s="232"/>
      <c r="AG23" s="232"/>
      <c r="AH23" s="232"/>
      <c r="AI23" s="232"/>
      <c r="AJ23" s="232"/>
    </row>
    <row r="24" customFormat="false" ht="15.75" hidden="false" customHeight="true" outlineLevel="0" collapsed="false">
      <c r="A24" s="232" t="s">
        <v>627</v>
      </c>
      <c r="B24" s="233" t="s">
        <v>65</v>
      </c>
      <c r="C24" s="233" t="n">
        <v>2</v>
      </c>
      <c r="D24" s="234" t="n">
        <v>75</v>
      </c>
      <c r="E24" s="241" t="n">
        <f aca="false">D24/2</f>
        <v>37.5</v>
      </c>
      <c r="F24" s="241" t="n">
        <f aca="false">D24*7</f>
        <v>525</v>
      </c>
      <c r="G24" s="234"/>
      <c r="H24" s="241" t="n">
        <v>38</v>
      </c>
      <c r="I24" s="241" t="n">
        <v>525</v>
      </c>
      <c r="J24" s="234"/>
      <c r="K24" s="241" t="n">
        <v>38</v>
      </c>
      <c r="L24" s="241" t="n">
        <v>525</v>
      </c>
      <c r="M24" s="234"/>
      <c r="N24" s="241" t="n">
        <v>38</v>
      </c>
      <c r="O24" s="241" t="n">
        <v>525</v>
      </c>
      <c r="P24" s="234"/>
      <c r="Q24" s="232"/>
      <c r="R24" s="232"/>
      <c r="S24" s="232"/>
      <c r="T24" s="232"/>
      <c r="U24" s="232"/>
      <c r="V24" s="232"/>
      <c r="W24" s="232"/>
      <c r="X24" s="232"/>
      <c r="Y24" s="232"/>
      <c r="Z24" s="232"/>
      <c r="AA24" s="232"/>
      <c r="AB24" s="232"/>
      <c r="AC24" s="232"/>
      <c r="AD24" s="232"/>
      <c r="AE24" s="232"/>
      <c r="AF24" s="232"/>
      <c r="AG24" s="232"/>
      <c r="AH24" s="232"/>
      <c r="AI24" s="232"/>
      <c r="AJ24" s="232"/>
    </row>
    <row r="25" customFormat="false" ht="15.75" hidden="false" customHeight="true" outlineLevel="0" collapsed="false">
      <c r="A25" s="232" t="s">
        <v>102</v>
      </c>
      <c r="B25" s="233" t="s">
        <v>69</v>
      </c>
      <c r="C25" s="233" t="n">
        <v>2</v>
      </c>
      <c r="D25" s="234" t="n">
        <v>75</v>
      </c>
      <c r="E25" s="241" t="n">
        <f aca="false">D25/2</f>
        <v>37.5</v>
      </c>
      <c r="F25" s="241" t="n">
        <f aca="false">D25*7</f>
        <v>525</v>
      </c>
      <c r="G25" s="234"/>
      <c r="H25" s="241" t="n">
        <v>38</v>
      </c>
      <c r="I25" s="241" t="n">
        <v>525</v>
      </c>
      <c r="J25" s="240"/>
      <c r="K25" s="241" t="n">
        <v>38</v>
      </c>
      <c r="L25" s="241" t="n">
        <v>525</v>
      </c>
      <c r="M25" s="240"/>
      <c r="N25" s="241" t="n">
        <v>38</v>
      </c>
      <c r="O25" s="241" t="n">
        <v>525</v>
      </c>
      <c r="P25" s="240"/>
      <c r="Q25" s="232"/>
      <c r="R25" s="232"/>
      <c r="S25" s="232"/>
      <c r="T25" s="232"/>
      <c r="U25" s="232"/>
      <c r="V25" s="232"/>
      <c r="W25" s="232"/>
      <c r="X25" s="232"/>
      <c r="Y25" s="232"/>
      <c r="Z25" s="232"/>
      <c r="AA25" s="232"/>
      <c r="AB25" s="232"/>
      <c r="AC25" s="232"/>
      <c r="AD25" s="232"/>
      <c r="AE25" s="232"/>
      <c r="AF25" s="232"/>
      <c r="AG25" s="232"/>
      <c r="AH25" s="232"/>
      <c r="AI25" s="232"/>
      <c r="AJ25" s="232"/>
    </row>
    <row r="26" customFormat="false" ht="15.75" hidden="false" customHeight="true" outlineLevel="0" collapsed="false">
      <c r="A26" s="232" t="s">
        <v>628</v>
      </c>
      <c r="B26" s="233" t="s">
        <v>71</v>
      </c>
      <c r="C26" s="233" t="n">
        <v>1</v>
      </c>
      <c r="D26" s="234" t="n">
        <v>75</v>
      </c>
      <c r="E26" s="241" t="n">
        <v>100</v>
      </c>
      <c r="F26" s="241" t="n">
        <f aca="false">D26*14</f>
        <v>1050</v>
      </c>
      <c r="G26" s="234"/>
      <c r="H26" s="241" t="n">
        <v>100</v>
      </c>
      <c r="I26" s="241" t="n">
        <v>1050</v>
      </c>
      <c r="J26" s="240"/>
      <c r="K26" s="241" t="n">
        <v>100</v>
      </c>
      <c r="L26" s="241" t="n">
        <v>1050</v>
      </c>
      <c r="M26" s="240"/>
      <c r="N26" s="241" t="n">
        <v>100</v>
      </c>
      <c r="O26" s="241" t="n">
        <v>1050</v>
      </c>
      <c r="P26" s="240"/>
      <c r="Q26" s="232"/>
      <c r="R26" s="232"/>
      <c r="S26" s="232"/>
      <c r="T26" s="232"/>
      <c r="U26" s="232"/>
      <c r="V26" s="232"/>
      <c r="W26" s="232"/>
      <c r="X26" s="232"/>
      <c r="Y26" s="232"/>
      <c r="Z26" s="232"/>
      <c r="AA26" s="232"/>
      <c r="AB26" s="232"/>
      <c r="AC26" s="232"/>
      <c r="AD26" s="232"/>
      <c r="AE26" s="232"/>
      <c r="AF26" s="232"/>
      <c r="AG26" s="232"/>
      <c r="AH26" s="232"/>
      <c r="AI26" s="232"/>
      <c r="AJ26" s="232"/>
    </row>
    <row r="27" customFormat="false" ht="15.75" hidden="false" customHeight="true" outlineLevel="0" collapsed="false">
      <c r="A27" s="232" t="s">
        <v>629</v>
      </c>
      <c r="B27" s="233" t="s">
        <v>73</v>
      </c>
      <c r="C27" s="233" t="n">
        <v>3</v>
      </c>
      <c r="D27" s="234" t="n">
        <v>75</v>
      </c>
      <c r="E27" s="241" t="n">
        <f aca="false">D27/2</f>
        <v>37.5</v>
      </c>
      <c r="F27" s="241" t="n">
        <f aca="false">D27*7</f>
        <v>525</v>
      </c>
      <c r="G27" s="234"/>
      <c r="H27" s="241" t="n">
        <v>38</v>
      </c>
      <c r="I27" s="241" t="n">
        <v>525</v>
      </c>
      <c r="J27" s="240"/>
      <c r="K27" s="241" t="n">
        <v>38</v>
      </c>
      <c r="L27" s="241" t="n">
        <v>525</v>
      </c>
      <c r="M27" s="240"/>
      <c r="N27" s="241" t="n">
        <v>38</v>
      </c>
      <c r="O27" s="241" t="n">
        <v>525</v>
      </c>
      <c r="P27" s="240"/>
      <c r="Q27" s="232"/>
      <c r="R27" s="232"/>
      <c r="S27" s="232"/>
      <c r="T27" s="232"/>
      <c r="U27" s="232"/>
      <c r="V27" s="232"/>
      <c r="W27" s="232"/>
      <c r="X27" s="232"/>
      <c r="Y27" s="232"/>
      <c r="Z27" s="232"/>
      <c r="AA27" s="232"/>
      <c r="AB27" s="232"/>
      <c r="AC27" s="232"/>
      <c r="AD27" s="232"/>
      <c r="AE27" s="232"/>
      <c r="AF27" s="232"/>
      <c r="AG27" s="232"/>
      <c r="AH27" s="232"/>
      <c r="AI27" s="232"/>
      <c r="AJ27" s="232"/>
    </row>
    <row r="28" customFormat="false" ht="15.75" hidden="false" customHeight="true" outlineLevel="0" collapsed="false">
      <c r="A28" s="232" t="s">
        <v>630</v>
      </c>
      <c r="B28" s="233" t="s">
        <v>75</v>
      </c>
      <c r="C28" s="233" t="n">
        <v>2</v>
      </c>
      <c r="D28" s="234" t="n">
        <v>75</v>
      </c>
      <c r="E28" s="241" t="n">
        <f aca="false">D28/2</f>
        <v>37.5</v>
      </c>
      <c r="F28" s="241" t="n">
        <f aca="false">D28*21/2</f>
        <v>787.5</v>
      </c>
      <c r="G28" s="234"/>
      <c r="H28" s="241" t="n">
        <v>38</v>
      </c>
      <c r="I28" s="241" t="n">
        <v>787.5</v>
      </c>
      <c r="J28" s="240"/>
      <c r="K28" s="241" t="n">
        <v>38</v>
      </c>
      <c r="L28" s="241" t="n">
        <v>787.5</v>
      </c>
      <c r="M28" s="240"/>
      <c r="N28" s="241" t="n">
        <v>38</v>
      </c>
      <c r="O28" s="241" t="n">
        <v>787.5</v>
      </c>
      <c r="P28" s="240"/>
      <c r="Q28" s="232"/>
      <c r="R28" s="232"/>
      <c r="S28" s="232"/>
      <c r="T28" s="232"/>
      <c r="U28" s="232"/>
      <c r="V28" s="232"/>
      <c r="W28" s="232"/>
      <c r="X28" s="232"/>
      <c r="Y28" s="232"/>
      <c r="Z28" s="232"/>
      <c r="AA28" s="232"/>
      <c r="AB28" s="232"/>
      <c r="AC28" s="232"/>
      <c r="AD28" s="232"/>
      <c r="AE28" s="232"/>
      <c r="AF28" s="232"/>
      <c r="AG28" s="232"/>
      <c r="AH28" s="232"/>
      <c r="AI28" s="232"/>
      <c r="AJ28" s="232"/>
    </row>
    <row r="29" customFormat="false" ht="15.75" hidden="false" customHeight="true" outlineLevel="0" collapsed="false">
      <c r="A29" s="235" t="s">
        <v>560</v>
      </c>
      <c r="B29" s="242"/>
      <c r="C29" s="236"/>
      <c r="D29" s="234"/>
      <c r="E29" s="237" t="n">
        <v>3</v>
      </c>
      <c r="F29" s="237" t="n">
        <v>5</v>
      </c>
      <c r="G29" s="236" t="n">
        <v>4</v>
      </c>
      <c r="H29" s="237" t="n">
        <v>3</v>
      </c>
      <c r="I29" s="237" t="n">
        <v>5</v>
      </c>
      <c r="J29" s="236" t="n">
        <v>4</v>
      </c>
      <c r="K29" s="237" t="n">
        <v>3</v>
      </c>
      <c r="L29" s="237" t="n">
        <v>5</v>
      </c>
      <c r="M29" s="236" t="n">
        <v>4</v>
      </c>
      <c r="N29" s="237" t="n">
        <v>3</v>
      </c>
      <c r="O29" s="237" t="n">
        <v>5</v>
      </c>
      <c r="P29" s="236" t="n">
        <v>4</v>
      </c>
      <c r="Q29" s="232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2"/>
      <c r="AJ29" s="232"/>
    </row>
    <row r="30" customFormat="false" ht="15.75" hidden="false" customHeight="true" outlineLevel="0" collapsed="false">
      <c r="A30" s="235" t="s">
        <v>556</v>
      </c>
      <c r="B30" s="242"/>
      <c r="C30" s="236"/>
      <c r="D30" s="234"/>
      <c r="E30" s="236" t="n">
        <f aca="false">D31*E29</f>
        <v>405</v>
      </c>
      <c r="F30" s="236" t="n">
        <f aca="false">D31*F29</f>
        <v>675</v>
      </c>
      <c r="G30" s="236" t="n">
        <f aca="false">D31*G29</f>
        <v>540</v>
      </c>
      <c r="H30" s="236" t="n">
        <v>405</v>
      </c>
      <c r="I30" s="236" t="n">
        <v>675</v>
      </c>
      <c r="J30" s="236" t="n">
        <f aca="false">D31*J29</f>
        <v>540</v>
      </c>
      <c r="K30" s="236" t="n">
        <v>405</v>
      </c>
      <c r="L30" s="236" t="n">
        <v>675</v>
      </c>
      <c r="M30" s="236" t="n">
        <f aca="false">D31*M29</f>
        <v>540</v>
      </c>
      <c r="N30" s="236" t="n">
        <v>405</v>
      </c>
      <c r="O30" s="236" t="n">
        <v>675</v>
      </c>
      <c r="P30" s="236" t="n">
        <f aca="false">D31*P29</f>
        <v>540</v>
      </c>
      <c r="Q30" s="232"/>
      <c r="R30" s="232"/>
      <c r="S30" s="232"/>
      <c r="T30" s="232"/>
      <c r="U30" s="232"/>
      <c r="V30" s="232"/>
      <c r="W30" s="232"/>
      <c r="X30" s="232"/>
      <c r="Y30" s="232"/>
      <c r="Z30" s="232"/>
      <c r="AA30" s="232"/>
      <c r="AB30" s="232"/>
      <c r="AC30" s="232"/>
      <c r="AD30" s="232"/>
      <c r="AE30" s="232"/>
      <c r="AF30" s="232"/>
      <c r="AG30" s="232"/>
      <c r="AH30" s="232"/>
      <c r="AI30" s="232"/>
      <c r="AJ30" s="232"/>
    </row>
    <row r="31" customFormat="false" ht="15.75" hidden="false" customHeight="true" outlineLevel="0" collapsed="false">
      <c r="A31" s="232" t="s">
        <v>631</v>
      </c>
      <c r="B31" s="233" t="s">
        <v>83</v>
      </c>
      <c r="C31" s="233" t="n">
        <v>3</v>
      </c>
      <c r="D31" s="234" t="n">
        <v>135</v>
      </c>
      <c r="E31" s="241" t="n">
        <f aca="false">D31/2</f>
        <v>67.5</v>
      </c>
      <c r="F31" s="241" t="n">
        <f aca="false">D31*7</f>
        <v>945</v>
      </c>
      <c r="G31" s="239"/>
      <c r="H31" s="241" t="n">
        <v>67.5</v>
      </c>
      <c r="I31" s="241" t="n">
        <v>945</v>
      </c>
      <c r="J31" s="234"/>
      <c r="K31" s="241" t="n">
        <v>67.5</v>
      </c>
      <c r="L31" s="241" t="n">
        <v>945</v>
      </c>
      <c r="M31" s="234"/>
      <c r="N31" s="241" t="n">
        <v>67.5</v>
      </c>
      <c r="O31" s="241" t="n">
        <v>945</v>
      </c>
      <c r="P31" s="234"/>
      <c r="Q31" s="232"/>
      <c r="R31" s="232"/>
      <c r="S31" s="232"/>
      <c r="T31" s="232"/>
      <c r="U31" s="232"/>
      <c r="V31" s="232"/>
      <c r="W31" s="232"/>
      <c r="X31" s="232"/>
      <c r="Y31" s="232"/>
      <c r="Z31" s="232"/>
      <c r="AA31" s="232"/>
      <c r="AB31" s="232"/>
      <c r="AC31" s="232"/>
      <c r="AD31" s="232"/>
      <c r="AE31" s="232"/>
      <c r="AF31" s="232"/>
      <c r="AG31" s="232"/>
      <c r="AH31" s="232"/>
      <c r="AI31" s="232"/>
      <c r="AJ31" s="232"/>
    </row>
    <row r="32" customFormat="false" ht="15.75" hidden="false" customHeight="true" outlineLevel="0" collapsed="false">
      <c r="A32" s="232" t="s">
        <v>632</v>
      </c>
      <c r="B32" s="233" t="s">
        <v>85</v>
      </c>
      <c r="C32" s="233" t="n">
        <v>3</v>
      </c>
      <c r="D32" s="234" t="n">
        <v>135</v>
      </c>
      <c r="E32" s="241" t="n">
        <f aca="false">D32/2</f>
        <v>67.5</v>
      </c>
      <c r="F32" s="241" t="n">
        <f aca="false">D32*7</f>
        <v>945</v>
      </c>
      <c r="G32" s="234"/>
      <c r="H32" s="241" t="n">
        <v>67.5</v>
      </c>
      <c r="I32" s="241" t="n">
        <v>945</v>
      </c>
      <c r="J32" s="234"/>
      <c r="K32" s="241" t="n">
        <v>67.5</v>
      </c>
      <c r="L32" s="241" t="n">
        <v>945</v>
      </c>
      <c r="M32" s="234"/>
      <c r="N32" s="241" t="n">
        <v>67.5</v>
      </c>
      <c r="O32" s="241" t="n">
        <v>945</v>
      </c>
      <c r="P32" s="234"/>
      <c r="Q32" s="232"/>
      <c r="R32" s="232"/>
      <c r="S32" s="232"/>
      <c r="T32" s="232"/>
      <c r="U32" s="232"/>
      <c r="V32" s="232"/>
      <c r="W32" s="232"/>
      <c r="X32" s="232"/>
      <c r="Y32" s="232"/>
      <c r="Z32" s="232"/>
      <c r="AA32" s="232"/>
      <c r="AB32" s="232"/>
      <c r="AC32" s="232"/>
      <c r="AD32" s="232"/>
      <c r="AE32" s="232"/>
      <c r="AF32" s="232"/>
      <c r="AG32" s="232"/>
      <c r="AH32" s="232"/>
      <c r="AI32" s="232"/>
      <c r="AJ32" s="232"/>
    </row>
    <row r="33" customFormat="false" ht="15.75" hidden="false" customHeight="true" outlineLevel="0" collapsed="false">
      <c r="A33" s="232" t="s">
        <v>633</v>
      </c>
      <c r="B33" s="233" t="s">
        <v>87</v>
      </c>
      <c r="C33" s="233" t="n">
        <v>3</v>
      </c>
      <c r="D33" s="234" t="n">
        <v>135</v>
      </c>
      <c r="E33" s="241" t="n">
        <f aca="false">D33/2</f>
        <v>67.5</v>
      </c>
      <c r="F33" s="241" t="n">
        <f aca="false">D33*7</f>
        <v>945</v>
      </c>
      <c r="G33" s="234"/>
      <c r="H33" s="241" t="n">
        <v>67.5</v>
      </c>
      <c r="I33" s="241" t="n">
        <v>945</v>
      </c>
      <c r="J33" s="234"/>
      <c r="K33" s="241" t="n">
        <v>67.5</v>
      </c>
      <c r="L33" s="241" t="n">
        <v>945</v>
      </c>
      <c r="M33" s="234"/>
      <c r="N33" s="241" t="n">
        <v>67.5</v>
      </c>
      <c r="O33" s="241" t="n">
        <v>945</v>
      </c>
      <c r="P33" s="234"/>
      <c r="Q33" s="232"/>
      <c r="R33" s="232"/>
      <c r="S33" s="232"/>
      <c r="T33" s="232"/>
      <c r="U33" s="232"/>
      <c r="V33" s="232"/>
      <c r="W33" s="232"/>
      <c r="X33" s="232"/>
      <c r="Y33" s="232"/>
      <c r="Z33" s="232"/>
      <c r="AA33" s="232"/>
      <c r="AB33" s="232"/>
      <c r="AC33" s="232"/>
      <c r="AD33" s="232"/>
      <c r="AE33" s="232"/>
      <c r="AF33" s="232"/>
      <c r="AG33" s="232"/>
      <c r="AH33" s="232"/>
      <c r="AI33" s="232"/>
      <c r="AJ33" s="232"/>
    </row>
    <row r="34" customFormat="false" ht="15.75" hidden="false" customHeight="true" outlineLevel="0" collapsed="false">
      <c r="A34" s="232" t="s">
        <v>634</v>
      </c>
      <c r="B34" s="233" t="s">
        <v>89</v>
      </c>
      <c r="C34" s="233" t="n">
        <v>3</v>
      </c>
      <c r="D34" s="234" t="n">
        <v>135</v>
      </c>
      <c r="E34" s="241" t="n">
        <f aca="false">D34/2</f>
        <v>67.5</v>
      </c>
      <c r="F34" s="241" t="n">
        <f aca="false">D34*7</f>
        <v>945</v>
      </c>
      <c r="G34" s="234"/>
      <c r="H34" s="241" t="n">
        <v>67.5</v>
      </c>
      <c r="I34" s="241" t="n">
        <v>945</v>
      </c>
      <c r="J34" s="234"/>
      <c r="K34" s="241" t="n">
        <v>67.5</v>
      </c>
      <c r="L34" s="241" t="n">
        <v>945</v>
      </c>
      <c r="M34" s="234"/>
      <c r="N34" s="241" t="n">
        <v>67.5</v>
      </c>
      <c r="O34" s="241" t="n">
        <v>945</v>
      </c>
      <c r="P34" s="234"/>
      <c r="Q34" s="232"/>
      <c r="R34" s="232"/>
      <c r="S34" s="232"/>
      <c r="T34" s="232"/>
      <c r="U34" s="232"/>
      <c r="V34" s="232"/>
      <c r="W34" s="232"/>
      <c r="X34" s="232"/>
      <c r="Y34" s="232"/>
      <c r="Z34" s="232"/>
      <c r="AA34" s="232"/>
      <c r="AB34" s="232"/>
      <c r="AC34" s="232"/>
      <c r="AD34" s="232"/>
      <c r="AE34" s="232"/>
      <c r="AF34" s="232"/>
      <c r="AG34" s="232"/>
      <c r="AH34" s="232"/>
      <c r="AI34" s="232"/>
      <c r="AJ34" s="232"/>
    </row>
    <row r="35" customFormat="false" ht="15.75" hidden="false" customHeight="true" outlineLevel="0" collapsed="false">
      <c r="A35" s="235" t="s">
        <v>561</v>
      </c>
      <c r="B35" s="242"/>
      <c r="C35" s="236"/>
      <c r="D35" s="234"/>
      <c r="E35" s="237" t="n">
        <v>25</v>
      </c>
      <c r="F35" s="237" t="n">
        <v>33</v>
      </c>
      <c r="G35" s="236" t="n">
        <v>29</v>
      </c>
      <c r="H35" s="237" t="n">
        <v>25</v>
      </c>
      <c r="I35" s="237" t="n">
        <v>33</v>
      </c>
      <c r="J35" s="236" t="n">
        <v>29</v>
      </c>
      <c r="K35" s="241" t="n">
        <f aca="false">H35*0.8333</f>
        <v>20.8325</v>
      </c>
      <c r="L35" s="237" t="n">
        <v>33</v>
      </c>
      <c r="M35" s="236" t="n">
        <v>29</v>
      </c>
      <c r="N35" s="237" t="n">
        <v>17</v>
      </c>
      <c r="O35" s="237" t="n">
        <v>33</v>
      </c>
      <c r="P35" s="236" t="n">
        <v>29</v>
      </c>
      <c r="Q35" s="232"/>
      <c r="R35" s="232"/>
      <c r="S35" s="232"/>
      <c r="T35" s="232"/>
      <c r="U35" s="232"/>
      <c r="V35" s="232"/>
      <c r="W35" s="232"/>
      <c r="X35" s="232"/>
      <c r="Y35" s="232"/>
      <c r="Z35" s="232"/>
      <c r="AA35" s="232"/>
      <c r="AB35" s="232"/>
      <c r="AC35" s="232"/>
      <c r="AD35" s="232"/>
      <c r="AE35" s="232"/>
      <c r="AF35" s="232"/>
      <c r="AG35" s="232"/>
      <c r="AH35" s="232"/>
      <c r="AI35" s="232"/>
      <c r="AJ35" s="232"/>
    </row>
    <row r="36" customFormat="false" ht="15.75" hidden="false" customHeight="true" outlineLevel="0" collapsed="false">
      <c r="A36" s="235" t="s">
        <v>556</v>
      </c>
      <c r="B36" s="242"/>
      <c r="C36" s="236"/>
      <c r="D36" s="234"/>
      <c r="E36" s="236" t="n">
        <f aca="false">D37*E35</f>
        <v>1625</v>
      </c>
      <c r="F36" s="236" t="n">
        <f aca="false">D37*F35</f>
        <v>2145</v>
      </c>
      <c r="G36" s="236" t="n">
        <f aca="false">D37*G35</f>
        <v>1885</v>
      </c>
      <c r="H36" s="236" t="n">
        <v>1601.6</v>
      </c>
      <c r="I36" s="236" t="n">
        <v>2329.6</v>
      </c>
      <c r="J36" s="236" t="n">
        <f aca="false">D37*J35</f>
        <v>1885</v>
      </c>
      <c r="K36" s="236" t="n">
        <f aca="false">D37*K35</f>
        <v>1354.1125</v>
      </c>
      <c r="L36" s="236" t="n">
        <f aca="false">D37*L35</f>
        <v>2145</v>
      </c>
      <c r="M36" s="236" t="n">
        <f aca="false">D37*M35</f>
        <v>1885</v>
      </c>
      <c r="N36" s="236" t="n">
        <f aca="false">D37*N35</f>
        <v>1105</v>
      </c>
      <c r="O36" s="236" t="n">
        <f aca="false">D37*O35</f>
        <v>2145</v>
      </c>
      <c r="P36" s="236" t="n">
        <f aca="false">D37*P35</f>
        <v>1885</v>
      </c>
      <c r="Q36" s="232"/>
      <c r="R36" s="232"/>
      <c r="S36" s="232"/>
      <c r="T36" s="232"/>
      <c r="U36" s="232"/>
      <c r="V36" s="232"/>
      <c r="W36" s="232"/>
      <c r="X36" s="232"/>
      <c r="Y36" s="232"/>
      <c r="Z36" s="232"/>
      <c r="AA36" s="232"/>
      <c r="AB36" s="232"/>
      <c r="AC36" s="232"/>
      <c r="AD36" s="232"/>
      <c r="AE36" s="232"/>
      <c r="AF36" s="232"/>
      <c r="AG36" s="232"/>
      <c r="AH36" s="232"/>
      <c r="AI36" s="232"/>
      <c r="AJ36" s="232"/>
    </row>
    <row r="37" customFormat="false" ht="15.75" hidden="false" customHeight="true" outlineLevel="0" collapsed="false">
      <c r="A37" s="232" t="s">
        <v>635</v>
      </c>
      <c r="B37" s="233" t="s">
        <v>108</v>
      </c>
      <c r="C37" s="233" t="n">
        <v>2</v>
      </c>
      <c r="D37" s="234" t="n">
        <v>65</v>
      </c>
      <c r="E37" s="241" t="n">
        <f aca="false">D37/2</f>
        <v>32.5</v>
      </c>
      <c r="F37" s="241" t="n">
        <f aca="false">D37*7</f>
        <v>455</v>
      </c>
      <c r="G37" s="234"/>
      <c r="H37" s="241" t="n">
        <v>32.5</v>
      </c>
      <c r="I37" s="241" t="n">
        <v>455</v>
      </c>
      <c r="J37" s="243"/>
      <c r="K37" s="241" t="n">
        <v>32.5</v>
      </c>
      <c r="L37" s="241" t="n">
        <f aca="false">I37*0.835</f>
        <v>379.925</v>
      </c>
      <c r="M37" s="243"/>
      <c r="N37" s="241" t="n">
        <v>36.4</v>
      </c>
      <c r="O37" s="241" t="n">
        <f aca="false">I37*0.667</f>
        <v>303.485</v>
      </c>
      <c r="P37" s="243"/>
      <c r="Q37" s="232"/>
      <c r="R37" s="232"/>
      <c r="S37" s="232"/>
      <c r="T37" s="232"/>
      <c r="U37" s="232"/>
      <c r="V37" s="232"/>
      <c r="W37" s="232"/>
      <c r="X37" s="232"/>
      <c r="Y37" s="232"/>
      <c r="Z37" s="232"/>
      <c r="AA37" s="232"/>
      <c r="AB37" s="232"/>
      <c r="AC37" s="232"/>
      <c r="AD37" s="232"/>
      <c r="AE37" s="232"/>
      <c r="AF37" s="232"/>
      <c r="AG37" s="232"/>
      <c r="AH37" s="232"/>
      <c r="AI37" s="232"/>
      <c r="AJ37" s="232"/>
    </row>
    <row r="38" customFormat="false" ht="15.75" hidden="false" customHeight="true" outlineLevel="0" collapsed="false">
      <c r="A38" s="232" t="s">
        <v>636</v>
      </c>
      <c r="B38" s="233" t="s">
        <v>110</v>
      </c>
      <c r="C38" s="233" t="n">
        <v>1</v>
      </c>
      <c r="D38" s="234" t="n">
        <v>65</v>
      </c>
      <c r="E38" s="241" t="n">
        <f aca="false">D38</f>
        <v>65</v>
      </c>
      <c r="F38" s="241" t="n">
        <f aca="false">D38*14</f>
        <v>910</v>
      </c>
      <c r="G38" s="234"/>
      <c r="H38" s="241" t="n">
        <v>65</v>
      </c>
      <c r="I38" s="241" t="n">
        <v>910</v>
      </c>
      <c r="J38" s="234"/>
      <c r="K38" s="241" t="n">
        <v>65</v>
      </c>
      <c r="L38" s="241" t="n">
        <f aca="false">I38*0.835</f>
        <v>759.85</v>
      </c>
      <c r="M38" s="234"/>
      <c r="N38" s="241" t="n">
        <v>72.8</v>
      </c>
      <c r="O38" s="241" t="n">
        <f aca="false">I38*0.667</f>
        <v>606.97</v>
      </c>
      <c r="P38" s="234"/>
      <c r="Q38" s="232"/>
      <c r="R38" s="232"/>
      <c r="S38" s="232"/>
      <c r="T38" s="232"/>
      <c r="U38" s="232"/>
      <c r="V38" s="232"/>
      <c r="W38" s="232"/>
      <c r="X38" s="232"/>
      <c r="Y38" s="232"/>
      <c r="Z38" s="232"/>
      <c r="AA38" s="232"/>
      <c r="AB38" s="232"/>
      <c r="AC38" s="232"/>
      <c r="AD38" s="232"/>
      <c r="AE38" s="232"/>
      <c r="AF38" s="232"/>
      <c r="AG38" s="232"/>
      <c r="AH38" s="232"/>
      <c r="AI38" s="232"/>
      <c r="AJ38" s="232"/>
    </row>
    <row r="39" customFormat="false" ht="15.75" hidden="false" customHeight="true" outlineLevel="0" collapsed="false">
      <c r="A39" s="232" t="s">
        <v>637</v>
      </c>
      <c r="B39" s="233" t="s">
        <v>112</v>
      </c>
      <c r="C39" s="233" t="n">
        <v>1</v>
      </c>
      <c r="D39" s="234" t="n">
        <v>65</v>
      </c>
      <c r="E39" s="241" t="n">
        <f aca="false">D39</f>
        <v>65</v>
      </c>
      <c r="F39" s="241" t="n">
        <f aca="false">D39*14</f>
        <v>910</v>
      </c>
      <c r="G39" s="234"/>
      <c r="H39" s="241" t="n">
        <v>65</v>
      </c>
      <c r="I39" s="241" t="n">
        <v>910</v>
      </c>
      <c r="J39" s="234"/>
      <c r="K39" s="241" t="n">
        <v>65</v>
      </c>
      <c r="L39" s="241" t="n">
        <f aca="false">I39*0.835</f>
        <v>759.85</v>
      </c>
      <c r="M39" s="234"/>
      <c r="N39" s="241" t="n">
        <v>72.8</v>
      </c>
      <c r="O39" s="241" t="n">
        <f aca="false">I39*0.667</f>
        <v>606.97</v>
      </c>
      <c r="P39" s="234"/>
      <c r="Q39" s="232"/>
      <c r="R39" s="232"/>
      <c r="S39" s="232"/>
      <c r="T39" s="232"/>
      <c r="U39" s="232"/>
      <c r="V39" s="232"/>
      <c r="W39" s="232"/>
      <c r="X39" s="232"/>
      <c r="Y39" s="232"/>
      <c r="Z39" s="232"/>
      <c r="AA39" s="232"/>
      <c r="AB39" s="232"/>
      <c r="AC39" s="232"/>
      <c r="AD39" s="232"/>
      <c r="AE39" s="232"/>
      <c r="AF39" s="232"/>
      <c r="AG39" s="232"/>
      <c r="AH39" s="232"/>
      <c r="AI39" s="232"/>
      <c r="AJ39" s="232"/>
    </row>
    <row r="40" customFormat="false" ht="15.75" hidden="false" customHeight="true" outlineLevel="0" collapsed="false">
      <c r="A40" s="232" t="s">
        <v>638</v>
      </c>
      <c r="B40" s="233" t="s">
        <v>118</v>
      </c>
      <c r="C40" s="233" t="n">
        <v>1</v>
      </c>
      <c r="D40" s="234" t="n">
        <v>65</v>
      </c>
      <c r="E40" s="241" t="n">
        <f aca="false">D40</f>
        <v>65</v>
      </c>
      <c r="F40" s="241" t="n">
        <f aca="false">D40*14</f>
        <v>910</v>
      </c>
      <c r="G40" s="234"/>
      <c r="H40" s="241" t="n">
        <v>65</v>
      </c>
      <c r="I40" s="241" t="n">
        <v>910</v>
      </c>
      <c r="J40" s="234"/>
      <c r="K40" s="241" t="n">
        <v>65</v>
      </c>
      <c r="L40" s="241" t="n">
        <f aca="false">I40*0.835</f>
        <v>759.85</v>
      </c>
      <c r="M40" s="234"/>
      <c r="N40" s="241" t="n">
        <v>72.8</v>
      </c>
      <c r="O40" s="241" t="n">
        <f aca="false">I40*0.667</f>
        <v>606.97</v>
      </c>
      <c r="P40" s="234"/>
      <c r="Q40" s="232"/>
      <c r="R40" s="232"/>
      <c r="S40" s="232"/>
      <c r="T40" s="232"/>
      <c r="U40" s="232"/>
      <c r="V40" s="232"/>
      <c r="W40" s="232"/>
      <c r="X40" s="232"/>
      <c r="Y40" s="232"/>
      <c r="Z40" s="232"/>
      <c r="AA40" s="232"/>
      <c r="AB40" s="232"/>
      <c r="AC40" s="232"/>
      <c r="AD40" s="232"/>
      <c r="AE40" s="232"/>
      <c r="AF40" s="232"/>
      <c r="AG40" s="232"/>
      <c r="AH40" s="232"/>
      <c r="AI40" s="232"/>
      <c r="AJ40" s="232"/>
    </row>
    <row r="41" customFormat="false" ht="15.75" hidden="false" customHeight="true" outlineLevel="0" collapsed="false">
      <c r="A41" s="232" t="s">
        <v>639</v>
      </c>
      <c r="B41" s="233" t="s">
        <v>140</v>
      </c>
      <c r="C41" s="233" t="n">
        <v>3</v>
      </c>
      <c r="D41" s="234" t="n">
        <v>65</v>
      </c>
      <c r="E41" s="241" t="n">
        <f aca="false">D41/2</f>
        <v>32.5</v>
      </c>
      <c r="F41" s="241" t="n">
        <f aca="false">D41*7</f>
        <v>455</v>
      </c>
      <c r="G41" s="234"/>
      <c r="H41" s="241" t="n">
        <v>32.5</v>
      </c>
      <c r="I41" s="241" t="n">
        <v>455</v>
      </c>
      <c r="J41" s="234"/>
      <c r="K41" s="241" t="n">
        <v>32.5</v>
      </c>
      <c r="L41" s="241" t="n">
        <f aca="false">I41*0.835</f>
        <v>379.925</v>
      </c>
      <c r="M41" s="234"/>
      <c r="N41" s="241" t="n">
        <v>36.4</v>
      </c>
      <c r="O41" s="241" t="n">
        <f aca="false">I41*0.667</f>
        <v>303.485</v>
      </c>
      <c r="P41" s="234"/>
      <c r="Q41" s="232"/>
      <c r="R41" s="232"/>
      <c r="S41" s="232"/>
      <c r="T41" s="232"/>
      <c r="U41" s="232"/>
      <c r="V41" s="232"/>
      <c r="W41" s="232"/>
      <c r="X41" s="232"/>
      <c r="Y41" s="232"/>
      <c r="Z41" s="232"/>
      <c r="AA41" s="232"/>
      <c r="AB41" s="232"/>
      <c r="AC41" s="232"/>
      <c r="AD41" s="232"/>
      <c r="AE41" s="232"/>
      <c r="AF41" s="232"/>
      <c r="AG41" s="232"/>
      <c r="AH41" s="232"/>
      <c r="AI41" s="232"/>
      <c r="AJ41" s="232"/>
    </row>
    <row r="42" customFormat="false" ht="15.75" hidden="false" customHeight="true" outlineLevel="0" collapsed="false">
      <c r="A42" s="232" t="s">
        <v>640</v>
      </c>
      <c r="B42" s="233" t="s">
        <v>122</v>
      </c>
      <c r="C42" s="233" t="n">
        <v>1</v>
      </c>
      <c r="D42" s="234" t="n">
        <v>65</v>
      </c>
      <c r="E42" s="241" t="n">
        <f aca="false">D42</f>
        <v>65</v>
      </c>
      <c r="F42" s="241" t="n">
        <f aca="false">D42*14</f>
        <v>910</v>
      </c>
      <c r="G42" s="234"/>
      <c r="H42" s="241" t="n">
        <v>65</v>
      </c>
      <c r="I42" s="241" t="n">
        <v>910</v>
      </c>
      <c r="J42" s="234"/>
      <c r="K42" s="241" t="n">
        <v>65</v>
      </c>
      <c r="L42" s="241" t="n">
        <f aca="false">I42*0.835</f>
        <v>759.85</v>
      </c>
      <c r="M42" s="234"/>
      <c r="N42" s="241" t="n">
        <v>72.8</v>
      </c>
      <c r="O42" s="241" t="n">
        <f aca="false">I42*0.667</f>
        <v>606.97</v>
      </c>
      <c r="P42" s="234"/>
      <c r="Q42" s="232"/>
      <c r="R42" s="232"/>
      <c r="S42" s="232"/>
      <c r="T42" s="232"/>
      <c r="U42" s="232"/>
      <c r="V42" s="232"/>
      <c r="W42" s="232"/>
      <c r="X42" s="232"/>
      <c r="Y42" s="232"/>
      <c r="Z42" s="232"/>
      <c r="AA42" s="232"/>
      <c r="AB42" s="232"/>
      <c r="AC42" s="232"/>
      <c r="AD42" s="232"/>
      <c r="AE42" s="232"/>
      <c r="AF42" s="232"/>
      <c r="AG42" s="232"/>
      <c r="AH42" s="232"/>
      <c r="AI42" s="232"/>
      <c r="AJ42" s="232"/>
    </row>
    <row r="43" customFormat="false" ht="15.75" hidden="false" customHeight="true" outlineLevel="0" collapsed="false">
      <c r="A43" s="232" t="s">
        <v>641</v>
      </c>
      <c r="B43" s="233" t="s">
        <v>124</v>
      </c>
      <c r="C43" s="233" t="n">
        <v>2</v>
      </c>
      <c r="D43" s="234" t="n">
        <v>65</v>
      </c>
      <c r="E43" s="241" t="n">
        <f aca="false">D43/2</f>
        <v>32.5</v>
      </c>
      <c r="F43" s="241" t="n">
        <f aca="false">D43*7</f>
        <v>455</v>
      </c>
      <c r="G43" s="234"/>
      <c r="H43" s="241" t="n">
        <v>32.5</v>
      </c>
      <c r="I43" s="241" t="n">
        <v>455</v>
      </c>
      <c r="J43" s="234"/>
      <c r="K43" s="241" t="n">
        <v>32.5</v>
      </c>
      <c r="L43" s="241" t="n">
        <f aca="false">I43*0.835</f>
        <v>379.925</v>
      </c>
      <c r="M43" s="234"/>
      <c r="N43" s="241" t="n">
        <v>36.4</v>
      </c>
      <c r="O43" s="241" t="n">
        <f aca="false">I43*0.667</f>
        <v>303.485</v>
      </c>
      <c r="P43" s="234"/>
      <c r="Q43" s="232"/>
      <c r="R43" s="232"/>
      <c r="S43" s="232"/>
      <c r="T43" s="232"/>
      <c r="U43" s="232"/>
      <c r="V43" s="232"/>
      <c r="W43" s="232"/>
      <c r="X43" s="232"/>
      <c r="Y43" s="232"/>
      <c r="Z43" s="232"/>
      <c r="AA43" s="232"/>
      <c r="AB43" s="232"/>
      <c r="AC43" s="232"/>
      <c r="AD43" s="232"/>
      <c r="AE43" s="232"/>
      <c r="AF43" s="232"/>
      <c r="AG43" s="232"/>
      <c r="AH43" s="232"/>
      <c r="AI43" s="232"/>
      <c r="AJ43" s="232"/>
    </row>
    <row r="44" customFormat="false" ht="15.75" hidden="false" customHeight="true" outlineLevel="0" collapsed="false">
      <c r="A44" s="244" t="s">
        <v>642</v>
      </c>
      <c r="B44" s="233" t="s">
        <v>126</v>
      </c>
      <c r="C44" s="233" t="n">
        <v>2</v>
      </c>
      <c r="D44" s="234" t="n">
        <v>65</v>
      </c>
      <c r="E44" s="241" t="n">
        <f aca="false">D44/2</f>
        <v>32.5</v>
      </c>
      <c r="F44" s="241" t="n">
        <f aca="false">D44*7</f>
        <v>455</v>
      </c>
      <c r="G44" s="234"/>
      <c r="H44" s="241" t="n">
        <v>32.5</v>
      </c>
      <c r="I44" s="241" t="n">
        <v>455</v>
      </c>
      <c r="J44" s="234"/>
      <c r="K44" s="241" t="n">
        <v>32.5</v>
      </c>
      <c r="L44" s="241" t="n">
        <f aca="false">I44*0.835</f>
        <v>379.925</v>
      </c>
      <c r="M44" s="234"/>
      <c r="N44" s="241" t="n">
        <v>36.4</v>
      </c>
      <c r="O44" s="241" t="n">
        <f aca="false">I44*0.667</f>
        <v>303.485</v>
      </c>
      <c r="P44" s="234"/>
      <c r="Q44" s="232"/>
      <c r="R44" s="232"/>
      <c r="S44" s="232"/>
      <c r="T44" s="232"/>
      <c r="U44" s="232"/>
      <c r="V44" s="232"/>
      <c r="W44" s="232"/>
      <c r="X44" s="232"/>
      <c r="Y44" s="232"/>
      <c r="Z44" s="232"/>
      <c r="AA44" s="232"/>
      <c r="AB44" s="232"/>
      <c r="AC44" s="232"/>
      <c r="AD44" s="232"/>
      <c r="AE44" s="232"/>
      <c r="AF44" s="232"/>
      <c r="AG44" s="232"/>
      <c r="AH44" s="232"/>
      <c r="AI44" s="232"/>
      <c r="AJ44" s="232"/>
    </row>
    <row r="45" customFormat="false" ht="15.75" hidden="false" customHeight="true" outlineLevel="0" collapsed="false">
      <c r="A45" s="244" t="s">
        <v>643</v>
      </c>
      <c r="B45" s="233" t="s">
        <v>128</v>
      </c>
      <c r="C45" s="233" t="n">
        <v>3</v>
      </c>
      <c r="D45" s="234" t="n">
        <v>65</v>
      </c>
      <c r="E45" s="241" t="n">
        <f aca="false">D45/2</f>
        <v>32.5</v>
      </c>
      <c r="F45" s="241" t="n">
        <f aca="false">D45*7</f>
        <v>455</v>
      </c>
      <c r="G45" s="234"/>
      <c r="H45" s="241" t="n">
        <v>32.5</v>
      </c>
      <c r="I45" s="241" t="n">
        <v>455</v>
      </c>
      <c r="J45" s="234"/>
      <c r="K45" s="241" t="n">
        <v>32.5</v>
      </c>
      <c r="L45" s="241" t="n">
        <f aca="false">I45*0.835</f>
        <v>379.925</v>
      </c>
      <c r="M45" s="234"/>
      <c r="N45" s="241" t="n">
        <v>36.4</v>
      </c>
      <c r="O45" s="241" t="n">
        <f aca="false">I45*0.667</f>
        <v>303.485</v>
      </c>
      <c r="P45" s="234"/>
      <c r="Q45" s="232"/>
      <c r="R45" s="232"/>
      <c r="S45" s="232"/>
      <c r="T45" s="232"/>
      <c r="U45" s="232"/>
      <c r="V45" s="232"/>
      <c r="W45" s="232"/>
      <c r="X45" s="232"/>
      <c r="Y45" s="232"/>
      <c r="Z45" s="232"/>
      <c r="AA45" s="232"/>
      <c r="AB45" s="232"/>
      <c r="AC45" s="232"/>
      <c r="AD45" s="232"/>
      <c r="AE45" s="232"/>
      <c r="AF45" s="232"/>
      <c r="AG45" s="232"/>
      <c r="AH45" s="232"/>
      <c r="AI45" s="232"/>
      <c r="AJ45" s="232"/>
    </row>
    <row r="46" customFormat="false" ht="15.75" hidden="false" customHeight="true" outlineLevel="0" collapsed="false">
      <c r="A46" s="232" t="s">
        <v>644</v>
      </c>
      <c r="B46" s="233" t="s">
        <v>130</v>
      </c>
      <c r="C46" s="233" t="n">
        <v>3</v>
      </c>
      <c r="D46" s="234" t="n">
        <v>65</v>
      </c>
      <c r="E46" s="241" t="n">
        <f aca="false">D46/2</f>
        <v>32.5</v>
      </c>
      <c r="F46" s="241" t="n">
        <f aca="false">D46*7</f>
        <v>455</v>
      </c>
      <c r="G46" s="234"/>
      <c r="H46" s="241" t="n">
        <v>32.5</v>
      </c>
      <c r="I46" s="241" t="n">
        <v>455</v>
      </c>
      <c r="J46" s="234"/>
      <c r="K46" s="241" t="n">
        <v>32.5</v>
      </c>
      <c r="L46" s="241" t="n">
        <f aca="false">I46*0.835</f>
        <v>379.925</v>
      </c>
      <c r="M46" s="234"/>
      <c r="N46" s="241" t="n">
        <v>36.4</v>
      </c>
      <c r="O46" s="241" t="n">
        <f aca="false">I46*0.667</f>
        <v>303.485</v>
      </c>
      <c r="P46" s="234"/>
      <c r="Q46" s="232"/>
      <c r="R46" s="232"/>
      <c r="S46" s="232"/>
      <c r="T46" s="232"/>
      <c r="U46" s="232"/>
      <c r="V46" s="232"/>
      <c r="W46" s="232"/>
      <c r="X46" s="232"/>
      <c r="Y46" s="232"/>
      <c r="Z46" s="232"/>
      <c r="AA46" s="232"/>
      <c r="AB46" s="232"/>
      <c r="AC46" s="232"/>
      <c r="AD46" s="232"/>
      <c r="AE46" s="232"/>
      <c r="AF46" s="232"/>
      <c r="AG46" s="232"/>
      <c r="AH46" s="232"/>
      <c r="AI46" s="232"/>
      <c r="AJ46" s="232"/>
    </row>
    <row r="47" customFormat="false" ht="15.75" hidden="false" customHeight="true" outlineLevel="0" collapsed="false">
      <c r="A47" s="232" t="s">
        <v>645</v>
      </c>
      <c r="B47" s="233" t="s">
        <v>132</v>
      </c>
      <c r="C47" s="233" t="n">
        <v>1</v>
      </c>
      <c r="D47" s="234" t="n">
        <v>65</v>
      </c>
      <c r="E47" s="241" t="n">
        <f aca="false">D47</f>
        <v>65</v>
      </c>
      <c r="F47" s="241" t="n">
        <f aca="false">D47*14</f>
        <v>910</v>
      </c>
      <c r="G47" s="234"/>
      <c r="H47" s="241" t="n">
        <v>65</v>
      </c>
      <c r="I47" s="241" t="n">
        <v>910</v>
      </c>
      <c r="J47" s="234"/>
      <c r="K47" s="241" t="n">
        <v>65</v>
      </c>
      <c r="L47" s="241" t="n">
        <f aca="false">I47*0.835</f>
        <v>759.85</v>
      </c>
      <c r="M47" s="234"/>
      <c r="N47" s="241" t="n">
        <v>72.8</v>
      </c>
      <c r="O47" s="241" t="n">
        <f aca="false">I47*0.667</f>
        <v>606.97</v>
      </c>
      <c r="P47" s="234"/>
      <c r="Q47" s="232"/>
      <c r="R47" s="232"/>
      <c r="S47" s="232"/>
      <c r="T47" s="232"/>
      <c r="U47" s="232"/>
      <c r="V47" s="232"/>
      <c r="W47" s="232"/>
      <c r="X47" s="232"/>
      <c r="Y47" s="232"/>
      <c r="Z47" s="232"/>
      <c r="AA47" s="232"/>
      <c r="AB47" s="232"/>
      <c r="AC47" s="232"/>
      <c r="AD47" s="232"/>
      <c r="AE47" s="232"/>
      <c r="AF47" s="232"/>
      <c r="AG47" s="232"/>
      <c r="AH47" s="232"/>
      <c r="AI47" s="232"/>
      <c r="AJ47" s="232"/>
    </row>
    <row r="48" customFormat="false" ht="15.75" hidden="false" customHeight="true" outlineLevel="0" collapsed="false">
      <c r="A48" s="232" t="s">
        <v>646</v>
      </c>
      <c r="B48" s="233" t="s">
        <v>142</v>
      </c>
      <c r="C48" s="233" t="n">
        <v>2</v>
      </c>
      <c r="D48" s="234" t="n">
        <v>65</v>
      </c>
      <c r="E48" s="241" t="n">
        <f aca="false">D48/2</f>
        <v>32.5</v>
      </c>
      <c r="F48" s="241" t="n">
        <f aca="false">D48*7</f>
        <v>455</v>
      </c>
      <c r="G48" s="234"/>
      <c r="H48" s="241" t="n">
        <v>32.5</v>
      </c>
      <c r="I48" s="241" t="n">
        <v>455</v>
      </c>
      <c r="J48" s="234"/>
      <c r="K48" s="241" t="n">
        <v>32.5</v>
      </c>
      <c r="L48" s="241" t="n">
        <f aca="false">I48*0.835</f>
        <v>379.925</v>
      </c>
      <c r="M48" s="234"/>
      <c r="N48" s="241" t="n">
        <v>36.4</v>
      </c>
      <c r="O48" s="241" t="n">
        <f aca="false">I48*0.667</f>
        <v>303.485</v>
      </c>
      <c r="P48" s="234"/>
      <c r="Q48" s="232"/>
      <c r="R48" s="232"/>
      <c r="S48" s="232"/>
      <c r="T48" s="232"/>
      <c r="U48" s="232"/>
      <c r="V48" s="232"/>
      <c r="W48" s="232"/>
      <c r="X48" s="232"/>
      <c r="Y48" s="232"/>
      <c r="Z48" s="232"/>
      <c r="AA48" s="232"/>
      <c r="AB48" s="232"/>
      <c r="AC48" s="232"/>
      <c r="AD48" s="232"/>
      <c r="AE48" s="232"/>
      <c r="AF48" s="232"/>
      <c r="AG48" s="232"/>
      <c r="AH48" s="232"/>
      <c r="AI48" s="232"/>
      <c r="AJ48" s="232"/>
    </row>
    <row r="49" customFormat="false" ht="15.75" hidden="false" customHeight="true" outlineLevel="0" collapsed="false">
      <c r="A49" s="232" t="s">
        <v>149</v>
      </c>
      <c r="B49" s="233" t="s">
        <v>150</v>
      </c>
      <c r="C49" s="233" t="n">
        <v>3</v>
      </c>
      <c r="D49" s="234" t="n">
        <v>65</v>
      </c>
      <c r="E49" s="241" t="n">
        <f aca="false">D49/2</f>
        <v>32.5</v>
      </c>
      <c r="F49" s="241" t="n">
        <f aca="false">D49*7</f>
        <v>455</v>
      </c>
      <c r="G49" s="234"/>
      <c r="H49" s="241" t="n">
        <v>32.5</v>
      </c>
      <c r="I49" s="241" t="n">
        <v>455</v>
      </c>
      <c r="J49" s="234"/>
      <c r="K49" s="241" t="n">
        <v>32.5</v>
      </c>
      <c r="L49" s="241" t="n">
        <f aca="false">I49*0.835</f>
        <v>379.925</v>
      </c>
      <c r="M49" s="234"/>
      <c r="N49" s="241" t="n">
        <v>36.4</v>
      </c>
      <c r="O49" s="241" t="n">
        <f aca="false">I49*0.667</f>
        <v>303.485</v>
      </c>
      <c r="P49" s="234"/>
      <c r="Q49" s="232"/>
      <c r="R49" s="232"/>
      <c r="S49" s="232"/>
      <c r="T49" s="232"/>
      <c r="U49" s="232"/>
      <c r="V49" s="232"/>
      <c r="W49" s="232"/>
      <c r="X49" s="232"/>
      <c r="Y49" s="232"/>
      <c r="Z49" s="232"/>
      <c r="AA49" s="232"/>
      <c r="AB49" s="232"/>
      <c r="AC49" s="232"/>
      <c r="AD49" s="232"/>
      <c r="AE49" s="232"/>
      <c r="AF49" s="232"/>
      <c r="AG49" s="232"/>
      <c r="AH49" s="232"/>
      <c r="AI49" s="232"/>
      <c r="AJ49" s="232"/>
    </row>
    <row r="50" customFormat="false" ht="15.75" hidden="false" customHeight="true" outlineLevel="0" collapsed="false">
      <c r="A50" s="232" t="s">
        <v>153</v>
      </c>
      <c r="B50" s="233" t="s">
        <v>154</v>
      </c>
      <c r="C50" s="233" t="n">
        <v>3</v>
      </c>
      <c r="D50" s="234" t="n">
        <v>65</v>
      </c>
      <c r="E50" s="241" t="n">
        <f aca="false">D50/2</f>
        <v>32.5</v>
      </c>
      <c r="F50" s="241" t="n">
        <f aca="false">D50*7</f>
        <v>455</v>
      </c>
      <c r="G50" s="234"/>
      <c r="H50" s="241" t="n">
        <v>32.5</v>
      </c>
      <c r="I50" s="241" t="n">
        <v>455</v>
      </c>
      <c r="J50" s="234"/>
      <c r="K50" s="241" t="n">
        <v>32.5</v>
      </c>
      <c r="L50" s="241" t="n">
        <f aca="false">I50*0.835</f>
        <v>379.925</v>
      </c>
      <c r="M50" s="234"/>
      <c r="N50" s="241" t="n">
        <v>36.4</v>
      </c>
      <c r="O50" s="241" t="n">
        <f aca="false">I50*0.667</f>
        <v>303.485</v>
      </c>
      <c r="P50" s="234"/>
      <c r="Q50" s="232"/>
      <c r="R50" s="232"/>
      <c r="S50" s="232"/>
      <c r="T50" s="232"/>
      <c r="U50" s="232"/>
      <c r="V50" s="232"/>
      <c r="W50" s="232"/>
      <c r="X50" s="232"/>
      <c r="Y50" s="232"/>
      <c r="Z50" s="232"/>
      <c r="AA50" s="232"/>
      <c r="AB50" s="232"/>
      <c r="AC50" s="232"/>
      <c r="AD50" s="232"/>
      <c r="AE50" s="232"/>
      <c r="AF50" s="232"/>
      <c r="AG50" s="232"/>
      <c r="AH50" s="232"/>
      <c r="AI50" s="232"/>
      <c r="AJ50" s="232"/>
    </row>
    <row r="51" customFormat="false" ht="15.75" hidden="false" customHeight="true" outlineLevel="0" collapsed="false">
      <c r="A51" s="235" t="s">
        <v>647</v>
      </c>
      <c r="B51" s="236"/>
      <c r="C51" s="236"/>
      <c r="D51" s="236"/>
      <c r="E51" s="236" t="n">
        <v>9</v>
      </c>
      <c r="F51" s="236" t="n">
        <v>18</v>
      </c>
      <c r="G51" s="236" t="n">
        <v>13.5</v>
      </c>
      <c r="H51" s="236" t="n">
        <v>9</v>
      </c>
      <c r="I51" s="236" t="n">
        <v>18</v>
      </c>
      <c r="J51" s="236" t="n">
        <v>13.5</v>
      </c>
      <c r="K51" s="265" t="n">
        <f aca="false">H51*1.333</f>
        <v>11.997</v>
      </c>
      <c r="L51" s="265" t="n">
        <f aca="false">I51*1.2</f>
        <v>21.6</v>
      </c>
      <c r="M51" s="236" t="n">
        <v>17</v>
      </c>
      <c r="N51" s="236" t="n">
        <v>9</v>
      </c>
      <c r="O51" s="236" t="n">
        <v>18</v>
      </c>
      <c r="P51" s="236" t="n">
        <v>13.5</v>
      </c>
      <c r="Q51" s="232"/>
      <c r="R51" s="232"/>
      <c r="S51" s="232"/>
      <c r="T51" s="232"/>
      <c r="U51" s="232"/>
      <c r="V51" s="232"/>
      <c r="W51" s="232"/>
      <c r="X51" s="232"/>
      <c r="Y51" s="232"/>
      <c r="Z51" s="232"/>
      <c r="AA51" s="232"/>
      <c r="AB51" s="232"/>
      <c r="AC51" s="232"/>
      <c r="AD51" s="232"/>
      <c r="AE51" s="232"/>
      <c r="AF51" s="232"/>
      <c r="AG51" s="232"/>
      <c r="AH51" s="232"/>
      <c r="AI51" s="232"/>
      <c r="AJ51" s="232"/>
    </row>
    <row r="52" customFormat="false" ht="15.75" hidden="false" customHeight="true" outlineLevel="0" collapsed="false">
      <c r="A52" s="235" t="s">
        <v>556</v>
      </c>
      <c r="B52" s="236"/>
      <c r="C52" s="236"/>
      <c r="D52" s="246"/>
      <c r="E52" s="236" t="n">
        <f aca="false">D53*7</f>
        <v>1890</v>
      </c>
      <c r="F52" s="236" t="n">
        <f aca="false">D53*14</f>
        <v>3780</v>
      </c>
      <c r="G52" s="236" t="n">
        <f aca="false">D53*10.5</f>
        <v>2835</v>
      </c>
      <c r="H52" s="236" t="n">
        <f aca="false">D53*7</f>
        <v>1890</v>
      </c>
      <c r="I52" s="236" t="n">
        <f aca="false">D53*14</f>
        <v>3780</v>
      </c>
      <c r="J52" s="236" t="n">
        <f aca="false">D53*10.5</f>
        <v>2835</v>
      </c>
      <c r="K52" s="236" t="n">
        <f aca="false">D53*7</f>
        <v>1890</v>
      </c>
      <c r="L52" s="236" t="n">
        <f aca="false">D53*14</f>
        <v>3780</v>
      </c>
      <c r="M52" s="236" t="n">
        <f aca="false">D53*10.5</f>
        <v>2835</v>
      </c>
      <c r="N52" s="236" t="n">
        <f aca="false">D53*7</f>
        <v>1890</v>
      </c>
      <c r="O52" s="236" t="n">
        <f aca="false">D53*14</f>
        <v>3780</v>
      </c>
      <c r="P52" s="236" t="n">
        <f aca="false">D53*10.5</f>
        <v>2835</v>
      </c>
      <c r="Q52" s="232"/>
      <c r="R52" s="232"/>
      <c r="S52" s="232"/>
      <c r="T52" s="232"/>
      <c r="U52" s="232"/>
      <c r="V52" s="232"/>
      <c r="W52" s="232"/>
      <c r="X52" s="232"/>
      <c r="Y52" s="232"/>
      <c r="Z52" s="232"/>
      <c r="AA52" s="232"/>
      <c r="AB52" s="232"/>
      <c r="AC52" s="232"/>
      <c r="AD52" s="232"/>
      <c r="AE52" s="232"/>
      <c r="AF52" s="232"/>
      <c r="AG52" s="232"/>
      <c r="AH52" s="232"/>
      <c r="AI52" s="232"/>
      <c r="AJ52" s="232"/>
    </row>
    <row r="53" customFormat="false" ht="15.75" hidden="false" customHeight="true" outlineLevel="0" collapsed="false">
      <c r="A53" s="232" t="s">
        <v>173</v>
      </c>
      <c r="B53" s="233" t="s">
        <v>174</v>
      </c>
      <c r="C53" s="233" t="n">
        <v>1</v>
      </c>
      <c r="D53" s="234" t="n">
        <v>270</v>
      </c>
      <c r="E53" s="241" t="n">
        <f aca="false">D53</f>
        <v>270</v>
      </c>
      <c r="F53" s="241" t="n">
        <f aca="false">D53*F51</f>
        <v>4860</v>
      </c>
      <c r="G53" s="234"/>
      <c r="H53" s="241" t="n">
        <v>270</v>
      </c>
      <c r="I53" s="241" t="n">
        <v>4860</v>
      </c>
      <c r="J53" s="234"/>
      <c r="K53" s="241" t="n">
        <v>270</v>
      </c>
      <c r="L53" s="241" t="n">
        <f aca="false">I53*1.33</f>
        <v>6463.8</v>
      </c>
      <c r="M53" s="234"/>
      <c r="N53" s="241" t="n">
        <v>270</v>
      </c>
      <c r="O53" s="241" t="n">
        <f aca="false">I53*0.667</f>
        <v>3241.62</v>
      </c>
      <c r="P53" s="234"/>
      <c r="Q53" s="232"/>
      <c r="R53" s="232"/>
      <c r="S53" s="232"/>
      <c r="T53" s="232"/>
      <c r="U53" s="232"/>
      <c r="V53" s="232"/>
      <c r="W53" s="232"/>
      <c r="X53" s="232"/>
      <c r="Y53" s="232"/>
      <c r="Z53" s="232"/>
      <c r="AA53" s="232"/>
      <c r="AB53" s="232"/>
      <c r="AC53" s="232"/>
      <c r="AD53" s="232"/>
      <c r="AE53" s="232"/>
      <c r="AF53" s="232"/>
      <c r="AG53" s="232"/>
      <c r="AH53" s="232"/>
      <c r="AI53" s="232"/>
      <c r="AJ53" s="232"/>
    </row>
    <row r="54" customFormat="false" ht="15.75" hidden="false" customHeight="true" outlineLevel="0" collapsed="false">
      <c r="A54" s="232" t="s">
        <v>175</v>
      </c>
      <c r="B54" s="233" t="s">
        <v>176</v>
      </c>
      <c r="C54" s="233" t="n">
        <v>1</v>
      </c>
      <c r="D54" s="234" t="n">
        <v>150</v>
      </c>
      <c r="E54" s="241" t="n">
        <f aca="false">D54</f>
        <v>150</v>
      </c>
      <c r="F54" s="241" t="n">
        <f aca="false">D54*F51</f>
        <v>2700</v>
      </c>
      <c r="G54" s="234"/>
      <c r="H54" s="241" t="n">
        <v>150</v>
      </c>
      <c r="I54" s="241" t="n">
        <v>2700</v>
      </c>
      <c r="J54" s="234"/>
      <c r="K54" s="241" t="n">
        <v>150</v>
      </c>
      <c r="L54" s="241" t="n">
        <f aca="false">I54*1.33</f>
        <v>3591</v>
      </c>
      <c r="M54" s="234"/>
      <c r="N54" s="241" t="n">
        <v>150</v>
      </c>
      <c r="O54" s="241" t="n">
        <f aca="false">I54*0.667</f>
        <v>1800.9</v>
      </c>
      <c r="P54" s="234"/>
      <c r="Q54" s="232"/>
      <c r="R54" s="232"/>
      <c r="S54" s="232"/>
      <c r="T54" s="232"/>
      <c r="U54" s="232"/>
      <c r="V54" s="232"/>
      <c r="W54" s="232"/>
      <c r="X54" s="232"/>
      <c r="Y54" s="232"/>
      <c r="Z54" s="232"/>
      <c r="AA54" s="232"/>
      <c r="AB54" s="232"/>
      <c r="AC54" s="232"/>
      <c r="AD54" s="232"/>
      <c r="AE54" s="232"/>
      <c r="AF54" s="232"/>
      <c r="AG54" s="232"/>
      <c r="AH54" s="232"/>
      <c r="AI54" s="232"/>
      <c r="AJ54" s="232"/>
    </row>
    <row r="55" customFormat="false" ht="15.75" hidden="false" customHeight="true" outlineLevel="0" collapsed="false">
      <c r="A55" s="232" t="s">
        <v>177</v>
      </c>
      <c r="B55" s="233" t="s">
        <v>178</v>
      </c>
      <c r="C55" s="233" t="n">
        <v>1</v>
      </c>
      <c r="D55" s="234" t="n">
        <v>150</v>
      </c>
      <c r="E55" s="241" t="n">
        <f aca="false">D55</f>
        <v>150</v>
      </c>
      <c r="F55" s="241" t="n">
        <f aca="false">D55*F51</f>
        <v>2700</v>
      </c>
      <c r="G55" s="234"/>
      <c r="H55" s="241" t="n">
        <v>150</v>
      </c>
      <c r="I55" s="241" t="n">
        <v>2700</v>
      </c>
      <c r="J55" s="234"/>
      <c r="K55" s="241" t="n">
        <v>150</v>
      </c>
      <c r="L55" s="241" t="n">
        <f aca="false">I55*1.33</f>
        <v>3591</v>
      </c>
      <c r="M55" s="234"/>
      <c r="N55" s="241" t="n">
        <v>150</v>
      </c>
      <c r="O55" s="241" t="n">
        <f aca="false">I55*0.667</f>
        <v>1800.9</v>
      </c>
      <c r="P55" s="234"/>
      <c r="Q55" s="232"/>
      <c r="R55" s="232"/>
      <c r="S55" s="232"/>
      <c r="T55" s="232"/>
      <c r="U55" s="232"/>
      <c r="V55" s="232"/>
      <c r="W55" s="232"/>
      <c r="X55" s="232"/>
      <c r="Y55" s="232"/>
      <c r="Z55" s="232"/>
      <c r="AA55" s="232"/>
      <c r="AB55" s="232"/>
      <c r="AC55" s="232"/>
      <c r="AD55" s="232"/>
      <c r="AE55" s="232"/>
      <c r="AF55" s="232"/>
      <c r="AG55" s="232"/>
      <c r="AH55" s="232"/>
      <c r="AI55" s="232"/>
      <c r="AJ55" s="232"/>
    </row>
    <row r="56" customFormat="false" ht="15.75" hidden="false" customHeight="true" outlineLevel="0" collapsed="false">
      <c r="A56" s="232" t="s">
        <v>179</v>
      </c>
      <c r="B56" s="233" t="s">
        <v>180</v>
      </c>
      <c r="C56" s="233" t="n">
        <v>1</v>
      </c>
      <c r="D56" s="234" t="n">
        <v>270</v>
      </c>
      <c r="E56" s="241" t="n">
        <f aca="false">D56</f>
        <v>270</v>
      </c>
      <c r="F56" s="241" t="n">
        <f aca="false">D56*F51</f>
        <v>4860</v>
      </c>
      <c r="G56" s="234"/>
      <c r="H56" s="241" t="n">
        <v>270</v>
      </c>
      <c r="I56" s="241" t="n">
        <v>4860</v>
      </c>
      <c r="J56" s="234"/>
      <c r="K56" s="241" t="n">
        <v>270</v>
      </c>
      <c r="L56" s="241" t="n">
        <f aca="false">I56*1.33</f>
        <v>6463.8</v>
      </c>
      <c r="M56" s="234"/>
      <c r="N56" s="241" t="n">
        <v>270</v>
      </c>
      <c r="O56" s="241" t="n">
        <f aca="false">I56*0.667</f>
        <v>3241.62</v>
      </c>
      <c r="P56" s="234"/>
      <c r="Q56" s="232"/>
      <c r="R56" s="232"/>
      <c r="S56" s="232"/>
      <c r="T56" s="232"/>
      <c r="U56" s="232"/>
      <c r="V56" s="232"/>
      <c r="W56" s="232"/>
      <c r="X56" s="232"/>
      <c r="Y56" s="232"/>
      <c r="Z56" s="232"/>
      <c r="AA56" s="232"/>
      <c r="AB56" s="232"/>
      <c r="AC56" s="232"/>
      <c r="AD56" s="232"/>
      <c r="AE56" s="232"/>
      <c r="AF56" s="232"/>
      <c r="AG56" s="232"/>
      <c r="AH56" s="232"/>
      <c r="AI56" s="232"/>
      <c r="AJ56" s="232"/>
    </row>
    <row r="57" customFormat="false" ht="15.75" hidden="false" customHeight="true" outlineLevel="0" collapsed="false">
      <c r="A57" s="232" t="s">
        <v>181</v>
      </c>
      <c r="B57" s="233" t="s">
        <v>182</v>
      </c>
      <c r="C57" s="233" t="n">
        <v>2</v>
      </c>
      <c r="D57" s="234" t="n">
        <v>40</v>
      </c>
      <c r="E57" s="241" t="n">
        <f aca="false">D57/2</f>
        <v>20</v>
      </c>
      <c r="F57" s="241" t="n">
        <f aca="false">D57*E51</f>
        <v>360</v>
      </c>
      <c r="G57" s="234"/>
      <c r="H57" s="241" t="n">
        <v>20</v>
      </c>
      <c r="I57" s="241" t="n">
        <v>360</v>
      </c>
      <c r="J57" s="234"/>
      <c r="K57" s="241" t="n">
        <v>20</v>
      </c>
      <c r="L57" s="241" t="n">
        <f aca="false">I57*1.33</f>
        <v>478.8</v>
      </c>
      <c r="M57" s="234"/>
      <c r="N57" s="241" t="n">
        <v>20</v>
      </c>
      <c r="O57" s="241" t="n">
        <f aca="false">I57*0.667</f>
        <v>240.12</v>
      </c>
      <c r="P57" s="234"/>
      <c r="Q57" s="232"/>
      <c r="R57" s="232"/>
      <c r="S57" s="232"/>
      <c r="T57" s="232"/>
      <c r="U57" s="232"/>
      <c r="V57" s="232"/>
      <c r="W57" s="232"/>
      <c r="X57" s="232"/>
      <c r="Y57" s="232"/>
      <c r="Z57" s="232"/>
      <c r="AA57" s="232"/>
      <c r="AB57" s="232"/>
      <c r="AC57" s="232"/>
      <c r="AD57" s="232"/>
      <c r="AE57" s="232"/>
      <c r="AF57" s="232"/>
      <c r="AG57" s="232"/>
      <c r="AH57" s="232"/>
      <c r="AI57" s="232"/>
      <c r="AJ57" s="232"/>
    </row>
    <row r="58" customFormat="false" ht="15.75" hidden="false" customHeight="true" outlineLevel="0" collapsed="false">
      <c r="A58" s="232" t="s">
        <v>183</v>
      </c>
      <c r="B58" s="233" t="s">
        <v>184</v>
      </c>
      <c r="C58" s="233" t="n">
        <v>2</v>
      </c>
      <c r="D58" s="234" t="n">
        <v>40</v>
      </c>
      <c r="E58" s="241" t="n">
        <f aca="false">D58/2</f>
        <v>20</v>
      </c>
      <c r="F58" s="241" t="n">
        <f aca="false">D58*E51</f>
        <v>360</v>
      </c>
      <c r="G58" s="234"/>
      <c r="H58" s="241" t="n">
        <v>20</v>
      </c>
      <c r="I58" s="241" t="n">
        <v>360</v>
      </c>
      <c r="J58" s="234"/>
      <c r="K58" s="241" t="n">
        <v>20</v>
      </c>
      <c r="L58" s="241" t="n">
        <f aca="false">I58*1.33</f>
        <v>478.8</v>
      </c>
      <c r="M58" s="234"/>
      <c r="N58" s="241" t="n">
        <v>20</v>
      </c>
      <c r="O58" s="241" t="n">
        <f aca="false">I58*0.667</f>
        <v>240.12</v>
      </c>
      <c r="P58" s="234"/>
      <c r="Q58" s="232"/>
      <c r="R58" s="232"/>
      <c r="S58" s="232"/>
      <c r="T58" s="232"/>
      <c r="U58" s="232"/>
      <c r="V58" s="232"/>
      <c r="W58" s="232"/>
      <c r="X58" s="232"/>
      <c r="Y58" s="232"/>
      <c r="Z58" s="232"/>
      <c r="AA58" s="232"/>
      <c r="AB58" s="232"/>
      <c r="AC58" s="232"/>
      <c r="AD58" s="232"/>
      <c r="AE58" s="232"/>
      <c r="AF58" s="232"/>
      <c r="AG58" s="232"/>
      <c r="AH58" s="232"/>
      <c r="AI58" s="232"/>
      <c r="AJ58" s="232"/>
    </row>
    <row r="59" customFormat="false" ht="15.75" hidden="false" customHeight="true" outlineLevel="0" collapsed="false">
      <c r="A59" s="249"/>
      <c r="B59" s="246"/>
      <c r="C59" s="246"/>
      <c r="D59" s="246"/>
      <c r="E59" s="246" t="n">
        <v>28</v>
      </c>
      <c r="F59" s="246" t="n">
        <v>49</v>
      </c>
      <c r="G59" s="246" t="n">
        <v>38.5</v>
      </c>
      <c r="H59" s="246" t="n">
        <v>28</v>
      </c>
      <c r="I59" s="246" t="n">
        <v>49</v>
      </c>
      <c r="J59" s="246" t="n">
        <v>38.5</v>
      </c>
      <c r="K59" s="246" t="n">
        <v>21</v>
      </c>
      <c r="L59" s="246" t="n">
        <v>49</v>
      </c>
      <c r="M59" s="246" t="n">
        <v>38.5</v>
      </c>
      <c r="N59" s="246" t="n">
        <v>17</v>
      </c>
      <c r="O59" s="246" t="n">
        <v>49</v>
      </c>
      <c r="P59" s="246" t="n">
        <v>38.5</v>
      </c>
      <c r="Q59" s="232"/>
      <c r="R59" s="248"/>
      <c r="S59" s="232"/>
      <c r="T59" s="232"/>
      <c r="U59" s="232"/>
      <c r="V59" s="232"/>
      <c r="W59" s="232"/>
      <c r="X59" s="232"/>
      <c r="Y59" s="232"/>
      <c r="Z59" s="232"/>
      <c r="AA59" s="232"/>
      <c r="AB59" s="232"/>
      <c r="AC59" s="232"/>
      <c r="AD59" s="232"/>
      <c r="AE59" s="232"/>
      <c r="AF59" s="232"/>
      <c r="AG59" s="232"/>
      <c r="AH59" s="232"/>
      <c r="AI59" s="232"/>
      <c r="AJ59" s="232"/>
    </row>
    <row r="60" customFormat="false" ht="15.75" hidden="false" customHeight="true" outlineLevel="0" collapsed="false">
      <c r="A60" s="250" t="s">
        <v>185</v>
      </c>
      <c r="B60" s="236"/>
      <c r="C60" s="236"/>
      <c r="D60" s="246"/>
      <c r="E60" s="236" t="n">
        <f aca="false">E59*100</f>
        <v>2800</v>
      </c>
      <c r="F60" s="236" t="n">
        <f aca="false">F59*100</f>
        <v>4900</v>
      </c>
      <c r="G60" s="236" t="n">
        <f aca="false">G59*100</f>
        <v>3850</v>
      </c>
      <c r="H60" s="236" t="n">
        <f aca="false">H59*100</f>
        <v>2800</v>
      </c>
      <c r="I60" s="236" t="n">
        <v>5600</v>
      </c>
      <c r="J60" s="236" t="n">
        <f aca="false">J59*100</f>
        <v>3850</v>
      </c>
      <c r="K60" s="236" t="n">
        <f aca="false">K59*100</f>
        <v>2100</v>
      </c>
      <c r="L60" s="236" t="n">
        <f aca="false">L59*100</f>
        <v>4900</v>
      </c>
      <c r="M60" s="236" t="n">
        <f aca="false">M59*100</f>
        <v>3850</v>
      </c>
      <c r="N60" s="236" t="n">
        <f aca="false">N59*100</f>
        <v>1700</v>
      </c>
      <c r="O60" s="236" t="n">
        <f aca="false">O59*100</f>
        <v>4900</v>
      </c>
      <c r="P60" s="236" t="n">
        <f aca="false">P59*100</f>
        <v>3850</v>
      </c>
      <c r="Q60" s="232"/>
      <c r="R60" s="248"/>
      <c r="S60" s="232"/>
      <c r="T60" s="232"/>
      <c r="U60" s="232"/>
      <c r="V60" s="232"/>
      <c r="W60" s="232"/>
      <c r="X60" s="232"/>
      <c r="Y60" s="232"/>
      <c r="Z60" s="232"/>
      <c r="AA60" s="232"/>
      <c r="AB60" s="232"/>
      <c r="AC60" s="232"/>
      <c r="AD60" s="232"/>
      <c r="AE60" s="232"/>
      <c r="AF60" s="232"/>
      <c r="AG60" s="232"/>
      <c r="AH60" s="232"/>
      <c r="AI60" s="232"/>
      <c r="AJ60" s="232"/>
    </row>
    <row r="61" customFormat="false" ht="15.75" hidden="false" customHeight="true" outlineLevel="0" collapsed="false">
      <c r="A61" s="252" t="s">
        <v>654</v>
      </c>
      <c r="B61" s="253" t="s">
        <v>193</v>
      </c>
      <c r="C61" s="233" t="n">
        <v>3</v>
      </c>
      <c r="D61" s="234" t="n">
        <v>135</v>
      </c>
      <c r="E61" s="241" t="n">
        <f aca="false">D61/2</f>
        <v>67.5</v>
      </c>
      <c r="F61" s="241" t="n">
        <f aca="false">D61*2</f>
        <v>270</v>
      </c>
      <c r="G61" s="239"/>
      <c r="H61" s="241" t="n">
        <v>67.5</v>
      </c>
      <c r="I61" s="241" t="n">
        <v>400</v>
      </c>
      <c r="J61" s="234"/>
      <c r="K61" s="254" t="n">
        <v>67.5</v>
      </c>
      <c r="L61" s="241" t="n">
        <v>400</v>
      </c>
      <c r="M61" s="234"/>
      <c r="N61" s="254" t="n">
        <v>67.5</v>
      </c>
      <c r="O61" s="241" t="n">
        <f aca="false">L61/2</f>
        <v>200</v>
      </c>
      <c r="P61" s="234"/>
      <c r="Q61" s="232"/>
      <c r="R61" s="232"/>
      <c r="S61" s="232"/>
      <c r="T61" s="232"/>
      <c r="U61" s="251"/>
      <c r="V61" s="232"/>
      <c r="W61" s="232"/>
      <c r="X61" s="232"/>
      <c r="Y61" s="232"/>
      <c r="Z61" s="232"/>
      <c r="AA61" s="232"/>
      <c r="AB61" s="232"/>
      <c r="AC61" s="232"/>
      <c r="AD61" s="232"/>
      <c r="AE61" s="232"/>
      <c r="AF61" s="232"/>
      <c r="AG61" s="232"/>
      <c r="AH61" s="232"/>
      <c r="AI61" s="232"/>
      <c r="AJ61" s="232"/>
    </row>
    <row r="62" customFormat="false" ht="15.75" hidden="false" customHeight="true" outlineLevel="0" collapsed="false">
      <c r="A62" s="232" t="s">
        <v>655</v>
      </c>
      <c r="B62" s="233" t="s">
        <v>207</v>
      </c>
      <c r="C62" s="233" t="n">
        <v>2</v>
      </c>
      <c r="D62" s="234" t="n">
        <v>150</v>
      </c>
      <c r="E62" s="241" t="n">
        <f aca="false">D62/2</f>
        <v>75</v>
      </c>
      <c r="F62" s="241" t="n">
        <f aca="false">D62*2</f>
        <v>300</v>
      </c>
      <c r="G62" s="239"/>
      <c r="H62" s="241" t="n">
        <v>75</v>
      </c>
      <c r="I62" s="241" t="n">
        <v>300</v>
      </c>
      <c r="J62" s="234"/>
      <c r="K62" s="241" t="n">
        <v>75</v>
      </c>
      <c r="L62" s="241" t="n">
        <v>300</v>
      </c>
      <c r="M62" s="234"/>
      <c r="N62" s="241" t="n">
        <v>75</v>
      </c>
      <c r="O62" s="241" t="n">
        <f aca="false">L62/2</f>
        <v>150</v>
      </c>
      <c r="P62" s="234"/>
      <c r="Q62" s="232"/>
      <c r="R62" s="232"/>
      <c r="S62" s="232"/>
      <c r="T62" s="232"/>
      <c r="U62" s="251"/>
      <c r="V62" s="232"/>
      <c r="W62" s="232"/>
      <c r="X62" s="232"/>
      <c r="Y62" s="232"/>
      <c r="Z62" s="232"/>
      <c r="AA62" s="232"/>
      <c r="AB62" s="232"/>
      <c r="AC62" s="232"/>
      <c r="AD62" s="232"/>
      <c r="AE62" s="232"/>
      <c r="AF62" s="232"/>
      <c r="AG62" s="232"/>
      <c r="AH62" s="232"/>
      <c r="AI62" s="232"/>
      <c r="AJ62" s="232"/>
    </row>
    <row r="63" customFormat="false" ht="15.75" hidden="false" customHeight="true" outlineLevel="0" collapsed="false">
      <c r="A63" s="252" t="s">
        <v>656</v>
      </c>
      <c r="B63" s="253" t="s">
        <v>209</v>
      </c>
      <c r="C63" s="233" t="n">
        <v>2</v>
      </c>
      <c r="D63" s="234" t="n">
        <v>150</v>
      </c>
      <c r="E63" s="241" t="n">
        <f aca="false">D63/2</f>
        <v>75</v>
      </c>
      <c r="F63" s="241" t="n">
        <f aca="false">D63*2</f>
        <v>300</v>
      </c>
      <c r="G63" s="239"/>
      <c r="H63" s="241" t="n">
        <v>75</v>
      </c>
      <c r="I63" s="241" t="n">
        <v>300</v>
      </c>
      <c r="J63" s="234"/>
      <c r="K63" s="254" t="n">
        <v>75</v>
      </c>
      <c r="L63" s="241" t="n">
        <v>300</v>
      </c>
      <c r="M63" s="234"/>
      <c r="N63" s="254" t="n">
        <v>75</v>
      </c>
      <c r="O63" s="241" t="n">
        <f aca="false">L63/2</f>
        <v>150</v>
      </c>
      <c r="P63" s="234"/>
      <c r="Q63" s="232"/>
      <c r="R63" s="232"/>
      <c r="S63" s="232"/>
      <c r="T63" s="232"/>
      <c r="U63" s="251"/>
      <c r="V63" s="232"/>
      <c r="W63" s="232"/>
      <c r="X63" s="232"/>
      <c r="Y63" s="232"/>
      <c r="Z63" s="232"/>
      <c r="AA63" s="232"/>
      <c r="AB63" s="232"/>
      <c r="AC63" s="232"/>
      <c r="AD63" s="232"/>
      <c r="AE63" s="232"/>
      <c r="AF63" s="232"/>
      <c r="AG63" s="232"/>
      <c r="AH63" s="232"/>
      <c r="AI63" s="232"/>
      <c r="AJ63" s="232"/>
    </row>
    <row r="64" customFormat="false" ht="15.75" hidden="false" customHeight="true" outlineLevel="0" collapsed="false">
      <c r="A64" s="252" t="s">
        <v>657</v>
      </c>
      <c r="B64" s="253" t="s">
        <v>213</v>
      </c>
      <c r="C64" s="233" t="n">
        <v>3</v>
      </c>
      <c r="D64" s="234" t="n">
        <v>150</v>
      </c>
      <c r="E64" s="241" t="n">
        <f aca="false">D64/2</f>
        <v>75</v>
      </c>
      <c r="F64" s="241" t="n">
        <f aca="false">D64*2</f>
        <v>300</v>
      </c>
      <c r="G64" s="239"/>
      <c r="H64" s="241" t="n">
        <v>75</v>
      </c>
      <c r="I64" s="241" t="n">
        <v>200</v>
      </c>
      <c r="J64" s="234"/>
      <c r="K64" s="254" t="n">
        <v>75</v>
      </c>
      <c r="L64" s="241" t="n">
        <v>200</v>
      </c>
      <c r="M64" s="234"/>
      <c r="N64" s="254" t="n">
        <v>75</v>
      </c>
      <c r="O64" s="241" t="n">
        <f aca="false">L64/2</f>
        <v>100</v>
      </c>
      <c r="P64" s="234"/>
      <c r="Q64" s="232"/>
      <c r="R64" s="232"/>
      <c r="S64" s="232"/>
      <c r="T64" s="232"/>
      <c r="U64" s="232"/>
      <c r="V64" s="232"/>
      <c r="W64" s="232"/>
      <c r="X64" s="232"/>
      <c r="Y64" s="232"/>
      <c r="Z64" s="232"/>
      <c r="AA64" s="232"/>
      <c r="AB64" s="232"/>
      <c r="AC64" s="232"/>
      <c r="AD64" s="232"/>
      <c r="AE64" s="232"/>
      <c r="AF64" s="232"/>
      <c r="AG64" s="232"/>
      <c r="AH64" s="232"/>
      <c r="AI64" s="232"/>
      <c r="AJ64" s="232"/>
    </row>
    <row r="65" customFormat="false" ht="15.75" hidden="false" customHeight="true" outlineLevel="0" collapsed="false">
      <c r="A65" s="232" t="s">
        <v>659</v>
      </c>
      <c r="B65" s="233" t="s">
        <v>240</v>
      </c>
      <c r="C65" s="233" t="n">
        <v>1</v>
      </c>
      <c r="D65" s="234" t="n">
        <v>50</v>
      </c>
      <c r="E65" s="241" t="n">
        <f aca="false">D65</f>
        <v>50</v>
      </c>
      <c r="F65" s="241" t="n">
        <f aca="false">D65*14</f>
        <v>700</v>
      </c>
      <c r="G65" s="239"/>
      <c r="H65" s="241" t="n">
        <v>50</v>
      </c>
      <c r="I65" s="241" t="n">
        <v>420</v>
      </c>
      <c r="J65" s="234"/>
      <c r="K65" s="241" t="n">
        <v>50</v>
      </c>
      <c r="L65" s="241" t="n">
        <v>420</v>
      </c>
      <c r="M65" s="234"/>
      <c r="N65" s="241" t="n">
        <v>50</v>
      </c>
      <c r="O65" s="241" t="n">
        <f aca="false">L65/2</f>
        <v>210</v>
      </c>
      <c r="P65" s="234"/>
      <c r="Q65" s="232"/>
      <c r="R65" s="232"/>
      <c r="S65" s="232"/>
      <c r="T65" s="232"/>
      <c r="U65" s="232"/>
      <c r="V65" s="232"/>
      <c r="W65" s="232"/>
      <c r="X65" s="232"/>
      <c r="Y65" s="232"/>
      <c r="Z65" s="232"/>
      <c r="AA65" s="232"/>
      <c r="AB65" s="232"/>
      <c r="AC65" s="232"/>
      <c r="AD65" s="232"/>
      <c r="AE65" s="232"/>
      <c r="AF65" s="232"/>
      <c r="AG65" s="232"/>
      <c r="AH65" s="232"/>
      <c r="AI65" s="232"/>
      <c r="AJ65" s="232"/>
    </row>
    <row r="66" customFormat="false" ht="15.75" hidden="false" customHeight="true" outlineLevel="0" collapsed="false">
      <c r="A66" s="232" t="s">
        <v>660</v>
      </c>
      <c r="B66" s="233" t="s">
        <v>221</v>
      </c>
      <c r="C66" s="233" t="n">
        <v>1</v>
      </c>
      <c r="D66" s="234" t="n">
        <v>100</v>
      </c>
      <c r="E66" s="241" t="n">
        <f aca="false">D66</f>
        <v>100</v>
      </c>
      <c r="F66" s="241" t="n">
        <f aca="false">D66*14</f>
        <v>1400</v>
      </c>
      <c r="G66" s="239"/>
      <c r="H66" s="241" t="n">
        <v>100</v>
      </c>
      <c r="I66" s="241" t="n">
        <v>1400</v>
      </c>
      <c r="J66" s="234"/>
      <c r="K66" s="241" t="n">
        <v>100</v>
      </c>
      <c r="L66" s="241" t="n">
        <v>1400</v>
      </c>
      <c r="M66" s="234"/>
      <c r="N66" s="241" t="n">
        <v>100</v>
      </c>
      <c r="O66" s="241" t="n">
        <f aca="false">L66/2</f>
        <v>700</v>
      </c>
      <c r="P66" s="234"/>
      <c r="Q66" s="232"/>
      <c r="R66" s="232"/>
      <c r="S66" s="232"/>
      <c r="T66" s="232"/>
      <c r="U66" s="232"/>
      <c r="V66" s="232"/>
      <c r="W66" s="232"/>
      <c r="X66" s="232"/>
      <c r="Y66" s="232"/>
      <c r="Z66" s="232"/>
      <c r="AA66" s="232"/>
      <c r="AB66" s="232"/>
      <c r="AC66" s="232"/>
      <c r="AD66" s="232"/>
      <c r="AE66" s="232"/>
      <c r="AF66" s="232"/>
      <c r="AG66" s="232"/>
      <c r="AH66" s="232"/>
      <c r="AI66" s="232"/>
      <c r="AJ66" s="232"/>
    </row>
    <row r="67" customFormat="false" ht="15.75" hidden="false" customHeight="true" outlineLevel="0" collapsed="false">
      <c r="A67" s="232" t="s">
        <v>661</v>
      </c>
      <c r="B67" s="233" t="s">
        <v>223</v>
      </c>
      <c r="C67" s="233" t="n">
        <v>3</v>
      </c>
      <c r="D67" s="234" t="n">
        <v>150</v>
      </c>
      <c r="E67" s="241" t="n">
        <f aca="false">D67/2</f>
        <v>75</v>
      </c>
      <c r="F67" s="241" t="n">
        <f aca="false">D67*14</f>
        <v>2100</v>
      </c>
      <c r="G67" s="239"/>
      <c r="H67" s="241" t="n">
        <v>75</v>
      </c>
      <c r="I67" s="241" t="n">
        <v>2100</v>
      </c>
      <c r="J67" s="234"/>
      <c r="K67" s="241" t="n">
        <v>75</v>
      </c>
      <c r="L67" s="241" t="n">
        <v>2100</v>
      </c>
      <c r="M67" s="234"/>
      <c r="N67" s="241" t="n">
        <v>75</v>
      </c>
      <c r="O67" s="241" t="n">
        <f aca="false">L67/2</f>
        <v>1050</v>
      </c>
      <c r="P67" s="234"/>
      <c r="Q67" s="232"/>
      <c r="R67" s="232"/>
      <c r="S67" s="232"/>
      <c r="T67" s="232"/>
      <c r="U67" s="232"/>
      <c r="V67" s="232"/>
      <c r="W67" s="232"/>
      <c r="X67" s="232"/>
      <c r="Y67" s="232"/>
      <c r="Z67" s="232"/>
      <c r="AA67" s="232"/>
      <c r="AB67" s="232"/>
      <c r="AC67" s="232"/>
      <c r="AD67" s="232"/>
      <c r="AE67" s="232"/>
      <c r="AF67" s="232"/>
      <c r="AG67" s="232"/>
      <c r="AH67" s="232"/>
      <c r="AI67" s="232"/>
      <c r="AJ67" s="232"/>
    </row>
    <row r="68" customFormat="false" ht="15.75" hidden="false" customHeight="true" outlineLevel="0" collapsed="false">
      <c r="A68" s="232" t="s">
        <v>662</v>
      </c>
      <c r="B68" s="233" t="s">
        <v>225</v>
      </c>
      <c r="C68" s="233" t="n">
        <v>3</v>
      </c>
      <c r="D68" s="234" t="n">
        <v>50</v>
      </c>
      <c r="E68" s="241" t="n">
        <f aca="false">D68/2</f>
        <v>25</v>
      </c>
      <c r="F68" s="241" t="n">
        <f aca="false">D68*14</f>
        <v>700</v>
      </c>
      <c r="G68" s="239"/>
      <c r="H68" s="241" t="n">
        <v>25</v>
      </c>
      <c r="I68" s="241" t="n">
        <v>700</v>
      </c>
      <c r="J68" s="234"/>
      <c r="K68" s="241" t="n">
        <v>25</v>
      </c>
      <c r="L68" s="241" t="n">
        <v>700</v>
      </c>
      <c r="M68" s="234"/>
      <c r="N68" s="241" t="n">
        <v>25</v>
      </c>
      <c r="O68" s="241" t="n">
        <f aca="false">L68/2</f>
        <v>350</v>
      </c>
      <c r="P68" s="234"/>
      <c r="Q68" s="232"/>
      <c r="R68" s="232"/>
      <c r="S68" s="232"/>
      <c r="T68" s="232"/>
      <c r="U68" s="232"/>
      <c r="V68" s="232"/>
      <c r="W68" s="232"/>
      <c r="X68" s="232"/>
      <c r="Y68" s="232"/>
      <c r="Z68" s="232"/>
      <c r="AA68" s="232"/>
      <c r="AB68" s="232"/>
      <c r="AC68" s="232"/>
      <c r="AD68" s="232"/>
      <c r="AE68" s="232"/>
      <c r="AF68" s="232"/>
      <c r="AG68" s="232"/>
      <c r="AH68" s="232"/>
      <c r="AI68" s="232"/>
      <c r="AJ68" s="232"/>
    </row>
    <row r="69" customFormat="false" ht="15.75" hidden="false" customHeight="true" outlineLevel="0" collapsed="false">
      <c r="A69" s="232" t="s">
        <v>663</v>
      </c>
      <c r="B69" s="233" t="s">
        <v>230</v>
      </c>
      <c r="C69" s="233" t="n">
        <v>1</v>
      </c>
      <c r="D69" s="234" t="n">
        <v>50</v>
      </c>
      <c r="E69" s="241" t="n">
        <f aca="false">D69</f>
        <v>50</v>
      </c>
      <c r="F69" s="241" t="n">
        <f aca="false">D69*14</f>
        <v>700</v>
      </c>
      <c r="G69" s="239"/>
      <c r="H69" s="241" t="n">
        <v>50</v>
      </c>
      <c r="I69" s="241" t="n">
        <v>420</v>
      </c>
      <c r="J69" s="234"/>
      <c r="K69" s="241" t="n">
        <v>50</v>
      </c>
      <c r="L69" s="241" t="n">
        <v>420</v>
      </c>
      <c r="M69" s="234"/>
      <c r="N69" s="241" t="n">
        <v>50</v>
      </c>
      <c r="O69" s="241" t="n">
        <f aca="false">L69/2</f>
        <v>210</v>
      </c>
      <c r="P69" s="234"/>
      <c r="Q69" s="232"/>
      <c r="R69" s="232"/>
      <c r="S69" s="232"/>
      <c r="T69" s="232"/>
      <c r="U69" s="232"/>
      <c r="V69" s="232"/>
      <c r="W69" s="232"/>
      <c r="X69" s="232"/>
      <c r="Y69" s="232"/>
      <c r="Z69" s="232"/>
      <c r="AA69" s="232"/>
      <c r="AB69" s="232"/>
      <c r="AC69" s="232"/>
      <c r="AD69" s="232"/>
      <c r="AE69" s="232"/>
      <c r="AF69" s="232"/>
      <c r="AG69" s="232"/>
      <c r="AH69" s="232"/>
      <c r="AI69" s="232"/>
      <c r="AJ69" s="232"/>
    </row>
    <row r="70" customFormat="false" ht="15.75" hidden="false" customHeight="true" outlineLevel="0" collapsed="false">
      <c r="A70" s="252" t="s">
        <v>665</v>
      </c>
      <c r="B70" s="253" t="s">
        <v>197</v>
      </c>
      <c r="C70" s="233" t="n">
        <v>3</v>
      </c>
      <c r="D70" s="234" t="n">
        <v>150</v>
      </c>
      <c r="E70" s="241" t="n">
        <f aca="false">D70/2</f>
        <v>75</v>
      </c>
      <c r="F70" s="237" t="n">
        <f aca="false">D70*7</f>
        <v>1050</v>
      </c>
      <c r="G70" s="239"/>
      <c r="H70" s="241" t="n">
        <v>75</v>
      </c>
      <c r="I70" s="241" t="n">
        <v>1050</v>
      </c>
      <c r="J70" s="234"/>
      <c r="K70" s="254" t="n">
        <v>75</v>
      </c>
      <c r="L70" s="241" t="n">
        <v>1050</v>
      </c>
      <c r="M70" s="234"/>
      <c r="N70" s="254" t="n">
        <v>75</v>
      </c>
      <c r="O70" s="241" t="n">
        <f aca="false">L70/2</f>
        <v>525</v>
      </c>
      <c r="P70" s="234"/>
      <c r="Q70" s="232"/>
      <c r="R70" s="232"/>
      <c r="S70" s="232"/>
      <c r="T70" s="232"/>
      <c r="U70" s="232"/>
      <c r="V70" s="232"/>
      <c r="W70" s="232"/>
      <c r="X70" s="232"/>
      <c r="Y70" s="232"/>
      <c r="Z70" s="232"/>
      <c r="AA70" s="232"/>
      <c r="AB70" s="232"/>
      <c r="AC70" s="232"/>
      <c r="AD70" s="232"/>
      <c r="AE70" s="232"/>
      <c r="AF70" s="232"/>
      <c r="AG70" s="232"/>
      <c r="AH70" s="232"/>
      <c r="AI70" s="232"/>
      <c r="AJ70" s="232"/>
    </row>
    <row r="71" customFormat="false" ht="15.75" hidden="false" customHeight="true" outlineLevel="0" collapsed="false">
      <c r="A71" s="266" t="s">
        <v>666</v>
      </c>
      <c r="B71" s="233" t="s">
        <v>334</v>
      </c>
      <c r="C71" s="233" t="n">
        <v>1</v>
      </c>
      <c r="D71" s="234" t="n">
        <v>50</v>
      </c>
      <c r="E71" s="241" t="n">
        <f aca="false">D71</f>
        <v>50</v>
      </c>
      <c r="F71" s="241" t="n">
        <f aca="false">D71*14</f>
        <v>700</v>
      </c>
      <c r="G71" s="239"/>
      <c r="H71" s="241" t="n">
        <v>50</v>
      </c>
      <c r="I71" s="237" t="n">
        <v>420</v>
      </c>
      <c r="J71" s="239"/>
      <c r="K71" s="237" t="n">
        <v>50</v>
      </c>
      <c r="L71" s="237" t="n">
        <v>420</v>
      </c>
      <c r="M71" s="239"/>
      <c r="N71" s="237" t="n">
        <v>50</v>
      </c>
      <c r="O71" s="241" t="n">
        <f aca="false">L71/2</f>
        <v>210</v>
      </c>
      <c r="P71" s="239"/>
      <c r="Q71" s="232"/>
      <c r="R71" s="232"/>
      <c r="S71" s="232"/>
      <c r="T71" s="232"/>
      <c r="U71" s="232"/>
      <c r="V71" s="232"/>
      <c r="W71" s="232"/>
      <c r="X71" s="232"/>
      <c r="Y71" s="232"/>
      <c r="Z71" s="232"/>
      <c r="AA71" s="232"/>
      <c r="AB71" s="232"/>
      <c r="AC71" s="232"/>
      <c r="AD71" s="232"/>
      <c r="AE71" s="232"/>
      <c r="AF71" s="232"/>
      <c r="AG71" s="232"/>
      <c r="AH71" s="232"/>
      <c r="AI71" s="232"/>
      <c r="AJ71" s="232"/>
    </row>
    <row r="72" customFormat="false" ht="15.75" hidden="false" customHeight="true" outlineLevel="0" collapsed="false">
      <c r="A72" s="266" t="s">
        <v>667</v>
      </c>
      <c r="B72" s="233" t="str">
        <f aca="false">'common foods'!D121</f>
        <v>05100</v>
      </c>
      <c r="C72" s="233" t="n">
        <v>3</v>
      </c>
      <c r="D72" s="234" t="n">
        <v>150</v>
      </c>
      <c r="E72" s="241" t="n">
        <f aca="false">D72/2</f>
        <v>75</v>
      </c>
      <c r="F72" s="237" t="n">
        <f aca="false">D72*7</f>
        <v>1050</v>
      </c>
      <c r="G72" s="239"/>
      <c r="H72" s="241" t="n">
        <v>75</v>
      </c>
      <c r="I72" s="237" t="n">
        <v>1050</v>
      </c>
      <c r="J72" s="239"/>
      <c r="K72" s="237" t="n">
        <v>75</v>
      </c>
      <c r="L72" s="237" t="n">
        <v>1050</v>
      </c>
      <c r="M72" s="239"/>
      <c r="N72" s="237" t="n">
        <v>75</v>
      </c>
      <c r="O72" s="241" t="n">
        <f aca="false">L72/2</f>
        <v>525</v>
      </c>
      <c r="P72" s="239"/>
      <c r="Q72" s="232"/>
      <c r="R72" s="232"/>
      <c r="S72" s="232"/>
      <c r="T72" s="232"/>
      <c r="U72" s="232"/>
      <c r="V72" s="232"/>
      <c r="W72" s="232"/>
      <c r="X72" s="232"/>
      <c r="Y72" s="232"/>
      <c r="Z72" s="232"/>
      <c r="AA72" s="232"/>
      <c r="AB72" s="232"/>
      <c r="AC72" s="232"/>
      <c r="AD72" s="232"/>
      <c r="AE72" s="232"/>
      <c r="AF72" s="232"/>
      <c r="AG72" s="232"/>
      <c r="AH72" s="232"/>
      <c r="AI72" s="232"/>
      <c r="AJ72" s="232"/>
    </row>
    <row r="73" customFormat="false" ht="15.75" hidden="false" customHeight="true" outlineLevel="0" collapsed="false">
      <c r="A73" s="266" t="s">
        <v>668</v>
      </c>
      <c r="B73" s="233" t="str">
        <f aca="false">'common foods'!D103</f>
        <v>05085</v>
      </c>
      <c r="C73" s="233" t="n">
        <v>2</v>
      </c>
      <c r="D73" s="234" t="n">
        <v>50</v>
      </c>
      <c r="E73" s="241" t="n">
        <f aca="false">D73/2</f>
        <v>25</v>
      </c>
      <c r="F73" s="237" t="n">
        <f aca="false">D73*7</f>
        <v>350</v>
      </c>
      <c r="G73" s="239"/>
      <c r="H73" s="241" t="n">
        <v>25</v>
      </c>
      <c r="I73" s="237" t="n">
        <v>210</v>
      </c>
      <c r="J73" s="239"/>
      <c r="K73" s="237" t="n">
        <v>25</v>
      </c>
      <c r="L73" s="237" t="n">
        <v>210</v>
      </c>
      <c r="M73" s="239"/>
      <c r="N73" s="237" t="n">
        <v>25</v>
      </c>
      <c r="O73" s="241" t="n">
        <f aca="false">L73/2</f>
        <v>105</v>
      </c>
      <c r="P73" s="239"/>
      <c r="Q73" s="232"/>
      <c r="R73" s="232"/>
      <c r="S73" s="232"/>
      <c r="T73" s="232"/>
      <c r="U73" s="232"/>
      <c r="V73" s="232"/>
      <c r="W73" s="232"/>
      <c r="X73" s="232"/>
      <c r="Y73" s="232"/>
      <c r="Z73" s="232"/>
      <c r="AA73" s="232"/>
      <c r="AB73" s="232"/>
      <c r="AC73" s="232"/>
      <c r="AD73" s="232"/>
      <c r="AE73" s="232"/>
      <c r="AF73" s="232"/>
      <c r="AG73" s="232"/>
      <c r="AH73" s="232"/>
      <c r="AI73" s="232"/>
      <c r="AJ73" s="232"/>
    </row>
    <row r="74" customFormat="false" ht="15.75" hidden="false" customHeight="true" outlineLevel="0" collapsed="false">
      <c r="A74" s="266" t="s">
        <v>249</v>
      </c>
      <c r="B74" s="233" t="s">
        <v>217</v>
      </c>
      <c r="C74" s="233" t="n">
        <v>3</v>
      </c>
      <c r="D74" s="234" t="n">
        <v>100</v>
      </c>
      <c r="E74" s="241" t="n">
        <f aca="false">D74/2</f>
        <v>50</v>
      </c>
      <c r="F74" s="237" t="n">
        <f aca="false">D74*7</f>
        <v>700</v>
      </c>
      <c r="G74" s="239"/>
      <c r="H74" s="241" t="n">
        <v>50</v>
      </c>
      <c r="I74" s="237" t="n">
        <v>595</v>
      </c>
      <c r="J74" s="239"/>
      <c r="K74" s="237" t="n">
        <v>50</v>
      </c>
      <c r="L74" s="237" t="n">
        <v>595</v>
      </c>
      <c r="M74" s="239"/>
      <c r="N74" s="237" t="n">
        <v>50</v>
      </c>
      <c r="O74" s="241" t="n">
        <f aca="false">L74/2</f>
        <v>297.5</v>
      </c>
      <c r="P74" s="239"/>
      <c r="Q74" s="232"/>
      <c r="R74" s="232"/>
      <c r="S74" s="232"/>
      <c r="T74" s="232"/>
      <c r="U74" s="232"/>
      <c r="V74" s="232"/>
      <c r="W74" s="232"/>
      <c r="X74" s="232"/>
      <c r="Y74" s="232"/>
      <c r="Z74" s="232"/>
      <c r="AA74" s="232"/>
      <c r="AB74" s="232"/>
      <c r="AC74" s="232"/>
      <c r="AD74" s="232"/>
      <c r="AE74" s="232"/>
      <c r="AF74" s="232"/>
      <c r="AG74" s="232"/>
      <c r="AH74" s="232"/>
      <c r="AI74" s="232"/>
      <c r="AJ74" s="232"/>
    </row>
    <row r="75" customFormat="false" ht="15.75" hidden="false" customHeight="true" outlineLevel="0" collapsed="false">
      <c r="A75" s="266" t="s">
        <v>250</v>
      </c>
      <c r="B75" s="233" t="s">
        <v>251</v>
      </c>
      <c r="C75" s="233" t="n">
        <v>3</v>
      </c>
      <c r="D75" s="234" t="n">
        <v>50</v>
      </c>
      <c r="E75" s="241" t="n">
        <f aca="false">D75/2</f>
        <v>25</v>
      </c>
      <c r="F75" s="237" t="n">
        <f aca="false">D75*7</f>
        <v>350</v>
      </c>
      <c r="G75" s="239"/>
      <c r="H75" s="241" t="n">
        <v>25</v>
      </c>
      <c r="I75" s="237" t="n">
        <v>210</v>
      </c>
      <c r="J75" s="239"/>
      <c r="K75" s="237" t="n">
        <v>25</v>
      </c>
      <c r="L75" s="237" t="n">
        <v>210</v>
      </c>
      <c r="M75" s="239"/>
      <c r="N75" s="237" t="n">
        <v>25</v>
      </c>
      <c r="O75" s="241" t="n">
        <f aca="false">L75/2</f>
        <v>105</v>
      </c>
      <c r="P75" s="239"/>
      <c r="Q75" s="232"/>
      <c r="R75" s="232"/>
      <c r="S75" s="232"/>
      <c r="T75" s="232"/>
      <c r="U75" s="232"/>
      <c r="V75" s="232"/>
      <c r="W75" s="232"/>
      <c r="X75" s="232"/>
      <c r="Y75" s="232"/>
      <c r="Z75" s="232"/>
      <c r="AA75" s="232"/>
      <c r="AB75" s="232"/>
      <c r="AC75" s="232"/>
      <c r="AD75" s="232"/>
      <c r="AE75" s="232"/>
      <c r="AF75" s="232"/>
      <c r="AG75" s="232"/>
      <c r="AH75" s="232"/>
      <c r="AI75" s="232"/>
      <c r="AJ75" s="232"/>
    </row>
    <row r="76" customFormat="false" ht="15.75" hidden="false" customHeight="true" outlineLevel="0" collapsed="false">
      <c r="A76" s="266" t="s">
        <v>252</v>
      </c>
      <c r="B76" s="233" t="s">
        <v>253</v>
      </c>
      <c r="C76" s="233" t="n">
        <v>3</v>
      </c>
      <c r="D76" s="234" t="n">
        <v>50</v>
      </c>
      <c r="E76" s="241" t="n">
        <f aca="false">D76/2</f>
        <v>25</v>
      </c>
      <c r="F76" s="237" t="n">
        <f aca="false">D76*7</f>
        <v>350</v>
      </c>
      <c r="G76" s="239"/>
      <c r="H76" s="241" t="n">
        <v>25</v>
      </c>
      <c r="I76" s="237" t="n">
        <v>210</v>
      </c>
      <c r="J76" s="239"/>
      <c r="K76" s="237" t="n">
        <v>25</v>
      </c>
      <c r="L76" s="237" t="n">
        <v>210</v>
      </c>
      <c r="M76" s="239"/>
      <c r="N76" s="237" t="n">
        <v>25</v>
      </c>
      <c r="O76" s="241" t="n">
        <f aca="false">L76/2</f>
        <v>105</v>
      </c>
      <c r="P76" s="239"/>
      <c r="Q76" s="232"/>
      <c r="R76" s="232"/>
      <c r="S76" s="232"/>
      <c r="T76" s="232"/>
      <c r="U76" s="232"/>
      <c r="V76" s="232"/>
      <c r="W76" s="232"/>
      <c r="X76" s="232"/>
      <c r="Y76" s="232"/>
      <c r="Z76" s="232"/>
      <c r="AA76" s="232"/>
      <c r="AB76" s="232"/>
      <c r="AC76" s="232"/>
      <c r="AD76" s="232"/>
      <c r="AE76" s="232"/>
      <c r="AF76" s="232"/>
      <c r="AG76" s="232"/>
      <c r="AH76" s="232"/>
      <c r="AI76" s="232"/>
      <c r="AJ76" s="232"/>
    </row>
    <row r="77" customFormat="false" ht="15.75" hidden="false" customHeight="true" outlineLevel="0" collapsed="false">
      <c r="A77" s="266" t="s">
        <v>256</v>
      </c>
      <c r="B77" s="233" t="s">
        <v>257</v>
      </c>
      <c r="C77" s="233" t="n">
        <v>3</v>
      </c>
      <c r="D77" s="234" t="n">
        <v>150</v>
      </c>
      <c r="E77" s="241" t="n">
        <f aca="false">D77/2</f>
        <v>75</v>
      </c>
      <c r="F77" s="237" t="n">
        <f aca="false">D77*7</f>
        <v>1050</v>
      </c>
      <c r="G77" s="239"/>
      <c r="H77" s="241" t="n">
        <v>75</v>
      </c>
      <c r="I77" s="237" t="n">
        <v>1050</v>
      </c>
      <c r="J77" s="239"/>
      <c r="K77" s="237" t="n">
        <v>75</v>
      </c>
      <c r="L77" s="237" t="n">
        <v>1050</v>
      </c>
      <c r="M77" s="239"/>
      <c r="N77" s="237" t="n">
        <v>75</v>
      </c>
      <c r="O77" s="241" t="n">
        <f aca="false">L77/2</f>
        <v>525</v>
      </c>
      <c r="P77" s="239"/>
      <c r="Q77" s="232"/>
      <c r="R77" s="232"/>
      <c r="S77" s="232"/>
      <c r="T77" s="232"/>
      <c r="U77" s="232"/>
      <c r="V77" s="232"/>
      <c r="W77" s="232"/>
      <c r="X77" s="232"/>
      <c r="Y77" s="232"/>
      <c r="Z77" s="232"/>
      <c r="AA77" s="232"/>
      <c r="AB77" s="232"/>
      <c r="AC77" s="232"/>
      <c r="AD77" s="232"/>
      <c r="AE77" s="232"/>
      <c r="AF77" s="232"/>
      <c r="AG77" s="232"/>
      <c r="AH77" s="232"/>
      <c r="AI77" s="232"/>
      <c r="AJ77" s="232"/>
    </row>
    <row r="78" customFormat="false" ht="15.75" hidden="false" customHeight="true" outlineLevel="0" collapsed="false">
      <c r="A78" s="249" t="s">
        <v>575</v>
      </c>
      <c r="B78" s="246"/>
      <c r="C78" s="246"/>
      <c r="D78" s="246"/>
      <c r="E78" s="237" t="n">
        <v>28</v>
      </c>
      <c r="F78" s="237" t="n">
        <v>60</v>
      </c>
      <c r="G78" s="239" t="n">
        <v>44</v>
      </c>
      <c r="H78" s="237" t="n">
        <v>28</v>
      </c>
      <c r="I78" s="237" t="n">
        <v>60</v>
      </c>
      <c r="J78" s="239" t="n">
        <v>44</v>
      </c>
      <c r="K78" s="237" t="n">
        <v>28</v>
      </c>
      <c r="L78" s="241" t="n">
        <f aca="false">I78*1.4286</f>
        <v>85.716</v>
      </c>
      <c r="M78" s="239" t="n">
        <v>44</v>
      </c>
      <c r="N78" s="237" t="n">
        <v>28</v>
      </c>
      <c r="O78" s="237" t="n">
        <f aca="false">I78*0.6</f>
        <v>36</v>
      </c>
      <c r="P78" s="239" t="n">
        <v>44</v>
      </c>
      <c r="Q78" s="232"/>
      <c r="R78" s="232"/>
      <c r="S78" s="232"/>
      <c r="T78" s="232"/>
      <c r="U78" s="232"/>
      <c r="V78" s="232"/>
      <c r="W78" s="232"/>
      <c r="X78" s="232"/>
      <c r="Y78" s="232"/>
      <c r="Z78" s="232"/>
      <c r="AA78" s="232"/>
      <c r="AB78" s="232"/>
      <c r="AC78" s="232"/>
      <c r="AD78" s="232"/>
      <c r="AE78" s="232"/>
      <c r="AF78" s="232"/>
      <c r="AG78" s="232"/>
      <c r="AH78" s="232"/>
      <c r="AI78" s="232"/>
      <c r="AJ78" s="232"/>
    </row>
    <row r="79" customFormat="false" ht="15.75" hidden="false" customHeight="true" outlineLevel="0" collapsed="false">
      <c r="A79" s="249"/>
      <c r="B79" s="246"/>
      <c r="C79" s="246"/>
      <c r="D79" s="246"/>
      <c r="E79" s="236" t="n">
        <f aca="false">D80*E78</f>
        <v>280</v>
      </c>
      <c r="F79" s="236" t="n">
        <f aca="false">D80*F78</f>
        <v>600</v>
      </c>
      <c r="G79" s="236" t="n">
        <f aca="false">D80*G78</f>
        <v>440</v>
      </c>
      <c r="H79" s="236" t="n">
        <v>285</v>
      </c>
      <c r="I79" s="236" t="n">
        <v>645</v>
      </c>
      <c r="J79" s="236" t="n">
        <f aca="false">D80*J78</f>
        <v>440</v>
      </c>
      <c r="K79" s="236" t="n">
        <f aca="false">D80*K78</f>
        <v>280</v>
      </c>
      <c r="L79" s="236" t="n">
        <f aca="false">D80*L78</f>
        <v>857.16</v>
      </c>
      <c r="M79" s="236" t="n">
        <f aca="false">D80*M78</f>
        <v>440</v>
      </c>
      <c r="N79" s="236" t="n">
        <f aca="false">D80*N78</f>
        <v>280</v>
      </c>
      <c r="O79" s="236" t="n">
        <f aca="false">D80*O78</f>
        <v>360</v>
      </c>
      <c r="P79" s="236" t="n">
        <f aca="false">D80*P78</f>
        <v>440</v>
      </c>
      <c r="Q79" s="232"/>
      <c r="R79" s="232"/>
      <c r="S79" s="232"/>
      <c r="T79" s="232"/>
      <c r="U79" s="232"/>
      <c r="V79" s="232"/>
      <c r="W79" s="232"/>
      <c r="X79" s="232"/>
      <c r="Y79" s="232"/>
      <c r="Z79" s="232"/>
      <c r="AA79" s="232"/>
      <c r="AB79" s="232"/>
      <c r="AC79" s="232"/>
      <c r="AD79" s="232"/>
      <c r="AE79" s="232"/>
      <c r="AF79" s="232"/>
      <c r="AG79" s="232"/>
      <c r="AH79" s="232"/>
      <c r="AI79" s="232"/>
      <c r="AJ79" s="232"/>
    </row>
    <row r="80" customFormat="false" ht="15.75" hidden="false" customHeight="true" outlineLevel="0" collapsed="false">
      <c r="A80" s="232" t="s">
        <v>669</v>
      </c>
      <c r="B80" s="233" t="s">
        <v>264</v>
      </c>
      <c r="C80" s="233" t="n">
        <v>2</v>
      </c>
      <c r="D80" s="234" t="n">
        <v>10</v>
      </c>
      <c r="E80" s="241" t="n">
        <v>10</v>
      </c>
      <c r="F80" s="241" t="n">
        <f aca="false">D80*7</f>
        <v>70</v>
      </c>
      <c r="G80" s="239"/>
      <c r="H80" s="241" t="n">
        <v>10</v>
      </c>
      <c r="I80" s="241" t="n">
        <v>70</v>
      </c>
      <c r="J80" s="234"/>
      <c r="K80" s="241" t="n">
        <v>10</v>
      </c>
      <c r="L80" s="241" t="n">
        <v>70</v>
      </c>
      <c r="M80" s="240"/>
      <c r="N80" s="241" t="n">
        <v>10</v>
      </c>
      <c r="O80" s="241" t="n">
        <v>70</v>
      </c>
      <c r="P80" s="234"/>
      <c r="Q80" s="232"/>
      <c r="R80" s="232"/>
      <c r="S80" s="232"/>
      <c r="T80" s="232"/>
      <c r="U80" s="232"/>
      <c r="V80" s="232"/>
      <c r="W80" s="232"/>
      <c r="X80" s="232"/>
      <c r="Y80" s="232"/>
      <c r="Z80" s="232"/>
      <c r="AA80" s="232"/>
      <c r="AB80" s="232"/>
      <c r="AC80" s="232"/>
      <c r="AD80" s="232"/>
      <c r="AE80" s="232"/>
      <c r="AF80" s="232"/>
      <c r="AG80" s="232"/>
      <c r="AH80" s="232"/>
      <c r="AI80" s="232"/>
      <c r="AJ80" s="232"/>
    </row>
    <row r="81" customFormat="false" ht="15.75" hidden="false" customHeight="true" outlineLevel="0" collapsed="false">
      <c r="A81" s="232" t="s">
        <v>670</v>
      </c>
      <c r="B81" s="233" t="s">
        <v>266</v>
      </c>
      <c r="C81" s="233" t="n">
        <v>2</v>
      </c>
      <c r="D81" s="234" t="n">
        <v>10</v>
      </c>
      <c r="E81" s="241" t="n">
        <v>10</v>
      </c>
      <c r="F81" s="241" t="n">
        <f aca="false">D81*7</f>
        <v>70</v>
      </c>
      <c r="G81" s="239"/>
      <c r="H81" s="241" t="n">
        <v>10</v>
      </c>
      <c r="I81" s="241" t="n">
        <v>70</v>
      </c>
      <c r="J81" s="234"/>
      <c r="K81" s="241" t="n">
        <v>10</v>
      </c>
      <c r="L81" s="241" t="n">
        <v>70</v>
      </c>
      <c r="M81" s="240"/>
      <c r="N81" s="241" t="n">
        <v>10</v>
      </c>
      <c r="O81" s="241" t="n">
        <v>70</v>
      </c>
      <c r="P81" s="234"/>
      <c r="Q81" s="232"/>
      <c r="R81" s="232"/>
      <c r="S81" s="232"/>
      <c r="T81" s="232"/>
      <c r="U81" s="232"/>
      <c r="V81" s="232"/>
      <c r="W81" s="232"/>
      <c r="X81" s="232"/>
      <c r="Y81" s="232"/>
      <c r="Z81" s="232"/>
      <c r="AA81" s="232"/>
      <c r="AB81" s="232"/>
      <c r="AC81" s="232"/>
      <c r="AD81" s="232"/>
      <c r="AE81" s="232"/>
      <c r="AF81" s="232"/>
      <c r="AG81" s="232"/>
      <c r="AH81" s="232"/>
      <c r="AI81" s="232"/>
      <c r="AJ81" s="232"/>
    </row>
    <row r="82" customFormat="false" ht="15.75" hidden="false" customHeight="true" outlineLevel="0" collapsed="false">
      <c r="A82" s="249" t="s">
        <v>671</v>
      </c>
      <c r="B82" s="246"/>
      <c r="C82" s="246"/>
      <c r="D82" s="246"/>
      <c r="E82" s="256" t="n">
        <v>0</v>
      </c>
      <c r="F82" s="256" t="n">
        <v>0</v>
      </c>
      <c r="G82" s="257" t="n">
        <v>0</v>
      </c>
      <c r="H82" s="256" t="n">
        <v>0</v>
      </c>
      <c r="I82" s="256" t="n">
        <v>0</v>
      </c>
      <c r="J82" s="257" t="n">
        <v>0</v>
      </c>
      <c r="K82" s="256" t="n">
        <v>0</v>
      </c>
      <c r="L82" s="256" t="n">
        <v>0</v>
      </c>
      <c r="M82" s="257" t="n">
        <v>0</v>
      </c>
      <c r="N82" s="256" t="n">
        <v>0</v>
      </c>
      <c r="O82" s="256" t="n">
        <v>0</v>
      </c>
      <c r="P82" s="257" t="n">
        <v>0</v>
      </c>
      <c r="Q82" s="232"/>
      <c r="R82" s="232"/>
      <c r="S82" s="232"/>
      <c r="T82" s="232"/>
      <c r="U82" s="232"/>
      <c r="V82" s="232"/>
      <c r="W82" s="232"/>
      <c r="X82" s="232"/>
      <c r="Y82" s="232"/>
      <c r="Z82" s="232"/>
      <c r="AA82" s="232"/>
      <c r="AB82" s="232"/>
      <c r="AC82" s="232"/>
      <c r="AD82" s="232"/>
      <c r="AE82" s="232"/>
      <c r="AF82" s="232"/>
      <c r="AG82" s="232"/>
      <c r="AH82" s="232"/>
      <c r="AI82" s="232"/>
      <c r="AJ82" s="232"/>
    </row>
    <row r="83" customFormat="false" ht="15.75" hidden="false" customHeight="true" outlineLevel="0" collapsed="false">
      <c r="A83" s="249"/>
      <c r="B83" s="246"/>
      <c r="C83" s="246"/>
      <c r="D83" s="246"/>
      <c r="E83" s="236" t="n">
        <f aca="false">D84*E82</f>
        <v>0</v>
      </c>
      <c r="F83" s="236" t="n">
        <f aca="false">D84*F82</f>
        <v>0</v>
      </c>
      <c r="G83" s="236" t="n">
        <f aca="false">D84*G82</f>
        <v>0</v>
      </c>
      <c r="H83" s="236" t="n">
        <f aca="false">D84*H82</f>
        <v>0</v>
      </c>
      <c r="I83" s="236" t="n">
        <f aca="false">D84*I82</f>
        <v>0</v>
      </c>
      <c r="J83" s="236" t="n">
        <f aca="false">D84*J82</f>
        <v>0</v>
      </c>
      <c r="K83" s="236" t="n">
        <f aca="false">D84*K82</f>
        <v>0</v>
      </c>
      <c r="L83" s="236" t="n">
        <f aca="false">D84*L82</f>
        <v>0</v>
      </c>
      <c r="M83" s="236" t="n">
        <f aca="false">D84*M82</f>
        <v>0</v>
      </c>
      <c r="N83" s="236" t="n">
        <f aca="false">D84*N82</f>
        <v>0</v>
      </c>
      <c r="O83" s="236" t="n">
        <f aca="false">D84*O82</f>
        <v>0</v>
      </c>
      <c r="P83" s="236" t="n">
        <f aca="false">D84*P82</f>
        <v>0</v>
      </c>
      <c r="Q83" s="232"/>
      <c r="R83" s="232"/>
      <c r="S83" s="232"/>
      <c r="T83" s="232"/>
      <c r="U83" s="232"/>
      <c r="V83" s="232"/>
      <c r="W83" s="232"/>
      <c r="X83" s="232"/>
      <c r="Y83" s="232"/>
      <c r="Z83" s="232"/>
      <c r="AA83" s="232"/>
      <c r="AB83" s="232"/>
      <c r="AC83" s="232"/>
      <c r="AD83" s="232"/>
      <c r="AE83" s="232"/>
      <c r="AF83" s="232"/>
      <c r="AG83" s="232"/>
      <c r="AH83" s="232"/>
      <c r="AI83" s="232"/>
      <c r="AJ83" s="232"/>
    </row>
    <row r="84" customFormat="false" ht="15.75" hidden="false" customHeight="true" outlineLevel="0" collapsed="false">
      <c r="A84" s="232" t="s">
        <v>287</v>
      </c>
      <c r="B84" s="233" t="s">
        <v>288</v>
      </c>
      <c r="C84" s="233" t="n">
        <v>0</v>
      </c>
      <c r="D84" s="234" t="n">
        <v>30</v>
      </c>
      <c r="E84" s="237" t="n">
        <v>0</v>
      </c>
      <c r="F84" s="237" t="n">
        <v>0</v>
      </c>
      <c r="G84" s="234"/>
      <c r="H84" s="237" t="n">
        <v>0</v>
      </c>
      <c r="I84" s="237" t="n">
        <v>0</v>
      </c>
      <c r="J84" s="234"/>
      <c r="K84" s="237" t="n">
        <v>0</v>
      </c>
      <c r="L84" s="237" t="n">
        <v>0</v>
      </c>
      <c r="M84" s="234"/>
      <c r="N84" s="237" t="n">
        <v>0</v>
      </c>
      <c r="O84" s="237" t="n">
        <v>0</v>
      </c>
      <c r="P84" s="233"/>
      <c r="Q84" s="232"/>
      <c r="R84" s="232"/>
      <c r="S84" s="232"/>
      <c r="T84" s="232"/>
      <c r="U84" s="232"/>
      <c r="V84" s="232"/>
      <c r="W84" s="232"/>
      <c r="X84" s="232"/>
      <c r="Y84" s="232"/>
      <c r="Z84" s="232"/>
      <c r="AA84" s="232"/>
      <c r="AB84" s="232"/>
      <c r="AC84" s="232"/>
      <c r="AD84" s="232"/>
      <c r="AE84" s="232"/>
      <c r="AF84" s="232"/>
      <c r="AG84" s="232"/>
      <c r="AH84" s="232"/>
      <c r="AI84" s="232"/>
      <c r="AJ84" s="232"/>
    </row>
    <row r="85" customFormat="false" ht="15.75" hidden="false" customHeight="true" outlineLevel="0" collapsed="false">
      <c r="A85" s="232" t="s">
        <v>578</v>
      </c>
      <c r="B85" s="233" t="s">
        <v>290</v>
      </c>
      <c r="C85" s="233" t="n">
        <v>0</v>
      </c>
      <c r="D85" s="234" t="n">
        <v>30</v>
      </c>
      <c r="E85" s="237" t="n">
        <v>0</v>
      </c>
      <c r="F85" s="237" t="n">
        <v>0</v>
      </c>
      <c r="G85" s="234"/>
      <c r="H85" s="237" t="n">
        <v>0</v>
      </c>
      <c r="I85" s="237" t="n">
        <v>0</v>
      </c>
      <c r="J85" s="234"/>
      <c r="K85" s="237" t="n">
        <v>0</v>
      </c>
      <c r="L85" s="237" t="n">
        <v>0</v>
      </c>
      <c r="M85" s="234"/>
      <c r="N85" s="237" t="n">
        <v>0</v>
      </c>
      <c r="O85" s="237" t="n">
        <v>0</v>
      </c>
      <c r="P85" s="233"/>
      <c r="Q85" s="232"/>
      <c r="R85" s="232"/>
      <c r="S85" s="232"/>
      <c r="T85" s="232"/>
      <c r="U85" s="232"/>
      <c r="V85" s="232"/>
      <c r="W85" s="232"/>
      <c r="X85" s="232"/>
      <c r="Y85" s="232"/>
      <c r="Z85" s="232"/>
      <c r="AA85" s="232"/>
      <c r="AB85" s="232"/>
      <c r="AC85" s="232"/>
      <c r="AD85" s="232"/>
      <c r="AE85" s="232"/>
      <c r="AF85" s="232"/>
      <c r="AG85" s="232"/>
      <c r="AH85" s="232"/>
      <c r="AI85" s="232"/>
      <c r="AJ85" s="232"/>
    </row>
    <row r="86" customFormat="false" ht="15.75" hidden="false" customHeight="true" outlineLevel="0" collapsed="false">
      <c r="A86" s="232" t="s">
        <v>291</v>
      </c>
      <c r="B86" s="233" t="s">
        <v>292</v>
      </c>
      <c r="C86" s="233" t="n">
        <v>0</v>
      </c>
      <c r="D86" s="234" t="n">
        <v>65</v>
      </c>
      <c r="E86" s="237" t="n">
        <v>0</v>
      </c>
      <c r="F86" s="237" t="n">
        <v>0</v>
      </c>
      <c r="G86" s="234"/>
      <c r="H86" s="237" t="n">
        <v>0</v>
      </c>
      <c r="I86" s="237" t="n">
        <v>0</v>
      </c>
      <c r="J86" s="234"/>
      <c r="K86" s="237" t="n">
        <v>0</v>
      </c>
      <c r="L86" s="237" t="n">
        <v>0</v>
      </c>
      <c r="M86" s="234"/>
      <c r="N86" s="237" t="n">
        <v>0</v>
      </c>
      <c r="O86" s="237" t="n">
        <v>0</v>
      </c>
      <c r="P86" s="233"/>
      <c r="Q86" s="232"/>
      <c r="R86" s="232"/>
      <c r="S86" s="232"/>
      <c r="T86" s="232"/>
      <c r="U86" s="232"/>
      <c r="V86" s="232"/>
      <c r="W86" s="232"/>
      <c r="X86" s="232"/>
      <c r="Y86" s="232"/>
      <c r="Z86" s="232"/>
      <c r="AA86" s="232"/>
      <c r="AB86" s="232"/>
      <c r="AC86" s="232"/>
      <c r="AD86" s="232"/>
      <c r="AE86" s="232"/>
      <c r="AF86" s="232"/>
      <c r="AG86" s="232"/>
      <c r="AH86" s="232"/>
      <c r="AI86" s="232"/>
      <c r="AJ86" s="232"/>
    </row>
    <row r="87" customFormat="false" ht="15.75" hidden="false" customHeight="true" outlineLevel="0" collapsed="false">
      <c r="A87" s="232" t="s">
        <v>285</v>
      </c>
      <c r="B87" s="233" t="s">
        <v>286</v>
      </c>
      <c r="C87" s="233" t="n">
        <v>0</v>
      </c>
      <c r="D87" s="234" t="n">
        <v>65</v>
      </c>
      <c r="E87" s="237" t="n">
        <v>0</v>
      </c>
      <c r="F87" s="237" t="n">
        <v>0</v>
      </c>
      <c r="G87" s="234"/>
      <c r="H87" s="237" t="n">
        <v>0</v>
      </c>
      <c r="I87" s="237" t="n">
        <v>0</v>
      </c>
      <c r="J87" s="234"/>
      <c r="K87" s="237" t="n">
        <v>0</v>
      </c>
      <c r="L87" s="237" t="n">
        <v>0</v>
      </c>
      <c r="M87" s="234"/>
      <c r="N87" s="237" t="n">
        <v>0</v>
      </c>
      <c r="O87" s="237" t="n">
        <v>0</v>
      </c>
      <c r="P87" s="233"/>
      <c r="Q87" s="232"/>
      <c r="R87" s="232"/>
      <c r="S87" s="232"/>
      <c r="T87" s="232"/>
      <c r="U87" s="232"/>
      <c r="V87" s="232"/>
      <c r="W87" s="232"/>
      <c r="X87" s="232"/>
      <c r="Y87" s="232"/>
      <c r="Z87" s="232"/>
      <c r="AA87" s="232"/>
      <c r="AB87" s="232"/>
      <c r="AC87" s="232"/>
      <c r="AD87" s="232"/>
      <c r="AE87" s="232"/>
      <c r="AF87" s="232"/>
      <c r="AG87" s="232"/>
      <c r="AH87" s="232"/>
      <c r="AI87" s="232"/>
      <c r="AJ87" s="232"/>
    </row>
    <row r="88" customFormat="false" ht="15.75" hidden="false" customHeight="true" outlineLevel="0" collapsed="false">
      <c r="A88" s="232" t="s">
        <v>293</v>
      </c>
      <c r="B88" s="233" t="s">
        <v>294</v>
      </c>
      <c r="C88" s="233" t="n">
        <v>0</v>
      </c>
      <c r="D88" s="234" t="n">
        <v>50</v>
      </c>
      <c r="E88" s="237" t="n">
        <v>0</v>
      </c>
      <c r="F88" s="237" t="n">
        <v>0</v>
      </c>
      <c r="G88" s="234"/>
      <c r="H88" s="237" t="n">
        <v>0</v>
      </c>
      <c r="I88" s="237" t="n">
        <v>0</v>
      </c>
      <c r="J88" s="234"/>
      <c r="K88" s="237" t="n">
        <v>0</v>
      </c>
      <c r="L88" s="237" t="n">
        <v>0</v>
      </c>
      <c r="M88" s="234"/>
      <c r="N88" s="237" t="n">
        <v>0</v>
      </c>
      <c r="O88" s="237" t="n">
        <v>0</v>
      </c>
      <c r="P88" s="233"/>
      <c r="Q88" s="232"/>
      <c r="R88" s="232"/>
      <c r="S88" s="232"/>
      <c r="T88" s="232"/>
      <c r="U88" s="232"/>
      <c r="V88" s="232"/>
      <c r="W88" s="232"/>
      <c r="X88" s="232"/>
      <c r="Y88" s="232"/>
      <c r="Z88" s="232"/>
      <c r="AA88" s="232"/>
      <c r="AB88" s="232"/>
      <c r="AC88" s="232"/>
      <c r="AD88" s="232"/>
      <c r="AE88" s="232"/>
      <c r="AF88" s="232"/>
      <c r="AG88" s="232"/>
      <c r="AH88" s="232"/>
      <c r="AI88" s="232"/>
      <c r="AJ88" s="232"/>
    </row>
    <row r="89" customFormat="false" ht="15.75" hidden="false" customHeight="true" outlineLevel="0" collapsed="false">
      <c r="A89" s="232" t="s">
        <v>295</v>
      </c>
      <c r="B89" s="233" t="s">
        <v>296</v>
      </c>
      <c r="C89" s="233" t="n">
        <v>0</v>
      </c>
      <c r="D89" s="234" t="n">
        <v>50</v>
      </c>
      <c r="E89" s="237" t="n">
        <v>0</v>
      </c>
      <c r="F89" s="237" t="n">
        <v>0</v>
      </c>
      <c r="G89" s="234"/>
      <c r="H89" s="237" t="n">
        <v>0</v>
      </c>
      <c r="I89" s="237" t="n">
        <v>0</v>
      </c>
      <c r="J89" s="234"/>
      <c r="K89" s="237" t="n">
        <v>0</v>
      </c>
      <c r="L89" s="237" t="n">
        <v>0</v>
      </c>
      <c r="M89" s="234"/>
      <c r="N89" s="237" t="n">
        <v>0</v>
      </c>
      <c r="O89" s="237" t="n">
        <v>0</v>
      </c>
      <c r="P89" s="233"/>
      <c r="Q89" s="232"/>
      <c r="R89" s="232"/>
      <c r="S89" s="232"/>
      <c r="T89" s="232"/>
      <c r="U89" s="232"/>
      <c r="V89" s="232"/>
      <c r="W89" s="232"/>
      <c r="X89" s="232"/>
      <c r="Y89" s="232"/>
      <c r="Z89" s="232"/>
      <c r="AA89" s="232"/>
      <c r="AB89" s="232"/>
      <c r="AC89" s="232"/>
      <c r="AD89" s="232"/>
      <c r="AE89" s="232"/>
      <c r="AF89" s="232"/>
      <c r="AG89" s="232"/>
      <c r="AH89" s="232"/>
      <c r="AI89" s="232"/>
      <c r="AJ89" s="232"/>
    </row>
    <row r="90" customFormat="false" ht="15.75" hidden="false" customHeight="true" outlineLevel="0" collapsed="false">
      <c r="A90" s="232" t="s">
        <v>297</v>
      </c>
      <c r="B90" s="233" t="s">
        <v>298</v>
      </c>
      <c r="C90" s="233" t="n">
        <v>0</v>
      </c>
      <c r="D90" s="234" t="n">
        <v>100</v>
      </c>
      <c r="E90" s="237" t="n">
        <v>0</v>
      </c>
      <c r="F90" s="237" t="n">
        <v>0</v>
      </c>
      <c r="G90" s="234"/>
      <c r="H90" s="237" t="n">
        <v>0</v>
      </c>
      <c r="I90" s="237" t="n">
        <v>0</v>
      </c>
      <c r="J90" s="234"/>
      <c r="K90" s="237" t="n">
        <v>0</v>
      </c>
      <c r="L90" s="237" t="n">
        <v>0</v>
      </c>
      <c r="M90" s="234"/>
      <c r="N90" s="237" t="n">
        <v>0</v>
      </c>
      <c r="O90" s="237" t="n">
        <v>0</v>
      </c>
      <c r="P90" s="233"/>
      <c r="Q90" s="232"/>
      <c r="R90" s="232"/>
      <c r="S90" s="232"/>
      <c r="T90" s="232"/>
      <c r="U90" s="232"/>
      <c r="V90" s="232"/>
      <c r="W90" s="232"/>
      <c r="X90" s="232"/>
      <c r="Y90" s="232"/>
      <c r="Z90" s="232"/>
      <c r="AA90" s="232"/>
      <c r="AB90" s="232"/>
      <c r="AC90" s="232"/>
      <c r="AD90" s="232"/>
      <c r="AE90" s="232"/>
      <c r="AF90" s="232"/>
      <c r="AG90" s="232"/>
      <c r="AH90" s="232"/>
      <c r="AI90" s="232"/>
      <c r="AJ90" s="232"/>
    </row>
    <row r="91" customFormat="false" ht="15.75" hidden="false" customHeight="true" outlineLevel="0" collapsed="false">
      <c r="A91" s="232" t="s">
        <v>299</v>
      </c>
      <c r="B91" s="233" t="s">
        <v>300</v>
      </c>
      <c r="C91" s="233" t="n">
        <v>0</v>
      </c>
      <c r="D91" s="234" t="n">
        <v>100</v>
      </c>
      <c r="E91" s="237" t="n">
        <v>0</v>
      </c>
      <c r="F91" s="237" t="n">
        <v>0</v>
      </c>
      <c r="G91" s="234"/>
      <c r="H91" s="237" t="n">
        <v>0</v>
      </c>
      <c r="I91" s="237" t="n">
        <v>0</v>
      </c>
      <c r="J91" s="234"/>
      <c r="K91" s="237" t="n">
        <v>0</v>
      </c>
      <c r="L91" s="237" t="n">
        <v>0</v>
      </c>
      <c r="M91" s="234"/>
      <c r="N91" s="237" t="n">
        <v>0</v>
      </c>
      <c r="O91" s="237" t="n">
        <v>0</v>
      </c>
      <c r="P91" s="233"/>
      <c r="Q91" s="232"/>
      <c r="R91" s="232"/>
      <c r="S91" s="232"/>
      <c r="T91" s="232"/>
      <c r="U91" s="232"/>
      <c r="V91" s="232"/>
      <c r="W91" s="232"/>
      <c r="X91" s="232"/>
      <c r="Y91" s="232"/>
      <c r="Z91" s="232"/>
      <c r="AA91" s="232"/>
      <c r="AB91" s="232"/>
      <c r="AC91" s="232"/>
      <c r="AD91" s="232"/>
      <c r="AE91" s="232"/>
      <c r="AF91" s="232"/>
      <c r="AG91" s="232"/>
      <c r="AH91" s="232"/>
      <c r="AI91" s="232"/>
      <c r="AJ91" s="232"/>
    </row>
    <row r="92" customFormat="false" ht="15.75" hidden="false" customHeight="true" outlineLevel="0" collapsed="false">
      <c r="A92" s="232" t="s">
        <v>579</v>
      </c>
      <c r="B92" s="233" t="s">
        <v>253</v>
      </c>
      <c r="C92" s="233" t="n">
        <v>0</v>
      </c>
      <c r="D92" s="234" t="n">
        <v>100</v>
      </c>
      <c r="E92" s="237" t="n">
        <v>0</v>
      </c>
      <c r="F92" s="237" t="n">
        <v>0</v>
      </c>
      <c r="G92" s="234"/>
      <c r="H92" s="237" t="n">
        <v>0</v>
      </c>
      <c r="I92" s="237" t="n">
        <v>0</v>
      </c>
      <c r="J92" s="234"/>
      <c r="K92" s="237" t="n">
        <v>0</v>
      </c>
      <c r="L92" s="237" t="n">
        <v>0</v>
      </c>
      <c r="M92" s="234"/>
      <c r="N92" s="237" t="n">
        <v>0</v>
      </c>
      <c r="O92" s="237" t="n">
        <v>0</v>
      </c>
      <c r="P92" s="233"/>
      <c r="Q92" s="232"/>
      <c r="R92" s="232"/>
      <c r="S92" s="232"/>
      <c r="T92" s="232"/>
      <c r="U92" s="232"/>
      <c r="V92" s="232"/>
      <c r="W92" s="232"/>
      <c r="X92" s="232"/>
      <c r="Y92" s="232"/>
      <c r="Z92" s="232"/>
      <c r="AA92" s="232"/>
      <c r="AB92" s="232"/>
      <c r="AC92" s="232"/>
      <c r="AD92" s="232"/>
      <c r="AE92" s="232"/>
      <c r="AF92" s="232"/>
      <c r="AG92" s="232"/>
      <c r="AH92" s="232"/>
      <c r="AI92" s="232"/>
      <c r="AJ92" s="232"/>
    </row>
    <row r="93" customFormat="false" ht="15.75" hidden="false" customHeight="true" outlineLevel="0" collapsed="false">
      <c r="A93" s="232" t="s">
        <v>580</v>
      </c>
      <c r="B93" s="233" t="s">
        <v>251</v>
      </c>
      <c r="C93" s="233" t="n">
        <v>0</v>
      </c>
      <c r="D93" s="234" t="n">
        <v>100</v>
      </c>
      <c r="E93" s="237" t="n">
        <v>0</v>
      </c>
      <c r="F93" s="237" t="n">
        <v>0</v>
      </c>
      <c r="G93" s="234"/>
      <c r="H93" s="237" t="n">
        <v>0</v>
      </c>
      <c r="I93" s="237" t="n">
        <v>0</v>
      </c>
      <c r="J93" s="234"/>
      <c r="K93" s="237" t="n">
        <v>0</v>
      </c>
      <c r="L93" s="237" t="n">
        <v>0</v>
      </c>
      <c r="M93" s="234"/>
      <c r="N93" s="237" t="n">
        <v>0</v>
      </c>
      <c r="O93" s="237" t="n">
        <v>0</v>
      </c>
      <c r="P93" s="233"/>
      <c r="Q93" s="232"/>
      <c r="R93" s="232"/>
      <c r="S93" s="232"/>
      <c r="T93" s="232"/>
      <c r="U93" s="232"/>
      <c r="V93" s="232"/>
      <c r="W93" s="232"/>
      <c r="X93" s="232"/>
      <c r="Y93" s="232"/>
      <c r="Z93" s="232"/>
      <c r="AA93" s="232"/>
      <c r="AB93" s="232"/>
      <c r="AC93" s="232"/>
      <c r="AD93" s="232"/>
      <c r="AE93" s="232"/>
      <c r="AF93" s="232"/>
      <c r="AG93" s="232"/>
      <c r="AH93" s="232"/>
      <c r="AI93" s="232"/>
      <c r="AJ93" s="232"/>
    </row>
    <row r="94" customFormat="false" ht="15.75" hidden="false" customHeight="true" outlineLevel="0" collapsed="false">
      <c r="A94" s="232" t="s">
        <v>465</v>
      </c>
      <c r="B94" s="233" t="s">
        <v>321</v>
      </c>
      <c r="C94" s="233" t="n">
        <v>0</v>
      </c>
      <c r="D94" s="234" t="n">
        <v>10</v>
      </c>
      <c r="E94" s="237" t="n">
        <v>0</v>
      </c>
      <c r="F94" s="237" t="n">
        <v>0</v>
      </c>
      <c r="G94" s="234"/>
      <c r="H94" s="237" t="n">
        <v>0</v>
      </c>
      <c r="I94" s="237" t="n">
        <v>0</v>
      </c>
      <c r="J94" s="234"/>
      <c r="K94" s="237" t="n">
        <v>0</v>
      </c>
      <c r="L94" s="237" t="n">
        <v>0</v>
      </c>
      <c r="M94" s="234"/>
      <c r="N94" s="237" t="n">
        <v>0</v>
      </c>
      <c r="O94" s="237" t="n">
        <v>0</v>
      </c>
      <c r="P94" s="233"/>
      <c r="Q94" s="232"/>
      <c r="R94" s="232"/>
      <c r="S94" s="232"/>
      <c r="T94" s="232"/>
      <c r="U94" s="232"/>
      <c r="V94" s="232"/>
      <c r="W94" s="232"/>
      <c r="X94" s="232"/>
      <c r="Y94" s="232"/>
      <c r="Z94" s="232"/>
      <c r="AA94" s="232"/>
      <c r="AB94" s="232"/>
      <c r="AC94" s="232"/>
      <c r="AD94" s="232"/>
      <c r="AE94" s="232"/>
      <c r="AF94" s="232"/>
      <c r="AG94" s="232"/>
      <c r="AH94" s="232"/>
      <c r="AI94" s="232"/>
      <c r="AJ94" s="232"/>
    </row>
    <row r="95" customFormat="false" ht="15.75" hidden="false" customHeight="true" outlineLevel="0" collapsed="false">
      <c r="A95" s="232" t="s">
        <v>322</v>
      </c>
      <c r="B95" s="233" t="s">
        <v>323</v>
      </c>
      <c r="C95" s="233" t="n">
        <v>0</v>
      </c>
      <c r="D95" s="234" t="n">
        <v>125</v>
      </c>
      <c r="E95" s="237" t="n">
        <v>0</v>
      </c>
      <c r="F95" s="237" t="n">
        <v>0</v>
      </c>
      <c r="G95" s="234"/>
      <c r="H95" s="237" t="n">
        <v>0</v>
      </c>
      <c r="I95" s="237" t="n">
        <v>0</v>
      </c>
      <c r="J95" s="234"/>
      <c r="K95" s="237" t="n">
        <v>0</v>
      </c>
      <c r="L95" s="237" t="n">
        <v>0</v>
      </c>
      <c r="M95" s="234"/>
      <c r="N95" s="237" t="n">
        <v>0</v>
      </c>
      <c r="O95" s="237" t="n">
        <v>0</v>
      </c>
      <c r="P95" s="233"/>
      <c r="Q95" s="232"/>
      <c r="R95" s="232"/>
      <c r="S95" s="232"/>
      <c r="T95" s="232"/>
      <c r="U95" s="232"/>
      <c r="V95" s="232"/>
      <c r="W95" s="232"/>
      <c r="X95" s="232"/>
      <c r="Y95" s="232"/>
      <c r="Z95" s="232"/>
      <c r="AA95" s="232"/>
      <c r="AB95" s="232"/>
      <c r="AC95" s="232"/>
      <c r="AD95" s="232"/>
      <c r="AE95" s="232"/>
      <c r="AF95" s="232"/>
      <c r="AG95" s="232"/>
      <c r="AH95" s="232"/>
      <c r="AI95" s="232"/>
      <c r="AJ95" s="232"/>
    </row>
    <row r="96" customFormat="false" ht="15.75" hidden="false" customHeight="true" outlineLevel="0" collapsed="false">
      <c r="A96" s="232" t="s">
        <v>324</v>
      </c>
      <c r="B96" s="233" t="s">
        <v>325</v>
      </c>
      <c r="C96" s="233" t="n">
        <v>0</v>
      </c>
      <c r="D96" s="234" t="n">
        <v>15</v>
      </c>
      <c r="E96" s="237" t="n">
        <v>0</v>
      </c>
      <c r="F96" s="237" t="n">
        <v>0</v>
      </c>
      <c r="G96" s="234"/>
      <c r="H96" s="237" t="n">
        <v>0</v>
      </c>
      <c r="I96" s="237" t="n">
        <v>0</v>
      </c>
      <c r="J96" s="234"/>
      <c r="K96" s="237" t="n">
        <v>0</v>
      </c>
      <c r="L96" s="237" t="n">
        <v>0</v>
      </c>
      <c r="M96" s="234"/>
      <c r="N96" s="237" t="n">
        <v>0</v>
      </c>
      <c r="O96" s="237" t="n">
        <v>0</v>
      </c>
      <c r="P96" s="233"/>
      <c r="Q96" s="232"/>
      <c r="R96" s="232"/>
      <c r="S96" s="232"/>
      <c r="T96" s="232"/>
      <c r="U96" s="232"/>
      <c r="V96" s="232"/>
      <c r="W96" s="232"/>
      <c r="X96" s="232"/>
      <c r="Y96" s="232"/>
      <c r="Z96" s="232"/>
      <c r="AA96" s="232"/>
      <c r="AB96" s="232"/>
      <c r="AC96" s="232"/>
      <c r="AD96" s="232"/>
      <c r="AE96" s="232"/>
      <c r="AF96" s="232"/>
      <c r="AG96" s="232"/>
      <c r="AH96" s="232"/>
      <c r="AI96" s="232"/>
      <c r="AJ96" s="232"/>
    </row>
    <row r="97" customFormat="false" ht="15.75" hidden="false" customHeight="true" outlineLevel="0" collapsed="false">
      <c r="A97" s="232" t="s">
        <v>328</v>
      </c>
      <c r="B97" s="233" t="s">
        <v>329</v>
      </c>
      <c r="C97" s="233" t="n">
        <v>0</v>
      </c>
      <c r="D97" s="234" t="n">
        <v>5</v>
      </c>
      <c r="E97" s="237" t="n">
        <v>0</v>
      </c>
      <c r="F97" s="237" t="n">
        <v>0</v>
      </c>
      <c r="G97" s="234"/>
      <c r="H97" s="237" t="n">
        <v>0</v>
      </c>
      <c r="I97" s="237" t="n">
        <v>0</v>
      </c>
      <c r="J97" s="234"/>
      <c r="K97" s="237" t="n">
        <v>0</v>
      </c>
      <c r="L97" s="237" t="n">
        <v>0</v>
      </c>
      <c r="M97" s="234"/>
      <c r="N97" s="237" t="n">
        <v>0</v>
      </c>
      <c r="O97" s="237" t="n">
        <v>0</v>
      </c>
      <c r="P97" s="233"/>
      <c r="Q97" s="232"/>
      <c r="R97" s="232"/>
      <c r="S97" s="232"/>
      <c r="T97" s="232"/>
      <c r="U97" s="232"/>
      <c r="V97" s="232"/>
      <c r="W97" s="232"/>
      <c r="X97" s="232"/>
      <c r="Y97" s="232"/>
      <c r="Z97" s="232"/>
      <c r="AA97" s="232"/>
      <c r="AB97" s="232"/>
      <c r="AC97" s="232"/>
      <c r="AD97" s="232"/>
      <c r="AE97" s="232"/>
      <c r="AF97" s="232"/>
      <c r="AG97" s="232"/>
      <c r="AH97" s="232"/>
      <c r="AI97" s="232"/>
      <c r="AJ97" s="232"/>
    </row>
    <row r="98" customFormat="false" ht="15.75" hidden="false" customHeight="true" outlineLevel="0" collapsed="false">
      <c r="A98" s="232" t="s">
        <v>581</v>
      </c>
      <c r="B98" s="233" t="s">
        <v>146</v>
      </c>
      <c r="C98" s="233" t="n">
        <v>0</v>
      </c>
      <c r="D98" s="234" t="n">
        <v>65</v>
      </c>
      <c r="E98" s="237" t="n">
        <v>0</v>
      </c>
      <c r="F98" s="237" t="n">
        <v>0</v>
      </c>
      <c r="G98" s="234"/>
      <c r="H98" s="237" t="n">
        <v>0</v>
      </c>
      <c r="I98" s="237" t="n">
        <v>0</v>
      </c>
      <c r="J98" s="234"/>
      <c r="K98" s="237" t="n">
        <v>0</v>
      </c>
      <c r="L98" s="237" t="n">
        <v>0</v>
      </c>
      <c r="M98" s="234"/>
      <c r="N98" s="237" t="n">
        <v>0</v>
      </c>
      <c r="O98" s="237" t="n">
        <v>0</v>
      </c>
      <c r="P98" s="233"/>
      <c r="Q98" s="232"/>
      <c r="R98" s="232"/>
      <c r="S98" s="232"/>
      <c r="T98" s="232"/>
      <c r="U98" s="232"/>
      <c r="V98" s="232"/>
      <c r="W98" s="232"/>
      <c r="X98" s="232"/>
      <c r="Y98" s="232"/>
      <c r="Z98" s="232"/>
      <c r="AA98" s="232"/>
      <c r="AB98" s="232"/>
      <c r="AC98" s="232"/>
      <c r="AD98" s="232"/>
      <c r="AE98" s="232"/>
      <c r="AF98" s="232"/>
      <c r="AG98" s="232"/>
      <c r="AH98" s="232"/>
      <c r="AI98" s="232"/>
      <c r="AJ98" s="232"/>
    </row>
    <row r="99" customFormat="false" ht="15.75" hidden="false" customHeight="true" outlineLevel="0" collapsed="false">
      <c r="A99" s="249" t="s">
        <v>330</v>
      </c>
      <c r="B99" s="246"/>
      <c r="C99" s="246"/>
      <c r="D99" s="246"/>
      <c r="E99" s="256" t="n">
        <v>4</v>
      </c>
      <c r="F99" s="256" t="n">
        <v>12</v>
      </c>
      <c r="G99" s="257" t="n">
        <v>8</v>
      </c>
      <c r="H99" s="256" t="n">
        <v>4</v>
      </c>
      <c r="I99" s="256" t="n">
        <v>12</v>
      </c>
      <c r="J99" s="257" t="n">
        <v>8</v>
      </c>
      <c r="K99" s="256" t="n">
        <v>4</v>
      </c>
      <c r="L99" s="256" t="n">
        <v>12</v>
      </c>
      <c r="M99" s="257" t="n">
        <v>8</v>
      </c>
      <c r="N99" s="256" t="n">
        <v>4</v>
      </c>
      <c r="O99" s="256" t="n">
        <v>12</v>
      </c>
      <c r="P99" s="257" t="n">
        <v>8</v>
      </c>
      <c r="Q99" s="232"/>
      <c r="R99" s="232"/>
      <c r="S99" s="232"/>
      <c r="T99" s="232"/>
      <c r="U99" s="232"/>
      <c r="V99" s="232"/>
      <c r="W99" s="232"/>
      <c r="X99" s="232"/>
      <c r="Y99" s="232"/>
      <c r="Z99" s="232"/>
      <c r="AA99" s="232"/>
      <c r="AB99" s="232"/>
      <c r="AC99" s="232"/>
      <c r="AD99" s="232"/>
      <c r="AE99" s="232"/>
      <c r="AF99" s="232"/>
      <c r="AG99" s="232"/>
      <c r="AH99" s="232"/>
      <c r="AI99" s="232"/>
      <c r="AJ99" s="232"/>
    </row>
    <row r="100" customFormat="false" ht="15.75" hidden="false" customHeight="true" outlineLevel="0" collapsed="false">
      <c r="A100" s="249"/>
      <c r="B100" s="246"/>
      <c r="C100" s="246"/>
      <c r="D100" s="246"/>
      <c r="E100" s="236" t="n">
        <f aca="false">D101*E99</f>
        <v>260</v>
      </c>
      <c r="F100" s="236" t="n">
        <f aca="false">D101*F99</f>
        <v>780</v>
      </c>
      <c r="G100" s="236" t="n">
        <f aca="false">D101*G99</f>
        <v>520</v>
      </c>
      <c r="H100" s="236" t="n">
        <f aca="false">D101*H99</f>
        <v>260</v>
      </c>
      <c r="I100" s="236" t="n">
        <f aca="false">D101*I99</f>
        <v>780</v>
      </c>
      <c r="J100" s="236" t="n">
        <f aca="false">D101*J99</f>
        <v>520</v>
      </c>
      <c r="K100" s="236" t="n">
        <f aca="false">D101*K99</f>
        <v>260</v>
      </c>
      <c r="L100" s="236" t="n">
        <f aca="false">D101*L99</f>
        <v>780</v>
      </c>
      <c r="M100" s="236" t="n">
        <f aca="false">D101*M99</f>
        <v>520</v>
      </c>
      <c r="N100" s="236" t="n">
        <f aca="false">D101*N99</f>
        <v>260</v>
      </c>
      <c r="O100" s="236" t="n">
        <f aca="false">D101*O99</f>
        <v>780</v>
      </c>
      <c r="P100" s="236" t="n">
        <f aca="false">D101*P99</f>
        <v>520</v>
      </c>
      <c r="Q100" s="232"/>
      <c r="R100" s="232"/>
      <c r="S100" s="232"/>
      <c r="T100" s="232"/>
      <c r="U100" s="232"/>
      <c r="V100" s="232"/>
      <c r="W100" s="232"/>
      <c r="X100" s="232"/>
      <c r="Y100" s="232"/>
      <c r="Z100" s="232"/>
      <c r="AA100" s="232"/>
      <c r="AB100" s="232"/>
      <c r="AC100" s="232"/>
      <c r="AD100" s="232"/>
      <c r="AE100" s="232"/>
      <c r="AF100" s="232"/>
      <c r="AG100" s="232"/>
      <c r="AH100" s="232"/>
      <c r="AI100" s="232"/>
      <c r="AJ100" s="232"/>
    </row>
    <row r="101" customFormat="false" ht="15.75" hidden="false" customHeight="true" outlineLevel="0" collapsed="false">
      <c r="A101" s="232" t="s">
        <v>672</v>
      </c>
      <c r="B101" s="233" t="s">
        <v>273</v>
      </c>
      <c r="C101" s="233" t="n">
        <v>2</v>
      </c>
      <c r="D101" s="234" t="n">
        <v>65</v>
      </c>
      <c r="E101" s="237" t="n">
        <f aca="false">D101/2</f>
        <v>32.5</v>
      </c>
      <c r="F101" s="237" t="n">
        <f aca="false">D101*7</f>
        <v>455</v>
      </c>
      <c r="G101" s="234"/>
      <c r="H101" s="237" t="n">
        <v>32.5</v>
      </c>
      <c r="I101" s="237" t="n">
        <v>455</v>
      </c>
      <c r="J101" s="234"/>
      <c r="K101" s="237" t="n">
        <v>32.5</v>
      </c>
      <c r="L101" s="237" t="n">
        <v>455</v>
      </c>
      <c r="M101" s="234"/>
      <c r="N101" s="237" t="n">
        <v>32.5</v>
      </c>
      <c r="O101" s="237" t="n">
        <v>455</v>
      </c>
      <c r="P101" s="233"/>
      <c r="Q101" s="232"/>
      <c r="R101" s="232"/>
      <c r="S101" s="232"/>
      <c r="T101" s="232"/>
      <c r="U101" s="232"/>
      <c r="V101" s="232"/>
      <c r="W101" s="232"/>
      <c r="X101" s="232"/>
      <c r="Y101" s="232"/>
      <c r="Z101" s="232"/>
      <c r="AA101" s="232"/>
      <c r="AB101" s="232"/>
      <c r="AC101" s="232"/>
      <c r="AD101" s="232"/>
      <c r="AE101" s="232"/>
      <c r="AF101" s="232"/>
      <c r="AG101" s="232"/>
      <c r="AH101" s="232"/>
      <c r="AI101" s="232"/>
      <c r="AJ101" s="232"/>
    </row>
    <row r="102" customFormat="false" ht="15.75" hidden="false" customHeight="true" outlineLevel="0" collapsed="false">
      <c r="A102" s="232" t="s">
        <v>673</v>
      </c>
      <c r="B102" s="233" t="s">
        <v>282</v>
      </c>
      <c r="C102" s="233" t="n">
        <v>2</v>
      </c>
      <c r="D102" s="234" t="n">
        <v>30</v>
      </c>
      <c r="E102" s="237" t="n">
        <f aca="false">D102/2</f>
        <v>15</v>
      </c>
      <c r="F102" s="237" t="n">
        <f aca="false">D102*7</f>
        <v>210</v>
      </c>
      <c r="G102" s="234"/>
      <c r="H102" s="237" t="n">
        <v>15</v>
      </c>
      <c r="I102" s="237" t="n">
        <v>210</v>
      </c>
      <c r="J102" s="234"/>
      <c r="K102" s="237" t="n">
        <v>15</v>
      </c>
      <c r="L102" s="237" t="n">
        <v>210</v>
      </c>
      <c r="M102" s="234"/>
      <c r="N102" s="237" t="n">
        <v>15</v>
      </c>
      <c r="O102" s="237" t="n">
        <v>210</v>
      </c>
      <c r="P102" s="233"/>
      <c r="Q102" s="232"/>
      <c r="R102" s="232"/>
      <c r="S102" s="232"/>
      <c r="T102" s="232"/>
      <c r="U102" s="232"/>
      <c r="V102" s="232"/>
      <c r="W102" s="232"/>
      <c r="X102" s="232"/>
      <c r="Y102" s="232"/>
      <c r="Z102" s="232"/>
      <c r="AA102" s="232"/>
      <c r="AB102" s="232"/>
      <c r="AC102" s="232"/>
      <c r="AD102" s="232"/>
      <c r="AE102" s="232"/>
      <c r="AF102" s="232"/>
      <c r="AG102" s="232"/>
      <c r="AH102" s="232"/>
      <c r="AI102" s="232"/>
      <c r="AJ102" s="232"/>
    </row>
    <row r="103" customFormat="false" ht="15.75" hidden="false" customHeight="true" outlineLevel="0" collapsed="false">
      <c r="A103" s="249" t="s">
        <v>345</v>
      </c>
      <c r="B103" s="246"/>
      <c r="C103" s="246"/>
      <c r="D103" s="246"/>
      <c r="E103" s="246" t="n">
        <v>0</v>
      </c>
      <c r="F103" s="246" t="n">
        <v>0</v>
      </c>
      <c r="G103" s="246" t="n">
        <v>0</v>
      </c>
      <c r="H103" s="246" t="n">
        <v>0</v>
      </c>
      <c r="I103" s="246" t="n">
        <v>0</v>
      </c>
      <c r="J103" s="246" t="n">
        <v>0</v>
      </c>
      <c r="K103" s="246" t="n">
        <v>0</v>
      </c>
      <c r="L103" s="246" t="n">
        <v>0</v>
      </c>
      <c r="M103" s="246" t="n">
        <v>0</v>
      </c>
      <c r="N103" s="246" t="n">
        <v>0</v>
      </c>
      <c r="O103" s="246" t="n">
        <v>0</v>
      </c>
      <c r="P103" s="246" t="n">
        <v>0</v>
      </c>
      <c r="Q103" s="232"/>
      <c r="R103" s="232"/>
      <c r="S103" s="232"/>
      <c r="T103" s="232"/>
      <c r="U103" s="232"/>
      <c r="V103" s="232"/>
      <c r="W103" s="232"/>
      <c r="X103" s="232"/>
      <c r="Y103" s="232"/>
      <c r="Z103" s="232"/>
      <c r="AA103" s="232"/>
      <c r="AB103" s="232"/>
      <c r="AC103" s="232"/>
      <c r="AD103" s="232"/>
      <c r="AE103" s="232"/>
      <c r="AF103" s="232"/>
      <c r="AG103" s="232"/>
      <c r="AH103" s="232"/>
      <c r="AI103" s="232"/>
      <c r="AJ103" s="232"/>
    </row>
    <row r="104" customFormat="false" ht="15.75" hidden="false" customHeight="true" outlineLevel="0" collapsed="false">
      <c r="A104" s="249"/>
      <c r="B104" s="246"/>
      <c r="C104" s="246"/>
      <c r="D104" s="246"/>
      <c r="E104" s="236" t="n">
        <f aca="false">D105*E103</f>
        <v>0</v>
      </c>
      <c r="F104" s="236" t="n">
        <f aca="false">D105*F103</f>
        <v>0</v>
      </c>
      <c r="G104" s="236" t="n">
        <f aca="false">D105*G103</f>
        <v>0</v>
      </c>
      <c r="H104" s="236" t="n">
        <f aca="false">D105*H103</f>
        <v>0</v>
      </c>
      <c r="I104" s="236" t="n">
        <f aca="false">D105*I103</f>
        <v>0</v>
      </c>
      <c r="J104" s="236" t="n">
        <f aca="false">D105*J103</f>
        <v>0</v>
      </c>
      <c r="K104" s="236" t="n">
        <f aca="false">D105*K103</f>
        <v>0</v>
      </c>
      <c r="L104" s="236" t="n">
        <f aca="false">D105*L103</f>
        <v>0</v>
      </c>
      <c r="M104" s="236" t="n">
        <f aca="false">D105*M103</f>
        <v>0</v>
      </c>
      <c r="N104" s="236" t="n">
        <f aca="false">D105*N103</f>
        <v>0</v>
      </c>
      <c r="O104" s="236" t="n">
        <f aca="false">D105*O103</f>
        <v>0</v>
      </c>
      <c r="P104" s="236" t="n">
        <f aca="false">D105*P103</f>
        <v>0</v>
      </c>
      <c r="Q104" s="232"/>
      <c r="R104" s="232"/>
      <c r="S104" s="232"/>
      <c r="T104" s="232"/>
      <c r="U104" s="232"/>
      <c r="V104" s="232"/>
      <c r="W104" s="232"/>
      <c r="X104" s="232"/>
      <c r="Y104" s="232"/>
      <c r="Z104" s="232"/>
      <c r="AA104" s="232"/>
      <c r="AB104" s="232"/>
      <c r="AC104" s="232"/>
      <c r="AD104" s="232"/>
      <c r="AE104" s="232"/>
      <c r="AF104" s="232"/>
      <c r="AG104" s="232"/>
      <c r="AH104" s="232"/>
      <c r="AI104" s="232"/>
      <c r="AJ104" s="232"/>
    </row>
    <row r="105" customFormat="false" ht="15.75" hidden="false" customHeight="true" outlineLevel="0" collapsed="false">
      <c r="A105" s="232" t="s">
        <v>346</v>
      </c>
      <c r="B105" s="233" t="s">
        <v>347</v>
      </c>
      <c r="C105" s="233" t="n">
        <v>0</v>
      </c>
      <c r="D105" s="233" t="n">
        <v>20</v>
      </c>
      <c r="E105" s="237" t="n">
        <v>0</v>
      </c>
      <c r="F105" s="237" t="n">
        <v>0</v>
      </c>
      <c r="G105" s="233"/>
      <c r="H105" s="237" t="n">
        <v>0</v>
      </c>
      <c r="I105" s="237" t="n">
        <v>0</v>
      </c>
      <c r="J105" s="233"/>
      <c r="K105" s="237" t="n">
        <v>0</v>
      </c>
      <c r="L105" s="237" t="n">
        <v>0</v>
      </c>
      <c r="M105" s="233"/>
      <c r="N105" s="237" t="n">
        <v>0</v>
      </c>
      <c r="O105" s="237" t="n">
        <v>0</v>
      </c>
      <c r="P105" s="233"/>
      <c r="Q105" s="232"/>
      <c r="R105" s="232"/>
      <c r="S105" s="232"/>
      <c r="T105" s="232"/>
      <c r="U105" s="232"/>
      <c r="V105" s="232"/>
      <c r="W105" s="232"/>
      <c r="X105" s="232"/>
      <c r="Y105" s="232"/>
      <c r="Z105" s="232"/>
      <c r="AA105" s="232"/>
      <c r="AB105" s="232"/>
      <c r="AC105" s="232"/>
      <c r="AD105" s="232"/>
      <c r="AE105" s="232"/>
      <c r="AF105" s="232"/>
      <c r="AG105" s="232"/>
      <c r="AH105" s="232"/>
      <c r="AI105" s="232"/>
      <c r="AJ105" s="232"/>
    </row>
    <row r="106" customFormat="false" ht="15.75" hidden="false" customHeight="true" outlineLevel="0" collapsed="false">
      <c r="A106" s="232" t="s">
        <v>348</v>
      </c>
      <c r="B106" s="233" t="s">
        <v>349</v>
      </c>
      <c r="C106" s="233" t="n">
        <v>0</v>
      </c>
      <c r="D106" s="233" t="n">
        <v>250</v>
      </c>
      <c r="E106" s="237" t="n">
        <v>0</v>
      </c>
      <c r="F106" s="237" t="n">
        <v>0</v>
      </c>
      <c r="G106" s="233"/>
      <c r="H106" s="237" t="n">
        <v>0</v>
      </c>
      <c r="I106" s="237" t="n">
        <v>0</v>
      </c>
      <c r="J106" s="233"/>
      <c r="K106" s="237" t="n">
        <v>0</v>
      </c>
      <c r="L106" s="237" t="n">
        <v>0</v>
      </c>
      <c r="M106" s="233"/>
      <c r="N106" s="237" t="n">
        <v>0</v>
      </c>
      <c r="O106" s="237" t="n">
        <v>0</v>
      </c>
      <c r="P106" s="233"/>
      <c r="Q106" s="232"/>
      <c r="R106" s="232"/>
      <c r="S106" s="232"/>
      <c r="T106" s="232"/>
      <c r="U106" s="232"/>
      <c r="V106" s="232"/>
      <c r="W106" s="232"/>
      <c r="X106" s="232"/>
      <c r="Y106" s="232"/>
      <c r="Z106" s="232"/>
      <c r="AA106" s="232"/>
      <c r="AB106" s="232"/>
      <c r="AC106" s="232"/>
      <c r="AD106" s="232"/>
      <c r="AE106" s="232"/>
      <c r="AF106" s="232"/>
      <c r="AG106" s="232"/>
      <c r="AH106" s="232"/>
      <c r="AI106" s="232"/>
      <c r="AJ106" s="232"/>
    </row>
    <row r="107" customFormat="false" ht="15.75" hidden="false" customHeight="true" outlineLevel="0" collapsed="false">
      <c r="A107" s="232" t="s">
        <v>350</v>
      </c>
      <c r="B107" s="233" t="s">
        <v>351</v>
      </c>
      <c r="C107" s="233" t="n">
        <v>0</v>
      </c>
      <c r="D107" s="233" t="n">
        <v>250</v>
      </c>
      <c r="E107" s="237" t="n">
        <v>0</v>
      </c>
      <c r="F107" s="237" t="n">
        <v>0</v>
      </c>
      <c r="G107" s="233"/>
      <c r="H107" s="237" t="n">
        <v>0</v>
      </c>
      <c r="I107" s="237" t="n">
        <v>0</v>
      </c>
      <c r="J107" s="233"/>
      <c r="K107" s="237" t="n">
        <v>0</v>
      </c>
      <c r="L107" s="237" t="n">
        <v>0</v>
      </c>
      <c r="M107" s="233"/>
      <c r="N107" s="237" t="n">
        <v>0</v>
      </c>
      <c r="O107" s="237" t="n">
        <v>0</v>
      </c>
      <c r="P107" s="233"/>
      <c r="Q107" s="232"/>
      <c r="R107" s="232"/>
      <c r="S107" s="232"/>
      <c r="T107" s="232"/>
      <c r="U107" s="232"/>
      <c r="V107" s="232"/>
      <c r="W107" s="232"/>
      <c r="X107" s="232"/>
      <c r="Y107" s="232"/>
      <c r="Z107" s="232"/>
      <c r="AA107" s="232"/>
      <c r="AB107" s="232"/>
      <c r="AC107" s="232"/>
      <c r="AD107" s="232"/>
      <c r="AE107" s="232"/>
      <c r="AF107" s="232"/>
      <c r="AG107" s="232"/>
      <c r="AH107" s="232"/>
      <c r="AI107" s="232"/>
      <c r="AJ107" s="232"/>
    </row>
    <row r="108" customFormat="false" ht="15.75" hidden="false" customHeight="true" outlineLevel="0" collapsed="false">
      <c r="A108" s="232" t="s">
        <v>352</v>
      </c>
      <c r="B108" s="233" t="s">
        <v>353</v>
      </c>
      <c r="C108" s="233" t="n">
        <v>0</v>
      </c>
      <c r="D108" s="233" t="n">
        <v>250</v>
      </c>
      <c r="E108" s="237" t="n">
        <v>0</v>
      </c>
      <c r="F108" s="237" t="n">
        <v>0</v>
      </c>
      <c r="G108" s="233"/>
      <c r="H108" s="237" t="n">
        <v>0</v>
      </c>
      <c r="I108" s="237" t="n">
        <v>0</v>
      </c>
      <c r="J108" s="233"/>
      <c r="K108" s="237" t="n">
        <v>0</v>
      </c>
      <c r="L108" s="237" t="n">
        <v>0</v>
      </c>
      <c r="M108" s="233"/>
      <c r="N108" s="237" t="n">
        <v>0</v>
      </c>
      <c r="O108" s="237" t="n">
        <v>0</v>
      </c>
      <c r="P108" s="233"/>
      <c r="Q108" s="232"/>
      <c r="R108" s="232"/>
      <c r="S108" s="232"/>
      <c r="T108" s="232"/>
      <c r="U108" s="232"/>
      <c r="V108" s="232"/>
      <c r="W108" s="232"/>
      <c r="X108" s="232"/>
      <c r="Y108" s="232"/>
      <c r="Z108" s="232"/>
      <c r="AA108" s="232"/>
      <c r="AB108" s="232"/>
      <c r="AC108" s="232"/>
      <c r="AD108" s="232"/>
      <c r="AE108" s="232"/>
      <c r="AF108" s="232"/>
      <c r="AG108" s="232"/>
      <c r="AH108" s="232"/>
      <c r="AI108" s="232"/>
      <c r="AJ108" s="232"/>
    </row>
    <row r="109" customFormat="false" ht="15.75" hidden="false" customHeight="true" outlineLevel="0" collapsed="false">
      <c r="A109" s="232" t="s">
        <v>354</v>
      </c>
      <c r="B109" s="233" t="s">
        <v>355</v>
      </c>
      <c r="C109" s="233" t="n">
        <v>0</v>
      </c>
      <c r="D109" s="233" t="n">
        <v>250</v>
      </c>
      <c r="E109" s="237" t="n">
        <v>0</v>
      </c>
      <c r="F109" s="237" t="n">
        <v>0</v>
      </c>
      <c r="G109" s="233"/>
      <c r="H109" s="237" t="n">
        <v>0</v>
      </c>
      <c r="I109" s="237" t="n">
        <v>0</v>
      </c>
      <c r="J109" s="233"/>
      <c r="K109" s="237" t="n">
        <v>0</v>
      </c>
      <c r="L109" s="237" t="n">
        <v>0</v>
      </c>
      <c r="M109" s="233"/>
      <c r="N109" s="237" t="n">
        <v>0</v>
      </c>
      <c r="O109" s="237" t="n">
        <v>0</v>
      </c>
      <c r="P109" s="233"/>
      <c r="Q109" s="232"/>
      <c r="R109" s="232"/>
      <c r="S109" s="232"/>
      <c r="T109" s="232"/>
      <c r="U109" s="232"/>
      <c r="V109" s="232"/>
      <c r="W109" s="232"/>
      <c r="X109" s="232"/>
      <c r="Y109" s="232"/>
      <c r="Z109" s="232"/>
      <c r="AA109" s="232"/>
      <c r="AB109" s="232"/>
      <c r="AC109" s="232"/>
      <c r="AD109" s="232"/>
      <c r="AE109" s="232"/>
      <c r="AF109" s="232"/>
      <c r="AG109" s="232"/>
      <c r="AH109" s="232"/>
      <c r="AI109" s="232"/>
      <c r="AJ109" s="232"/>
    </row>
    <row r="110" customFormat="false" ht="15.75" hidden="false" customHeight="true" outlineLevel="0" collapsed="false">
      <c r="A110" s="232" t="s">
        <v>585</v>
      </c>
      <c r="B110" s="233" t="s">
        <v>357</v>
      </c>
      <c r="C110" s="233" t="n">
        <v>0</v>
      </c>
      <c r="D110" s="233" t="n">
        <v>15</v>
      </c>
      <c r="E110" s="237" t="n">
        <v>0</v>
      </c>
      <c r="F110" s="237" t="n">
        <v>0</v>
      </c>
      <c r="G110" s="233"/>
      <c r="H110" s="237" t="n">
        <v>0</v>
      </c>
      <c r="I110" s="237" t="n">
        <v>0</v>
      </c>
      <c r="J110" s="233"/>
      <c r="K110" s="237" t="n">
        <v>0</v>
      </c>
      <c r="L110" s="237" t="n">
        <v>0</v>
      </c>
      <c r="M110" s="233"/>
      <c r="N110" s="237" t="n">
        <v>0</v>
      </c>
      <c r="O110" s="237" t="n">
        <v>0</v>
      </c>
      <c r="P110" s="233"/>
      <c r="Q110" s="232"/>
      <c r="R110" s="232"/>
      <c r="S110" s="232"/>
      <c r="T110" s="232"/>
      <c r="U110" s="232"/>
      <c r="V110" s="232"/>
      <c r="W110" s="232"/>
      <c r="X110" s="232"/>
      <c r="Y110" s="232"/>
      <c r="Z110" s="232"/>
      <c r="AA110" s="232"/>
      <c r="AB110" s="232"/>
      <c r="AC110" s="232"/>
      <c r="AD110" s="232"/>
      <c r="AE110" s="232"/>
      <c r="AF110" s="232"/>
      <c r="AG110" s="232"/>
      <c r="AH110" s="232"/>
      <c r="AI110" s="232"/>
      <c r="AJ110" s="232"/>
    </row>
    <row r="111" customFormat="false" ht="15.75" hidden="false" customHeight="true" outlineLevel="0" collapsed="false">
      <c r="A111" s="232" t="s">
        <v>358</v>
      </c>
      <c r="B111" s="233" t="s">
        <v>359</v>
      </c>
      <c r="C111" s="233" t="n">
        <v>0</v>
      </c>
      <c r="D111" s="233" t="n">
        <v>250</v>
      </c>
      <c r="E111" s="237" t="n">
        <v>0</v>
      </c>
      <c r="F111" s="237" t="n">
        <v>0</v>
      </c>
      <c r="G111" s="233"/>
      <c r="H111" s="237"/>
      <c r="I111" s="237" t="n">
        <v>0</v>
      </c>
      <c r="J111" s="233"/>
      <c r="K111" s="237"/>
      <c r="L111" s="237" t="n">
        <v>0</v>
      </c>
      <c r="M111" s="233"/>
      <c r="N111" s="237"/>
      <c r="O111" s="237" t="n">
        <v>0</v>
      </c>
      <c r="P111" s="233"/>
      <c r="Q111" s="232"/>
      <c r="R111" s="232"/>
      <c r="S111" s="232"/>
      <c r="T111" s="232"/>
      <c r="U111" s="232"/>
      <c r="V111" s="232"/>
      <c r="W111" s="232"/>
      <c r="X111" s="232"/>
      <c r="Y111" s="232"/>
      <c r="Z111" s="232"/>
      <c r="AA111" s="232"/>
      <c r="AB111" s="232"/>
      <c r="AC111" s="232"/>
      <c r="AD111" s="232"/>
      <c r="AE111" s="232"/>
      <c r="AF111" s="232"/>
      <c r="AG111" s="232"/>
      <c r="AH111" s="232"/>
      <c r="AI111" s="232"/>
      <c r="AJ111" s="232"/>
    </row>
    <row r="112" customFormat="false" ht="15.75" hidden="false" customHeight="true" outlineLevel="0" collapsed="false">
      <c r="A112" s="249" t="s">
        <v>586</v>
      </c>
      <c r="B112" s="246"/>
      <c r="C112" s="246"/>
      <c r="D112" s="246"/>
      <c r="E112" s="246" t="n">
        <v>0</v>
      </c>
      <c r="F112" s="246" t="n">
        <v>0</v>
      </c>
      <c r="G112" s="246" t="n">
        <v>0</v>
      </c>
      <c r="H112" s="246" t="n">
        <v>0</v>
      </c>
      <c r="I112" s="246" t="n">
        <v>0</v>
      </c>
      <c r="J112" s="246" t="n">
        <v>0</v>
      </c>
      <c r="K112" s="246" t="n">
        <v>0</v>
      </c>
      <c r="L112" s="246" t="n">
        <v>0</v>
      </c>
      <c r="M112" s="246" t="n">
        <v>0</v>
      </c>
      <c r="N112" s="246" t="n">
        <v>0</v>
      </c>
      <c r="O112" s="246" t="n">
        <v>0</v>
      </c>
      <c r="P112" s="246" t="n">
        <v>0</v>
      </c>
      <c r="Q112" s="232"/>
      <c r="R112" s="232"/>
      <c r="S112" s="232"/>
      <c r="T112" s="232"/>
      <c r="U112" s="232"/>
      <c r="V112" s="232"/>
      <c r="W112" s="232"/>
      <c r="X112" s="232"/>
      <c r="Y112" s="232"/>
      <c r="Z112" s="232"/>
      <c r="AA112" s="232"/>
      <c r="AB112" s="232"/>
      <c r="AC112" s="232"/>
      <c r="AD112" s="232"/>
      <c r="AE112" s="232"/>
      <c r="AF112" s="232"/>
      <c r="AG112" s="232"/>
      <c r="AH112" s="232"/>
      <c r="AI112" s="232"/>
      <c r="AJ112" s="232"/>
    </row>
    <row r="113" customFormat="false" ht="15.75" hidden="false" customHeight="true" outlineLevel="0" collapsed="false">
      <c r="A113" s="249"/>
      <c r="B113" s="246"/>
      <c r="C113" s="246"/>
      <c r="D113" s="246"/>
      <c r="E113" s="236" t="n">
        <f aca="false">D114*E112</f>
        <v>0</v>
      </c>
      <c r="F113" s="236" t="n">
        <f aca="false">D114*F112</f>
        <v>0</v>
      </c>
      <c r="G113" s="236" t="n">
        <f aca="false">D114*G112</f>
        <v>0</v>
      </c>
      <c r="H113" s="236" t="n">
        <f aca="false">D114*H112</f>
        <v>0</v>
      </c>
      <c r="I113" s="236" t="n">
        <f aca="false">D114*I112</f>
        <v>0</v>
      </c>
      <c r="J113" s="236" t="n">
        <f aca="false">D114*J112</f>
        <v>0</v>
      </c>
      <c r="K113" s="236" t="n">
        <f aca="false">D114*K112</f>
        <v>0</v>
      </c>
      <c r="L113" s="236" t="n">
        <f aca="false">D114*L112</f>
        <v>0</v>
      </c>
      <c r="M113" s="236" t="n">
        <f aca="false">D114*M112</f>
        <v>0</v>
      </c>
      <c r="N113" s="236" t="n">
        <f aca="false">D114*N112</f>
        <v>0</v>
      </c>
      <c r="O113" s="236" t="n">
        <f aca="false">D114*O112</f>
        <v>0</v>
      </c>
      <c r="P113" s="236" t="n">
        <f aca="false">D114*P112</f>
        <v>0</v>
      </c>
      <c r="Q113" s="232"/>
      <c r="R113" s="232"/>
      <c r="S113" s="232"/>
      <c r="T113" s="232"/>
      <c r="U113" s="232"/>
      <c r="V113" s="232"/>
      <c r="W113" s="232"/>
      <c r="X113" s="232"/>
      <c r="Y113" s="232"/>
      <c r="Z113" s="232"/>
      <c r="AA113" s="232"/>
      <c r="AB113" s="232"/>
      <c r="AC113" s="232"/>
      <c r="AD113" s="232"/>
      <c r="AE113" s="232"/>
      <c r="AF113" s="232"/>
      <c r="AG113" s="232"/>
      <c r="AH113" s="232"/>
      <c r="AI113" s="232"/>
      <c r="AJ113" s="232"/>
    </row>
    <row r="114" customFormat="false" ht="15.75" hidden="false" customHeight="false" outlineLevel="0" collapsed="false">
      <c r="A114" s="232" t="s">
        <v>377</v>
      </c>
      <c r="B114" s="233" t="n">
        <v>10115</v>
      </c>
      <c r="C114" s="233" t="n">
        <v>0</v>
      </c>
      <c r="D114" s="233" t="n">
        <v>240</v>
      </c>
      <c r="E114" s="237" t="n">
        <v>0</v>
      </c>
      <c r="F114" s="237" t="n">
        <v>0</v>
      </c>
      <c r="G114" s="233"/>
      <c r="H114" s="237" t="n">
        <v>0</v>
      </c>
      <c r="I114" s="237" t="n">
        <v>0</v>
      </c>
      <c r="J114" s="233"/>
      <c r="K114" s="237" t="n">
        <v>0</v>
      </c>
      <c r="L114" s="237" t="n">
        <v>0</v>
      </c>
      <c r="M114" s="233"/>
      <c r="N114" s="237" t="n">
        <v>0</v>
      </c>
      <c r="O114" s="237" t="n">
        <v>0</v>
      </c>
      <c r="P114" s="233"/>
      <c r="Q114" s="232"/>
      <c r="R114" s="232"/>
      <c r="S114" s="232"/>
      <c r="T114" s="232"/>
      <c r="U114" s="232"/>
      <c r="V114" s="232"/>
      <c r="W114" s="232"/>
      <c r="X114" s="232"/>
      <c r="Y114" s="232"/>
      <c r="Z114" s="232"/>
      <c r="AA114" s="232"/>
      <c r="AB114" s="232"/>
      <c r="AC114" s="232"/>
      <c r="AD114" s="232"/>
      <c r="AE114" s="232"/>
      <c r="AF114" s="232"/>
      <c r="AG114" s="232"/>
      <c r="AH114" s="232"/>
      <c r="AI114" s="232"/>
      <c r="AJ114" s="232"/>
    </row>
    <row r="115" customFormat="false" ht="15.75" hidden="false" customHeight="true" outlineLevel="0" collapsed="false">
      <c r="A115" s="232" t="s">
        <v>381</v>
      </c>
      <c r="B115" s="233" t="n">
        <v>10117</v>
      </c>
      <c r="C115" s="233" t="n">
        <v>0</v>
      </c>
      <c r="D115" s="233" t="n">
        <v>200</v>
      </c>
      <c r="E115" s="237" t="n">
        <v>0</v>
      </c>
      <c r="F115" s="237" t="n">
        <v>0</v>
      </c>
      <c r="G115" s="233"/>
      <c r="H115" s="237" t="n">
        <v>0</v>
      </c>
      <c r="I115" s="237" t="n">
        <v>0</v>
      </c>
      <c r="J115" s="233"/>
      <c r="K115" s="237" t="n">
        <v>0</v>
      </c>
      <c r="L115" s="237" t="n">
        <v>0</v>
      </c>
      <c r="M115" s="233"/>
      <c r="N115" s="237" t="n">
        <v>0</v>
      </c>
      <c r="O115" s="237" t="n">
        <v>0</v>
      </c>
      <c r="P115" s="233"/>
      <c r="Q115" s="232"/>
      <c r="R115" s="232"/>
      <c r="S115" s="232"/>
      <c r="T115" s="232"/>
      <c r="U115" s="232"/>
      <c r="V115" s="232"/>
      <c r="W115" s="232"/>
      <c r="X115" s="232"/>
      <c r="Y115" s="232"/>
      <c r="Z115" s="232"/>
      <c r="AA115" s="232"/>
      <c r="AB115" s="232"/>
      <c r="AC115" s="232"/>
      <c r="AD115" s="232"/>
      <c r="AE115" s="232"/>
      <c r="AF115" s="232"/>
      <c r="AG115" s="232"/>
      <c r="AH115" s="232"/>
      <c r="AI115" s="232"/>
      <c r="AJ115" s="232"/>
    </row>
    <row r="116" customFormat="false" ht="15.75" hidden="false" customHeight="true" outlineLevel="0" collapsed="false">
      <c r="A116" s="232" t="s">
        <v>385</v>
      </c>
      <c r="B116" s="233" t="n">
        <v>10119</v>
      </c>
      <c r="C116" s="233" t="n">
        <v>0</v>
      </c>
      <c r="D116" s="233" t="n">
        <v>200</v>
      </c>
      <c r="E116" s="237" t="n">
        <v>0</v>
      </c>
      <c r="F116" s="237" t="n">
        <v>0</v>
      </c>
      <c r="G116" s="233"/>
      <c r="H116" s="237" t="n">
        <v>0</v>
      </c>
      <c r="I116" s="237" t="n">
        <v>0</v>
      </c>
      <c r="J116" s="233"/>
      <c r="K116" s="237" t="n">
        <v>0</v>
      </c>
      <c r="L116" s="237" t="n">
        <v>0</v>
      </c>
      <c r="M116" s="233"/>
      <c r="N116" s="237" t="n">
        <v>0</v>
      </c>
      <c r="O116" s="237" t="n">
        <v>0</v>
      </c>
      <c r="P116" s="233"/>
      <c r="Q116" s="232"/>
      <c r="R116" s="232"/>
      <c r="S116" s="232"/>
      <c r="T116" s="232"/>
      <c r="U116" s="232"/>
      <c r="V116" s="232"/>
      <c r="W116" s="232"/>
      <c r="X116" s="232"/>
      <c r="Y116" s="232"/>
      <c r="Z116" s="232"/>
      <c r="AA116" s="232"/>
      <c r="AB116" s="232"/>
      <c r="AC116" s="232"/>
      <c r="AD116" s="232"/>
      <c r="AE116" s="232"/>
      <c r="AF116" s="232"/>
      <c r="AG116" s="232"/>
      <c r="AH116" s="232"/>
      <c r="AI116" s="232"/>
      <c r="AJ116" s="232"/>
    </row>
    <row r="117" customFormat="false" ht="15.75" hidden="false" customHeight="true" outlineLevel="0" collapsed="false">
      <c r="A117" s="249" t="s">
        <v>395</v>
      </c>
      <c r="B117" s="246"/>
      <c r="C117" s="246"/>
      <c r="D117" s="246"/>
      <c r="E117" s="246" t="n">
        <v>0</v>
      </c>
      <c r="F117" s="246" t="n">
        <v>0</v>
      </c>
      <c r="G117" s="246" t="n">
        <v>0</v>
      </c>
      <c r="H117" s="246" t="n">
        <v>0</v>
      </c>
      <c r="I117" s="246" t="n">
        <v>0</v>
      </c>
      <c r="J117" s="246" t="n">
        <v>0</v>
      </c>
      <c r="K117" s="246" t="n">
        <v>0</v>
      </c>
      <c r="L117" s="246" t="n">
        <v>0</v>
      </c>
      <c r="M117" s="246" t="n">
        <v>0</v>
      </c>
      <c r="N117" s="246" t="n">
        <v>0</v>
      </c>
      <c r="O117" s="246" t="n">
        <v>0</v>
      </c>
      <c r="P117" s="246" t="n">
        <v>0</v>
      </c>
      <c r="Q117" s="232"/>
      <c r="R117" s="232"/>
      <c r="S117" s="232"/>
      <c r="T117" s="232"/>
      <c r="U117" s="232"/>
      <c r="V117" s="232"/>
      <c r="W117" s="232"/>
      <c r="X117" s="232"/>
      <c r="Y117" s="232"/>
      <c r="Z117" s="232"/>
      <c r="AA117" s="232"/>
      <c r="AB117" s="232"/>
      <c r="AC117" s="232"/>
      <c r="AD117" s="232"/>
      <c r="AE117" s="232"/>
      <c r="AF117" s="232"/>
      <c r="AG117" s="232"/>
      <c r="AH117" s="232"/>
      <c r="AI117" s="232"/>
      <c r="AJ117" s="232"/>
    </row>
    <row r="118" customFormat="false" ht="15.75" hidden="false" customHeight="true" outlineLevel="0" collapsed="false">
      <c r="A118" s="249"/>
      <c r="B118" s="246"/>
      <c r="C118" s="246"/>
      <c r="D118" s="246"/>
      <c r="E118" s="236" t="n">
        <f aca="false">D119*E117</f>
        <v>0</v>
      </c>
      <c r="F118" s="236" t="n">
        <f aca="false">D119*F117</f>
        <v>0</v>
      </c>
      <c r="G118" s="236" t="n">
        <f aca="false">D119*G117</f>
        <v>0</v>
      </c>
      <c r="H118" s="236" t="n">
        <f aca="false">D119*H117</f>
        <v>0</v>
      </c>
      <c r="I118" s="236" t="n">
        <f aca="false">D119*I117</f>
        <v>0</v>
      </c>
      <c r="J118" s="236" t="n">
        <f aca="false">D119*J117</f>
        <v>0</v>
      </c>
      <c r="K118" s="236" t="n">
        <f aca="false">D119*K117</f>
        <v>0</v>
      </c>
      <c r="L118" s="236" t="n">
        <f aca="false">D119*L117</f>
        <v>0</v>
      </c>
      <c r="M118" s="236" t="n">
        <f aca="false">D119*M117</f>
        <v>0</v>
      </c>
      <c r="N118" s="236" t="n">
        <f aca="false">D119*N117</f>
        <v>0</v>
      </c>
      <c r="O118" s="236" t="n">
        <f aca="false">D119*O117</f>
        <v>0</v>
      </c>
      <c r="P118" s="236" t="n">
        <f aca="false">D119*P117</f>
        <v>0</v>
      </c>
      <c r="Q118" s="232"/>
      <c r="R118" s="232"/>
      <c r="S118" s="232"/>
      <c r="T118" s="232"/>
      <c r="U118" s="232"/>
      <c r="V118" s="232"/>
      <c r="W118" s="232"/>
      <c r="X118" s="232"/>
      <c r="Y118" s="232"/>
      <c r="Z118" s="232"/>
      <c r="AA118" s="232"/>
      <c r="AB118" s="232"/>
      <c r="AC118" s="232"/>
      <c r="AD118" s="232"/>
      <c r="AE118" s="232"/>
      <c r="AF118" s="232"/>
      <c r="AG118" s="232"/>
      <c r="AH118" s="232"/>
      <c r="AI118" s="232"/>
      <c r="AJ118" s="232"/>
    </row>
    <row r="119" customFormat="false" ht="15.75" hidden="false" customHeight="true" outlineLevel="0" collapsed="false">
      <c r="A119" s="232" t="s">
        <v>396</v>
      </c>
      <c r="B119" s="233" t="s">
        <v>397</v>
      </c>
      <c r="C119" s="233" t="n">
        <v>0</v>
      </c>
      <c r="D119" s="233" t="n">
        <v>100</v>
      </c>
      <c r="E119" s="237" t="n">
        <v>0</v>
      </c>
      <c r="F119" s="237" t="n">
        <v>0</v>
      </c>
      <c r="G119" s="233"/>
      <c r="H119" s="237" t="n">
        <v>0</v>
      </c>
      <c r="I119" s="237" t="n">
        <v>0</v>
      </c>
      <c r="J119" s="233"/>
      <c r="K119" s="237" t="n">
        <v>0</v>
      </c>
      <c r="L119" s="237" t="n">
        <v>0</v>
      </c>
      <c r="M119" s="258"/>
      <c r="N119" s="237" t="n">
        <v>0</v>
      </c>
      <c r="O119" s="237" t="n">
        <v>0</v>
      </c>
      <c r="P119" s="233"/>
      <c r="Q119" s="232"/>
      <c r="R119" s="232"/>
      <c r="S119" s="232"/>
      <c r="T119" s="232"/>
      <c r="U119" s="232"/>
      <c r="V119" s="232"/>
      <c r="W119" s="232"/>
      <c r="X119" s="232"/>
      <c r="Y119" s="232"/>
      <c r="Z119" s="232"/>
      <c r="AA119" s="232"/>
      <c r="AB119" s="232"/>
      <c r="AC119" s="232"/>
      <c r="AD119" s="232"/>
      <c r="AE119" s="232"/>
      <c r="AF119" s="232"/>
      <c r="AG119" s="232"/>
      <c r="AH119" s="232"/>
      <c r="AI119" s="232"/>
      <c r="AJ119" s="232"/>
    </row>
    <row r="120" customFormat="false" ht="15.75" hidden="false" customHeight="false" outlineLevel="0" collapsed="false">
      <c r="A120" s="232" t="s">
        <v>398</v>
      </c>
      <c r="B120" s="233" t="s">
        <v>399</v>
      </c>
      <c r="C120" s="233" t="n">
        <v>0</v>
      </c>
      <c r="D120" s="233" t="n">
        <v>330</v>
      </c>
      <c r="E120" s="237" t="n">
        <v>0</v>
      </c>
      <c r="F120" s="237" t="n">
        <v>0</v>
      </c>
      <c r="G120" s="233"/>
      <c r="H120" s="237" t="n">
        <v>0</v>
      </c>
      <c r="I120" s="237" t="n">
        <v>0</v>
      </c>
      <c r="J120" s="233"/>
      <c r="K120" s="237" t="n">
        <v>0</v>
      </c>
      <c r="L120" s="237" t="n">
        <v>0</v>
      </c>
      <c r="M120" s="258"/>
      <c r="N120" s="237" t="n">
        <v>0</v>
      </c>
      <c r="O120" s="237" t="n">
        <v>0</v>
      </c>
      <c r="P120" s="233"/>
      <c r="Q120" s="232"/>
      <c r="R120" s="232"/>
      <c r="S120" s="232"/>
      <c r="T120" s="232"/>
      <c r="U120" s="232"/>
      <c r="V120" s="232"/>
      <c r="W120" s="232"/>
      <c r="X120" s="232"/>
      <c r="Y120" s="232"/>
      <c r="Z120" s="232"/>
      <c r="AA120" s="232"/>
      <c r="AB120" s="232"/>
      <c r="AC120" s="232"/>
      <c r="AD120" s="232"/>
      <c r="AE120" s="232"/>
      <c r="AF120" s="232"/>
      <c r="AG120" s="232"/>
      <c r="AH120" s="232"/>
      <c r="AI120" s="232"/>
      <c r="AJ120" s="232"/>
    </row>
    <row r="121" customFormat="false" ht="15.75" hidden="false" customHeight="true" outlineLevel="0" collapsed="false">
      <c r="A121" s="249" t="s">
        <v>400</v>
      </c>
      <c r="B121" s="246"/>
      <c r="C121" s="246"/>
      <c r="D121" s="246"/>
      <c r="E121" s="246" t="n">
        <v>7</v>
      </c>
      <c r="F121" s="246" t="n">
        <v>7</v>
      </c>
      <c r="G121" s="246" t="n">
        <v>7</v>
      </c>
      <c r="H121" s="246" t="n">
        <v>7</v>
      </c>
      <c r="I121" s="246" t="n">
        <v>7</v>
      </c>
      <c r="J121" s="246" t="n">
        <v>7</v>
      </c>
      <c r="K121" s="246" t="n">
        <v>7</v>
      </c>
      <c r="L121" s="246" t="n">
        <v>7</v>
      </c>
      <c r="M121" s="246" t="n">
        <v>7</v>
      </c>
      <c r="N121" s="246" t="n">
        <v>7</v>
      </c>
      <c r="O121" s="246" t="n">
        <v>7</v>
      </c>
      <c r="P121" s="246" t="n">
        <v>7</v>
      </c>
      <c r="Q121" s="232"/>
      <c r="R121" s="232"/>
      <c r="S121" s="232"/>
      <c r="T121" s="232"/>
      <c r="U121" s="232"/>
      <c r="V121" s="232"/>
      <c r="W121" s="232"/>
      <c r="X121" s="232"/>
      <c r="Y121" s="232"/>
      <c r="Z121" s="232"/>
      <c r="AA121" s="232"/>
      <c r="AB121" s="232"/>
      <c r="AC121" s="232"/>
      <c r="AD121" s="232"/>
      <c r="AE121" s="232"/>
      <c r="AF121" s="232"/>
      <c r="AG121" s="232"/>
      <c r="AH121" s="232"/>
      <c r="AI121" s="232"/>
      <c r="AJ121" s="232"/>
    </row>
    <row r="122" customFormat="false" ht="15.75" hidden="false" customHeight="true" outlineLevel="0" collapsed="false">
      <c r="A122" s="249"/>
      <c r="B122" s="246"/>
      <c r="C122" s="246"/>
      <c r="D122" s="246"/>
      <c r="E122" s="236" t="n">
        <v>7</v>
      </c>
      <c r="F122" s="236" t="n">
        <v>7</v>
      </c>
      <c r="G122" s="236" t="n">
        <v>7</v>
      </c>
      <c r="H122" s="236" t="n">
        <v>7</v>
      </c>
      <c r="I122" s="236" t="n">
        <v>7</v>
      </c>
      <c r="J122" s="236" t="n">
        <v>7</v>
      </c>
      <c r="K122" s="236" t="n">
        <v>7</v>
      </c>
      <c r="L122" s="236" t="n">
        <v>7</v>
      </c>
      <c r="M122" s="236" t="n">
        <v>7</v>
      </c>
      <c r="N122" s="236" t="n">
        <v>7</v>
      </c>
      <c r="O122" s="236" t="n">
        <v>7</v>
      </c>
      <c r="P122" s="236" t="n">
        <v>7</v>
      </c>
      <c r="Q122" s="232"/>
      <c r="R122" s="232"/>
      <c r="S122" s="232"/>
      <c r="T122" s="232"/>
      <c r="U122" s="232"/>
      <c r="V122" s="232"/>
      <c r="W122" s="232"/>
      <c r="X122" s="232"/>
      <c r="Y122" s="232"/>
      <c r="Z122" s="232"/>
      <c r="AA122" s="232"/>
      <c r="AB122" s="232"/>
      <c r="AC122" s="232"/>
      <c r="AD122" s="232"/>
      <c r="AE122" s="232"/>
      <c r="AF122" s="232"/>
      <c r="AG122" s="232"/>
      <c r="AH122" s="232"/>
      <c r="AI122" s="232"/>
      <c r="AJ122" s="232"/>
    </row>
    <row r="123" s="1" customFormat="true" ht="15.75" hidden="false" customHeight="false" outlineLevel="0" collapsed="false">
      <c r="A123" s="1" t="s">
        <v>401</v>
      </c>
      <c r="B123" s="2" t="n">
        <v>12001</v>
      </c>
      <c r="C123" s="2" t="n">
        <v>1</v>
      </c>
      <c r="D123" s="16" t="n">
        <v>1</v>
      </c>
      <c r="E123" s="2" t="n">
        <v>7</v>
      </c>
      <c r="F123" s="16" t="n">
        <v>7</v>
      </c>
      <c r="G123" s="2" t="n">
        <v>7</v>
      </c>
      <c r="H123" s="2" t="n">
        <v>7</v>
      </c>
      <c r="I123" s="16" t="n">
        <v>7</v>
      </c>
      <c r="J123" s="2" t="n">
        <v>7</v>
      </c>
      <c r="K123" s="2" t="n">
        <v>7</v>
      </c>
      <c r="L123" s="16" t="n">
        <v>7</v>
      </c>
      <c r="M123" s="2" t="n">
        <v>7</v>
      </c>
      <c r="N123" s="2" t="n">
        <v>7</v>
      </c>
      <c r="O123" s="16" t="n">
        <v>7</v>
      </c>
      <c r="P123" s="16" t="n">
        <v>7</v>
      </c>
    </row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</sheetData>
  <mergeCells count="4">
    <mergeCell ref="E2:G2"/>
    <mergeCell ref="H2:J2"/>
    <mergeCell ref="K2:M2"/>
    <mergeCell ref="N2:P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Y500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J1" activeCellId="1" sqref="C71 J1"/>
    </sheetView>
  </sheetViews>
  <sheetFormatPr defaultRowHeight="15" zeroHeight="false" outlineLevelRow="0" outlineLevelCol="0"/>
  <cols>
    <col collapsed="false" customWidth="true" hidden="false" outlineLevel="0" max="1" min="1" style="0" width="14.14"/>
    <col collapsed="false" customWidth="true" hidden="false" outlineLevel="0" max="2" min="2" style="0" width="10.14"/>
    <col collapsed="false" customWidth="true" hidden="false" outlineLevel="0" max="4" min="3" style="0" width="8.53"/>
    <col collapsed="false" customWidth="true" hidden="false" outlineLevel="0" max="5" min="5" style="267" width="9.14"/>
    <col collapsed="false" customWidth="true" hidden="false" outlineLevel="0" max="6" min="6" style="0" width="8.53"/>
    <col collapsed="false" customWidth="true" hidden="false" outlineLevel="0" max="7" min="7" style="0" width="12.14"/>
    <col collapsed="false" customWidth="true" hidden="false" outlineLevel="0" max="8" min="8" style="0" width="13.71"/>
    <col collapsed="false" customWidth="true" hidden="false" outlineLevel="0" max="9" min="9" style="0" width="16.85"/>
    <col collapsed="false" customWidth="true" hidden="false" outlineLevel="0" max="11" min="10" style="0" width="13"/>
    <col collapsed="false" customWidth="true" hidden="false" outlineLevel="0" max="12" min="12" style="0" width="26"/>
    <col collapsed="false" customWidth="true" hidden="false" outlineLevel="0" max="13" min="13" style="268" width="26.42"/>
    <col collapsed="false" customWidth="true" hidden="false" outlineLevel="0" max="14" min="14" style="0" width="18.43"/>
    <col collapsed="false" customWidth="true" hidden="false" outlineLevel="0" max="15" min="15" style="0" width="11"/>
    <col collapsed="false" customWidth="true" hidden="false" outlineLevel="0" max="17" min="16" style="0" width="8.53"/>
    <col collapsed="false" customWidth="true" hidden="false" outlineLevel="0" max="18" min="18" style="269" width="9.14"/>
    <col collapsed="false" customWidth="true" hidden="false" outlineLevel="0" max="19" min="19" style="269" width="12.85"/>
    <col collapsed="false" customWidth="true" hidden="false" outlineLevel="0" max="20" min="20" style="269" width="11.28"/>
    <col collapsed="false" customWidth="true" hidden="false" outlineLevel="0" max="1025" min="21" style="0" width="8.53"/>
  </cols>
  <sheetData>
    <row r="1" s="285" customFormat="true" ht="13.5" hidden="false" customHeight="true" outlineLevel="0" collapsed="false">
      <c r="A1" s="270" t="s">
        <v>675</v>
      </c>
      <c r="B1" s="270" t="s">
        <v>676</v>
      </c>
      <c r="C1" s="271" t="s">
        <v>677</v>
      </c>
      <c r="D1" s="272" t="s">
        <v>678</v>
      </c>
      <c r="E1" s="273" t="s">
        <v>679</v>
      </c>
      <c r="F1" s="272" t="s">
        <v>680</v>
      </c>
      <c r="G1" s="272" t="s">
        <v>681</v>
      </c>
      <c r="H1" s="272" t="s">
        <v>682</v>
      </c>
      <c r="I1" s="273" t="s">
        <v>683</v>
      </c>
      <c r="J1" s="274" t="s">
        <v>684</v>
      </c>
      <c r="K1" s="275" t="s">
        <v>0</v>
      </c>
      <c r="L1" s="275" t="s">
        <v>2</v>
      </c>
      <c r="M1" s="276" t="s">
        <v>3</v>
      </c>
      <c r="N1" s="272" t="s">
        <v>685</v>
      </c>
      <c r="O1" s="272" t="s">
        <v>686</v>
      </c>
      <c r="P1" s="277" t="s">
        <v>687</v>
      </c>
      <c r="Q1" s="278" t="s">
        <v>688</v>
      </c>
      <c r="R1" s="279" t="s">
        <v>689</v>
      </c>
      <c r="S1" s="280" t="s">
        <v>690</v>
      </c>
      <c r="T1" s="281" t="s">
        <v>691</v>
      </c>
      <c r="U1" s="282"/>
      <c r="V1" s="283"/>
      <c r="W1" s="283"/>
      <c r="X1" s="283"/>
      <c r="Y1" s="284"/>
    </row>
    <row r="2" s="190" customFormat="true" ht="30" hidden="false" customHeight="false" outlineLevel="0" collapsed="false">
      <c r="A2" s="284" t="s">
        <v>692</v>
      </c>
      <c r="B2" s="284" t="s">
        <v>693</v>
      </c>
      <c r="C2" s="190" t="s">
        <v>694</v>
      </c>
      <c r="D2" s="190" t="s">
        <v>695</v>
      </c>
      <c r="E2" s="286" t="n">
        <v>211019</v>
      </c>
      <c r="F2" s="190" t="s">
        <v>696</v>
      </c>
      <c r="G2" s="190" t="s">
        <v>697</v>
      </c>
      <c r="H2" s="287" t="s">
        <v>698</v>
      </c>
      <c r="I2" s="190" t="s">
        <v>699</v>
      </c>
      <c r="J2" s="190" t="s">
        <v>700</v>
      </c>
      <c r="K2" s="190" t="s">
        <v>701</v>
      </c>
      <c r="L2" s="288" t="s">
        <v>635</v>
      </c>
      <c r="M2" s="289" t="str">
        <f aca="false">'common foods'!D60</f>
        <v>03056</v>
      </c>
      <c r="N2" s="190" t="s">
        <v>702</v>
      </c>
      <c r="O2" s="190" t="s">
        <v>703</v>
      </c>
      <c r="P2" s="190" t="n">
        <v>1200</v>
      </c>
      <c r="Q2" s="190" t="s">
        <v>704</v>
      </c>
      <c r="R2" s="269" t="n">
        <v>6.79</v>
      </c>
      <c r="S2" s="269" t="n">
        <v>0.57</v>
      </c>
      <c r="T2" s="269" t="n">
        <f aca="false">S2*1</f>
        <v>0.57</v>
      </c>
      <c r="U2" s="290"/>
    </row>
    <row r="3" s="190" customFormat="true" ht="30" hidden="false" customHeight="false" outlineLevel="0" collapsed="false">
      <c r="A3" s="284" t="s">
        <v>692</v>
      </c>
      <c r="B3" s="284" t="s">
        <v>693</v>
      </c>
      <c r="C3" s="190" t="s">
        <v>694</v>
      </c>
      <c r="D3" s="190" t="s">
        <v>695</v>
      </c>
      <c r="E3" s="286" t="n">
        <v>211019</v>
      </c>
      <c r="F3" s="190" t="s">
        <v>696</v>
      </c>
      <c r="G3" s="190" t="s">
        <v>697</v>
      </c>
      <c r="H3" s="287" t="s">
        <v>698</v>
      </c>
      <c r="I3" s="190" t="s">
        <v>705</v>
      </c>
      <c r="J3" s="190" t="s">
        <v>700</v>
      </c>
      <c r="K3" s="190" t="s">
        <v>701</v>
      </c>
      <c r="L3" s="288" t="s">
        <v>635</v>
      </c>
      <c r="M3" s="289" t="s">
        <v>134</v>
      </c>
      <c r="N3" s="190" t="s">
        <v>702</v>
      </c>
      <c r="O3" s="190" t="s">
        <v>703</v>
      </c>
      <c r="P3" s="190" t="n">
        <v>750</v>
      </c>
      <c r="Q3" s="190" t="s">
        <v>704</v>
      </c>
      <c r="R3" s="269" t="n">
        <v>4.29</v>
      </c>
      <c r="S3" s="269" t="n">
        <f aca="false">R3/7.5</f>
        <v>0.572</v>
      </c>
      <c r="T3" s="269" t="n">
        <f aca="false">S3*1</f>
        <v>0.572</v>
      </c>
    </row>
    <row r="4" s="190" customFormat="true" ht="30" hidden="false" customHeight="false" outlineLevel="0" collapsed="false">
      <c r="A4" s="284" t="s">
        <v>692</v>
      </c>
      <c r="B4" s="284" t="s">
        <v>693</v>
      </c>
      <c r="C4" s="190" t="s">
        <v>694</v>
      </c>
      <c r="D4" s="190" t="s">
        <v>695</v>
      </c>
      <c r="E4" s="286" t="n">
        <v>211019</v>
      </c>
      <c r="F4" s="190" t="s">
        <v>696</v>
      </c>
      <c r="G4" s="190" t="s">
        <v>697</v>
      </c>
      <c r="H4" s="287" t="s">
        <v>698</v>
      </c>
      <c r="I4" s="190" t="s">
        <v>706</v>
      </c>
      <c r="J4" s="190" t="s">
        <v>700</v>
      </c>
      <c r="K4" s="190" t="s">
        <v>701</v>
      </c>
      <c r="L4" s="288" t="s">
        <v>635</v>
      </c>
      <c r="M4" s="289" t="s">
        <v>134</v>
      </c>
      <c r="N4" s="190" t="s">
        <v>702</v>
      </c>
      <c r="O4" s="190" t="s">
        <v>703</v>
      </c>
      <c r="P4" s="190" t="n">
        <v>1200</v>
      </c>
      <c r="Q4" s="190" t="s">
        <v>704</v>
      </c>
      <c r="R4" s="269" t="n">
        <v>7.6</v>
      </c>
      <c r="S4" s="290" t="n">
        <f aca="false">R4/12</f>
        <v>0.633333333333333</v>
      </c>
      <c r="T4" s="269" t="n">
        <f aca="false">S4*1</f>
        <v>0.633333333333333</v>
      </c>
    </row>
    <row r="5" customFormat="false" ht="30" hidden="false" customHeight="false" outlineLevel="0" collapsed="false">
      <c r="A5" s="285" t="s">
        <v>692</v>
      </c>
      <c r="B5" s="285" t="s">
        <v>693</v>
      </c>
      <c r="C5" s="0" t="s">
        <v>694</v>
      </c>
      <c r="D5" s="0" t="s">
        <v>695</v>
      </c>
      <c r="E5" s="267" t="n">
        <v>211019</v>
      </c>
      <c r="F5" s="0" t="s">
        <v>696</v>
      </c>
      <c r="G5" s="0" t="s">
        <v>697</v>
      </c>
      <c r="H5" s="291" t="s">
        <v>698</v>
      </c>
      <c r="I5" s="0" t="s">
        <v>699</v>
      </c>
      <c r="J5" s="0" t="s">
        <v>700</v>
      </c>
      <c r="K5" s="0" t="s">
        <v>707</v>
      </c>
      <c r="L5" s="292" t="s">
        <v>648</v>
      </c>
      <c r="M5" s="268" t="str">
        <f aca="false">'common foods'!D76</f>
        <v>04062</v>
      </c>
      <c r="N5" s="0" t="s">
        <v>708</v>
      </c>
      <c r="O5" s="0" t="s">
        <v>703</v>
      </c>
      <c r="P5" s="0" t="n">
        <v>750</v>
      </c>
      <c r="Q5" s="0" t="s">
        <v>704</v>
      </c>
      <c r="R5" s="269" t="n">
        <v>2.89</v>
      </c>
      <c r="S5" s="269" t="n">
        <v>0.39</v>
      </c>
      <c r="T5" s="269" t="n">
        <f aca="false">S5*1</f>
        <v>0.39</v>
      </c>
    </row>
    <row r="6" customFormat="false" ht="30" hidden="false" customHeight="false" outlineLevel="0" collapsed="false">
      <c r="A6" s="285" t="s">
        <v>692</v>
      </c>
      <c r="B6" s="285" t="s">
        <v>693</v>
      </c>
      <c r="C6" s="0" t="s">
        <v>694</v>
      </c>
      <c r="D6" s="0" t="s">
        <v>695</v>
      </c>
      <c r="E6" s="267" t="n">
        <v>211019</v>
      </c>
      <c r="F6" s="0" t="s">
        <v>696</v>
      </c>
      <c r="G6" s="0" t="s">
        <v>697</v>
      </c>
      <c r="H6" s="291" t="s">
        <v>698</v>
      </c>
      <c r="I6" s="0" t="s">
        <v>705</v>
      </c>
      <c r="J6" s="0" t="s">
        <v>700</v>
      </c>
      <c r="K6" s="0" t="s">
        <v>707</v>
      </c>
      <c r="L6" s="292" t="s">
        <v>648</v>
      </c>
      <c r="M6" s="268" t="s">
        <v>168</v>
      </c>
      <c r="N6" s="0" t="s">
        <v>708</v>
      </c>
      <c r="O6" s="0" t="s">
        <v>703</v>
      </c>
      <c r="P6" s="0" t="n">
        <v>750</v>
      </c>
      <c r="Q6" s="0" t="s">
        <v>704</v>
      </c>
      <c r="R6" s="269" t="n">
        <v>3.49</v>
      </c>
      <c r="S6" s="269" t="n">
        <v>0.47</v>
      </c>
      <c r="T6" s="269" t="n">
        <f aca="false">S6*1</f>
        <v>0.47</v>
      </c>
      <c r="U6" s="269"/>
    </row>
    <row r="7" customFormat="false" ht="30" hidden="false" customHeight="false" outlineLevel="0" collapsed="false">
      <c r="A7" s="285" t="s">
        <v>692</v>
      </c>
      <c r="B7" s="285" t="s">
        <v>693</v>
      </c>
      <c r="C7" s="0" t="s">
        <v>694</v>
      </c>
      <c r="D7" s="0" t="s">
        <v>695</v>
      </c>
      <c r="E7" s="267" t="n">
        <v>211019</v>
      </c>
      <c r="F7" s="0" t="s">
        <v>696</v>
      </c>
      <c r="G7" s="0" t="s">
        <v>697</v>
      </c>
      <c r="H7" s="291" t="s">
        <v>698</v>
      </c>
      <c r="I7" s="0" t="s">
        <v>706</v>
      </c>
      <c r="J7" s="0" t="s">
        <v>700</v>
      </c>
      <c r="K7" s="0" t="s">
        <v>707</v>
      </c>
      <c r="L7" s="292" t="s">
        <v>648</v>
      </c>
      <c r="M7" s="268" t="s">
        <v>168</v>
      </c>
      <c r="N7" s="0" t="s">
        <v>708</v>
      </c>
      <c r="O7" s="0" t="s">
        <v>703</v>
      </c>
      <c r="P7" s="0" t="n">
        <v>750</v>
      </c>
      <c r="Q7" s="0" t="s">
        <v>704</v>
      </c>
      <c r="R7" s="269" t="n">
        <v>3</v>
      </c>
      <c r="S7" s="269" t="n">
        <v>0.4</v>
      </c>
      <c r="T7" s="269" t="n">
        <f aca="false">S7*1</f>
        <v>0.4</v>
      </c>
    </row>
    <row r="8" customFormat="false" ht="15" hidden="false" customHeight="false" outlineLevel="0" collapsed="false">
      <c r="A8" s="285" t="s">
        <v>692</v>
      </c>
      <c r="B8" s="285" t="s">
        <v>693</v>
      </c>
      <c r="C8" s="0" t="s">
        <v>694</v>
      </c>
      <c r="D8" s="0" t="s">
        <v>695</v>
      </c>
      <c r="E8" s="267" t="n">
        <v>211019</v>
      </c>
      <c r="F8" s="0" t="s">
        <v>696</v>
      </c>
      <c r="G8" s="0" t="s">
        <v>697</v>
      </c>
      <c r="H8" s="291" t="s">
        <v>698</v>
      </c>
      <c r="I8" s="0" t="s">
        <v>699</v>
      </c>
      <c r="J8" s="0" t="s">
        <v>700</v>
      </c>
      <c r="K8" s="0" t="s">
        <v>707</v>
      </c>
      <c r="L8" s="292" t="s">
        <v>649</v>
      </c>
      <c r="M8" s="268" t="str">
        <f aca="false">'common foods'!D73</f>
        <v>04059</v>
      </c>
      <c r="N8" s="0" t="s">
        <v>709</v>
      </c>
      <c r="O8" s="0" t="s">
        <v>710</v>
      </c>
      <c r="P8" s="0" t="n">
        <v>2000</v>
      </c>
      <c r="Q8" s="0" t="s">
        <v>704</v>
      </c>
      <c r="R8" s="269" t="n">
        <v>3.41</v>
      </c>
      <c r="S8" s="269" t="n">
        <v>0.171</v>
      </c>
      <c r="T8" s="269" t="n">
        <f aca="false">S8*1</f>
        <v>0.171</v>
      </c>
    </row>
    <row r="9" customFormat="false" ht="15" hidden="false" customHeight="false" outlineLevel="0" collapsed="false">
      <c r="A9" s="285" t="s">
        <v>692</v>
      </c>
      <c r="B9" s="285" t="s">
        <v>693</v>
      </c>
      <c r="C9" s="0" t="s">
        <v>694</v>
      </c>
      <c r="D9" s="0" t="s">
        <v>695</v>
      </c>
      <c r="E9" s="267" t="n">
        <v>211019</v>
      </c>
      <c r="F9" s="0" t="s">
        <v>696</v>
      </c>
      <c r="G9" s="0" t="s">
        <v>697</v>
      </c>
      <c r="H9" s="291" t="s">
        <v>698</v>
      </c>
      <c r="I9" s="0" t="s">
        <v>705</v>
      </c>
      <c r="J9" s="0" t="s">
        <v>700</v>
      </c>
      <c r="K9" s="0" t="s">
        <v>707</v>
      </c>
      <c r="L9" s="292" t="s">
        <v>649</v>
      </c>
      <c r="M9" s="268" t="s">
        <v>161</v>
      </c>
      <c r="N9" s="0" t="s">
        <v>709</v>
      </c>
      <c r="O9" s="0" t="s">
        <v>710</v>
      </c>
      <c r="P9" s="0" t="n">
        <v>2000</v>
      </c>
      <c r="Q9" s="0" t="s">
        <v>704</v>
      </c>
      <c r="R9" s="269" t="n">
        <v>3.46</v>
      </c>
      <c r="S9" s="269" t="n">
        <v>0.173</v>
      </c>
      <c r="T9" s="269" t="n">
        <f aca="false">S9*1</f>
        <v>0.173</v>
      </c>
    </row>
    <row r="10" customFormat="false" ht="15" hidden="false" customHeight="false" outlineLevel="0" collapsed="false">
      <c r="A10" s="285" t="s">
        <v>692</v>
      </c>
      <c r="B10" s="285" t="s">
        <v>693</v>
      </c>
      <c r="C10" s="0" t="s">
        <v>694</v>
      </c>
      <c r="D10" s="0" t="s">
        <v>695</v>
      </c>
      <c r="E10" s="267" t="n">
        <v>211019</v>
      </c>
      <c r="F10" s="0" t="s">
        <v>696</v>
      </c>
      <c r="G10" s="0" t="s">
        <v>697</v>
      </c>
      <c r="H10" s="291" t="s">
        <v>698</v>
      </c>
      <c r="I10" s="0" t="s">
        <v>706</v>
      </c>
      <c r="J10" s="0" t="s">
        <v>700</v>
      </c>
      <c r="K10" s="0" t="s">
        <v>707</v>
      </c>
      <c r="L10" s="292" t="s">
        <v>649</v>
      </c>
      <c r="M10" s="268" t="s">
        <v>161</v>
      </c>
      <c r="N10" s="0" t="s">
        <v>706</v>
      </c>
      <c r="O10" s="0" t="s">
        <v>710</v>
      </c>
      <c r="P10" s="0" t="n">
        <v>2000</v>
      </c>
      <c r="Q10" s="0" t="s">
        <v>704</v>
      </c>
      <c r="R10" s="269" t="n">
        <v>3.46</v>
      </c>
      <c r="S10" s="269" t="n">
        <v>0.173</v>
      </c>
      <c r="T10" s="269" t="n">
        <f aca="false">S10*1</f>
        <v>0.173</v>
      </c>
    </row>
    <row r="11" customFormat="false" ht="30" hidden="false" customHeight="false" outlineLevel="0" collapsed="false">
      <c r="A11" s="285" t="s">
        <v>692</v>
      </c>
      <c r="B11" s="285" t="s">
        <v>693</v>
      </c>
      <c r="C11" s="0" t="s">
        <v>694</v>
      </c>
      <c r="D11" s="0" t="s">
        <v>695</v>
      </c>
      <c r="E11" s="267" t="n">
        <v>211019</v>
      </c>
      <c r="F11" s="0" t="s">
        <v>696</v>
      </c>
      <c r="G11" s="0" t="s">
        <v>697</v>
      </c>
      <c r="H11" s="291" t="s">
        <v>698</v>
      </c>
      <c r="I11" s="0" t="s">
        <v>699</v>
      </c>
      <c r="J11" s="0" t="s">
        <v>700</v>
      </c>
      <c r="K11" s="0" t="s">
        <v>711</v>
      </c>
      <c r="L11" s="292" t="s">
        <v>612</v>
      </c>
      <c r="M11" s="268" t="str">
        <f aca="false">'common foods'!D5</f>
        <v>01004</v>
      </c>
      <c r="N11" s="0" t="s">
        <v>712</v>
      </c>
      <c r="O11" s="0" t="s">
        <v>712</v>
      </c>
      <c r="P11" s="0" t="n">
        <v>1000</v>
      </c>
      <c r="Q11" s="0" t="s">
        <v>704</v>
      </c>
      <c r="R11" s="269" t="n">
        <v>3.99</v>
      </c>
      <c r="S11" s="269" t="n">
        <v>0.399</v>
      </c>
      <c r="T11" s="269" t="n">
        <f aca="false">S11/0.75</f>
        <v>0.532</v>
      </c>
    </row>
    <row r="12" customFormat="false" ht="30" hidden="false" customHeight="false" outlineLevel="0" collapsed="false">
      <c r="A12" s="285" t="s">
        <v>692</v>
      </c>
      <c r="B12" s="285" t="s">
        <v>693</v>
      </c>
      <c r="C12" s="0" t="s">
        <v>694</v>
      </c>
      <c r="D12" s="0" t="s">
        <v>695</v>
      </c>
      <c r="E12" s="267" t="n">
        <v>211019</v>
      </c>
      <c r="F12" s="0" t="s">
        <v>696</v>
      </c>
      <c r="G12" s="0" t="s">
        <v>697</v>
      </c>
      <c r="H12" s="291" t="s">
        <v>698</v>
      </c>
      <c r="I12" s="0" t="s">
        <v>705</v>
      </c>
      <c r="J12" s="0" t="s">
        <v>700</v>
      </c>
      <c r="K12" s="0" t="s">
        <v>711</v>
      </c>
      <c r="L12" s="292" t="s">
        <v>612</v>
      </c>
      <c r="M12" s="268" t="s">
        <v>19</v>
      </c>
      <c r="N12" s="0" t="s">
        <v>709</v>
      </c>
      <c r="O12" s="0" t="s">
        <v>710</v>
      </c>
      <c r="P12" s="0" t="n">
        <v>1500</v>
      </c>
      <c r="Q12" s="0" t="s">
        <v>704</v>
      </c>
      <c r="R12" s="269" t="n">
        <v>3.99</v>
      </c>
      <c r="S12" s="269" t="n">
        <f aca="false">R12/15</f>
        <v>0.266</v>
      </c>
      <c r="T12" s="269" t="n">
        <f aca="false">S12/0.75</f>
        <v>0.354666666666667</v>
      </c>
    </row>
    <row r="13" customFormat="false" ht="30" hidden="false" customHeight="false" outlineLevel="0" collapsed="false">
      <c r="A13" s="285" t="s">
        <v>692</v>
      </c>
      <c r="B13" s="285" t="s">
        <v>693</v>
      </c>
      <c r="C13" s="0" t="s">
        <v>694</v>
      </c>
      <c r="D13" s="0" t="s">
        <v>695</v>
      </c>
      <c r="E13" s="267" t="n">
        <v>211019</v>
      </c>
      <c r="F13" s="0" t="s">
        <v>696</v>
      </c>
      <c r="G13" s="0" t="s">
        <v>697</v>
      </c>
      <c r="H13" s="291" t="s">
        <v>698</v>
      </c>
      <c r="I13" s="0" t="s">
        <v>706</v>
      </c>
      <c r="J13" s="0" t="s">
        <v>700</v>
      </c>
      <c r="K13" s="0" t="s">
        <v>711</v>
      </c>
      <c r="L13" s="292" t="s">
        <v>612</v>
      </c>
      <c r="M13" s="268" t="s">
        <v>19</v>
      </c>
      <c r="N13" s="0" t="s">
        <v>713</v>
      </c>
      <c r="O13" s="0" t="s">
        <v>703</v>
      </c>
      <c r="P13" s="0" t="n">
        <v>680</v>
      </c>
      <c r="Q13" s="0" t="s">
        <v>704</v>
      </c>
      <c r="R13" s="269" t="n">
        <v>3.5</v>
      </c>
      <c r="S13" s="269" t="n">
        <f aca="false">R13/6.8</f>
        <v>0.514705882352941</v>
      </c>
      <c r="T13" s="269" t="n">
        <f aca="false">S13/0.75</f>
        <v>0.686274509803922</v>
      </c>
    </row>
    <row r="14" customFormat="false" ht="30" hidden="false" customHeight="false" outlineLevel="0" collapsed="false">
      <c r="A14" s="285" t="s">
        <v>692</v>
      </c>
      <c r="B14" s="285" t="s">
        <v>693</v>
      </c>
      <c r="C14" s="0" t="s">
        <v>694</v>
      </c>
      <c r="D14" s="0" t="s">
        <v>695</v>
      </c>
      <c r="E14" s="267" t="n">
        <v>211019</v>
      </c>
      <c r="F14" s="0" t="s">
        <v>696</v>
      </c>
      <c r="G14" s="0" t="s">
        <v>697</v>
      </c>
      <c r="H14" s="291" t="s">
        <v>698</v>
      </c>
      <c r="I14" s="0" t="s">
        <v>699</v>
      </c>
      <c r="J14" s="0" t="s">
        <v>700</v>
      </c>
      <c r="K14" s="0" t="s">
        <v>714</v>
      </c>
      <c r="L14" s="292" t="s">
        <v>659</v>
      </c>
      <c r="M14" s="268" t="str">
        <f aca="false">'common foods'!D113</f>
        <v>05092</v>
      </c>
      <c r="N14" s="0" t="s">
        <v>709</v>
      </c>
      <c r="O14" s="0" t="s">
        <v>710</v>
      </c>
      <c r="P14" s="0" t="n">
        <v>300</v>
      </c>
      <c r="Q14" s="0" t="s">
        <v>704</v>
      </c>
      <c r="R14" s="269" t="n">
        <v>4.5</v>
      </c>
      <c r="S14" s="269" t="n">
        <v>1.5</v>
      </c>
      <c r="T14" s="293" t="n">
        <f aca="false">S14*1</f>
        <v>1.5</v>
      </c>
    </row>
    <row r="15" customFormat="false" ht="30" hidden="false" customHeight="false" outlineLevel="0" collapsed="false">
      <c r="A15" s="285" t="s">
        <v>692</v>
      </c>
      <c r="B15" s="285" t="s">
        <v>693</v>
      </c>
      <c r="C15" s="0" t="s">
        <v>694</v>
      </c>
      <c r="D15" s="0" t="s">
        <v>695</v>
      </c>
      <c r="E15" s="267" t="n">
        <v>211019</v>
      </c>
      <c r="F15" s="0" t="s">
        <v>696</v>
      </c>
      <c r="G15" s="0" t="s">
        <v>697</v>
      </c>
      <c r="H15" s="291" t="s">
        <v>698</v>
      </c>
      <c r="I15" s="0" t="s">
        <v>705</v>
      </c>
      <c r="J15" s="0" t="s">
        <v>700</v>
      </c>
      <c r="K15" s="0" t="s">
        <v>714</v>
      </c>
      <c r="L15" s="292" t="s">
        <v>659</v>
      </c>
      <c r="M15" s="268" t="s">
        <v>230</v>
      </c>
      <c r="N15" s="0" t="s">
        <v>715</v>
      </c>
      <c r="O15" s="0" t="s">
        <v>710</v>
      </c>
      <c r="P15" s="0" t="n">
        <v>70</v>
      </c>
      <c r="Q15" s="0" t="s">
        <v>704</v>
      </c>
      <c r="R15" s="269" t="n">
        <v>1.49</v>
      </c>
      <c r="S15" s="269" t="n">
        <v>2.1</v>
      </c>
      <c r="T15" s="293" t="n">
        <f aca="false">S15*1</f>
        <v>2.1</v>
      </c>
    </row>
    <row r="16" customFormat="false" ht="30" hidden="false" customHeight="false" outlineLevel="0" collapsed="false">
      <c r="A16" s="285" t="s">
        <v>692</v>
      </c>
      <c r="B16" s="285" t="s">
        <v>693</v>
      </c>
      <c r="C16" s="0" t="s">
        <v>694</v>
      </c>
      <c r="D16" s="0" t="s">
        <v>695</v>
      </c>
      <c r="E16" s="267" t="n">
        <v>211019</v>
      </c>
      <c r="F16" s="0" t="s">
        <v>696</v>
      </c>
      <c r="G16" s="0" t="s">
        <v>697</v>
      </c>
      <c r="H16" s="291" t="s">
        <v>698</v>
      </c>
      <c r="I16" s="0" t="s">
        <v>706</v>
      </c>
      <c r="J16" s="0" t="s">
        <v>700</v>
      </c>
      <c r="K16" s="0" t="s">
        <v>714</v>
      </c>
      <c r="L16" s="292" t="s">
        <v>659</v>
      </c>
      <c r="M16" s="268" t="s">
        <v>230</v>
      </c>
      <c r="N16" s="0" t="s">
        <v>716</v>
      </c>
      <c r="O16" s="0" t="s">
        <v>703</v>
      </c>
      <c r="P16" s="0" t="n">
        <v>375</v>
      </c>
      <c r="Q16" s="0" t="s">
        <v>704</v>
      </c>
      <c r="R16" s="269" t="n">
        <v>5</v>
      </c>
      <c r="S16" s="269" t="n">
        <v>1.33</v>
      </c>
      <c r="T16" s="293" t="n">
        <f aca="false">S16*1</f>
        <v>1.33</v>
      </c>
    </row>
    <row r="17" customFormat="false" ht="45" hidden="false" customHeight="false" outlineLevel="0" collapsed="false">
      <c r="A17" s="285" t="s">
        <v>692</v>
      </c>
      <c r="B17" s="285" t="s">
        <v>693</v>
      </c>
      <c r="C17" s="0" t="s">
        <v>694</v>
      </c>
      <c r="D17" s="0" t="s">
        <v>695</v>
      </c>
      <c r="E17" s="267" t="n">
        <v>211019</v>
      </c>
      <c r="F17" s="0" t="s">
        <v>696</v>
      </c>
      <c r="G17" s="0" t="s">
        <v>697</v>
      </c>
      <c r="H17" s="291" t="s">
        <v>698</v>
      </c>
      <c r="I17" s="0" t="s">
        <v>699</v>
      </c>
      <c r="J17" s="0" t="s">
        <v>700</v>
      </c>
      <c r="K17" s="0" t="s">
        <v>701</v>
      </c>
      <c r="L17" s="288" t="s">
        <v>636</v>
      </c>
      <c r="M17" s="268" t="str">
        <f aca="false">'common foods'!D49</f>
        <v>03038</v>
      </c>
      <c r="N17" s="0" t="s">
        <v>717</v>
      </c>
      <c r="O17" s="0" t="s">
        <v>703</v>
      </c>
      <c r="P17" s="0" t="n">
        <v>700</v>
      </c>
      <c r="Q17" s="0" t="s">
        <v>704</v>
      </c>
      <c r="R17" s="269" t="n">
        <v>3.2</v>
      </c>
      <c r="S17" s="269" t="n">
        <v>0.46</v>
      </c>
      <c r="T17" s="269" t="n">
        <f aca="false">S17*1</f>
        <v>0.46</v>
      </c>
    </row>
    <row r="18" customFormat="false" ht="45" hidden="false" customHeight="false" outlineLevel="0" collapsed="false">
      <c r="A18" s="285" t="s">
        <v>692</v>
      </c>
      <c r="B18" s="285" t="s">
        <v>693</v>
      </c>
      <c r="C18" s="0" t="s">
        <v>694</v>
      </c>
      <c r="D18" s="0" t="s">
        <v>695</v>
      </c>
      <c r="E18" s="267" t="n">
        <v>211019</v>
      </c>
      <c r="F18" s="0" t="s">
        <v>696</v>
      </c>
      <c r="G18" s="0" t="s">
        <v>697</v>
      </c>
      <c r="H18" s="291" t="s">
        <v>698</v>
      </c>
      <c r="I18" s="0" t="s">
        <v>705</v>
      </c>
      <c r="J18" s="0" t="s">
        <v>700</v>
      </c>
      <c r="K18" s="0" t="s">
        <v>701</v>
      </c>
      <c r="L18" s="288" t="s">
        <v>636</v>
      </c>
      <c r="M18" s="268" t="s">
        <v>112</v>
      </c>
      <c r="N18" s="0" t="s">
        <v>717</v>
      </c>
      <c r="O18" s="0" t="s">
        <v>703</v>
      </c>
      <c r="P18" s="0" t="n">
        <v>700</v>
      </c>
      <c r="Q18" s="0" t="s">
        <v>704</v>
      </c>
      <c r="R18" s="269" t="n">
        <v>3.19</v>
      </c>
      <c r="S18" s="269" t="n">
        <f aca="false">R18/7</f>
        <v>0.455714285714286</v>
      </c>
      <c r="T18" s="269" t="n">
        <f aca="false">S18*1</f>
        <v>0.455714285714286</v>
      </c>
    </row>
    <row r="19" customFormat="false" ht="45" hidden="false" customHeight="false" outlineLevel="0" collapsed="false">
      <c r="A19" s="285" t="s">
        <v>692</v>
      </c>
      <c r="B19" s="285" t="s">
        <v>693</v>
      </c>
      <c r="C19" s="0" t="s">
        <v>694</v>
      </c>
      <c r="D19" s="0" t="s">
        <v>695</v>
      </c>
      <c r="E19" s="267" t="n">
        <v>211019</v>
      </c>
      <c r="F19" s="0" t="s">
        <v>696</v>
      </c>
      <c r="G19" s="0" t="s">
        <v>697</v>
      </c>
      <c r="H19" s="291" t="s">
        <v>698</v>
      </c>
      <c r="I19" s="0" t="s">
        <v>706</v>
      </c>
      <c r="J19" s="0" t="s">
        <v>700</v>
      </c>
      <c r="K19" s="0" t="s">
        <v>701</v>
      </c>
      <c r="L19" s="288" t="s">
        <v>636</v>
      </c>
      <c r="M19" s="268" t="s">
        <v>112</v>
      </c>
      <c r="N19" s="0" t="s">
        <v>717</v>
      </c>
      <c r="O19" s="0" t="s">
        <v>703</v>
      </c>
      <c r="P19" s="0" t="n">
        <v>700</v>
      </c>
      <c r="Q19" s="0" t="s">
        <v>704</v>
      </c>
      <c r="R19" s="269" t="n">
        <v>3.3</v>
      </c>
      <c r="S19" s="269" t="n">
        <v>0.47</v>
      </c>
      <c r="T19" s="269" t="n">
        <f aca="false">S19*1</f>
        <v>0.47</v>
      </c>
    </row>
    <row r="20" customFormat="false" ht="15" hidden="false" customHeight="false" outlineLevel="0" collapsed="false">
      <c r="A20" s="285" t="s">
        <v>692</v>
      </c>
      <c r="B20" s="285" t="s">
        <v>693</v>
      </c>
      <c r="C20" s="0" t="s">
        <v>694</v>
      </c>
      <c r="D20" s="0" t="s">
        <v>695</v>
      </c>
      <c r="E20" s="267" t="n">
        <v>211019</v>
      </c>
      <c r="F20" s="0" t="s">
        <v>696</v>
      </c>
      <c r="G20" s="0" t="s">
        <v>697</v>
      </c>
      <c r="H20" s="291" t="s">
        <v>698</v>
      </c>
      <c r="I20" s="0" t="s">
        <v>699</v>
      </c>
      <c r="J20" s="0" t="s">
        <v>700</v>
      </c>
      <c r="K20" s="0" t="s">
        <v>711</v>
      </c>
      <c r="L20" s="292" t="s">
        <v>622</v>
      </c>
      <c r="M20" s="268" t="str">
        <f aca="false">'common foods'!D24</f>
        <v>02019</v>
      </c>
      <c r="N20" s="0" t="s">
        <v>712</v>
      </c>
      <c r="O20" s="0" t="s">
        <v>712</v>
      </c>
      <c r="P20" s="294" t="n">
        <v>400</v>
      </c>
      <c r="Q20" s="0" t="s">
        <v>704</v>
      </c>
      <c r="R20" s="269" t="n">
        <v>1.99</v>
      </c>
      <c r="S20" s="269" t="n">
        <f aca="false">R20/4</f>
        <v>0.4975</v>
      </c>
      <c r="T20" s="269" t="n">
        <f aca="false">S20/0.97</f>
        <v>0.512886597938144</v>
      </c>
    </row>
    <row r="21" customFormat="false" ht="15" hidden="false" customHeight="false" outlineLevel="0" collapsed="false">
      <c r="A21" s="285" t="s">
        <v>692</v>
      </c>
      <c r="B21" s="285" t="s">
        <v>693</v>
      </c>
      <c r="C21" s="0" t="s">
        <v>694</v>
      </c>
      <c r="D21" s="0" t="s">
        <v>695</v>
      </c>
      <c r="E21" s="267" t="n">
        <v>211019</v>
      </c>
      <c r="F21" s="0" t="s">
        <v>696</v>
      </c>
      <c r="G21" s="0" t="s">
        <v>697</v>
      </c>
      <c r="H21" s="291" t="s">
        <v>698</v>
      </c>
      <c r="I21" s="0" t="s">
        <v>705</v>
      </c>
      <c r="J21" s="0" t="s">
        <v>700</v>
      </c>
      <c r="K21" s="0" t="s">
        <v>711</v>
      </c>
      <c r="L21" s="292" t="s">
        <v>622</v>
      </c>
      <c r="M21" s="268" t="s">
        <v>61</v>
      </c>
      <c r="N21" s="0" t="s">
        <v>712</v>
      </c>
      <c r="O21" s="0" t="s">
        <v>712</v>
      </c>
      <c r="P21" s="294" t="n">
        <v>400</v>
      </c>
      <c r="Q21" s="0" t="s">
        <v>704</v>
      </c>
      <c r="R21" s="269" t="n">
        <v>2.49</v>
      </c>
      <c r="S21" s="269" t="n">
        <f aca="false">R21/4</f>
        <v>0.6225</v>
      </c>
      <c r="T21" s="269" t="n">
        <f aca="false">S21/0.97</f>
        <v>0.641752577319588</v>
      </c>
    </row>
    <row r="22" customFormat="false" ht="15" hidden="false" customHeight="false" outlineLevel="0" collapsed="false">
      <c r="A22" s="285" t="s">
        <v>692</v>
      </c>
      <c r="B22" s="285" t="s">
        <v>693</v>
      </c>
      <c r="C22" s="0" t="s">
        <v>694</v>
      </c>
      <c r="D22" s="0" t="s">
        <v>695</v>
      </c>
      <c r="E22" s="267" t="n">
        <v>211019</v>
      </c>
      <c r="F22" s="0" t="s">
        <v>696</v>
      </c>
      <c r="G22" s="0" t="s">
        <v>697</v>
      </c>
      <c r="H22" s="291" t="s">
        <v>698</v>
      </c>
      <c r="I22" s="0" t="s">
        <v>706</v>
      </c>
      <c r="J22" s="0" t="s">
        <v>700</v>
      </c>
      <c r="K22" s="0" t="s">
        <v>711</v>
      </c>
      <c r="L22" s="292" t="s">
        <v>622</v>
      </c>
      <c r="M22" s="268" t="s">
        <v>61</v>
      </c>
      <c r="N22" s="0" t="s">
        <v>712</v>
      </c>
      <c r="O22" s="0" t="s">
        <v>712</v>
      </c>
      <c r="P22" s="294" t="n">
        <v>400</v>
      </c>
      <c r="Q22" s="0" t="s">
        <v>704</v>
      </c>
      <c r="R22" s="269" t="n">
        <v>2</v>
      </c>
      <c r="S22" s="269" t="n">
        <f aca="false">R22/4</f>
        <v>0.5</v>
      </c>
      <c r="T22" s="269" t="n">
        <f aca="false">S22/0.97</f>
        <v>0.515463917525773</v>
      </c>
    </row>
    <row r="23" customFormat="false" ht="15" hidden="false" customHeight="false" outlineLevel="0" collapsed="false">
      <c r="A23" s="285" t="s">
        <v>692</v>
      </c>
      <c r="B23" s="285" t="s">
        <v>693</v>
      </c>
      <c r="C23" s="0" t="s">
        <v>694</v>
      </c>
      <c r="D23" s="0" t="s">
        <v>695</v>
      </c>
      <c r="E23" s="267" t="n">
        <v>211019</v>
      </c>
      <c r="F23" s="0" t="s">
        <v>696</v>
      </c>
      <c r="G23" s="0" t="s">
        <v>697</v>
      </c>
      <c r="H23" s="291" t="s">
        <v>698</v>
      </c>
      <c r="I23" s="0" t="s">
        <v>699</v>
      </c>
      <c r="J23" s="0" t="s">
        <v>700</v>
      </c>
      <c r="K23" s="0" t="s">
        <v>714</v>
      </c>
      <c r="L23" s="292" t="s">
        <v>660</v>
      </c>
      <c r="M23" s="268" t="str">
        <f aca="false">'common foods'!D107</f>
        <v>05083</v>
      </c>
      <c r="N23" s="0" t="s">
        <v>718</v>
      </c>
      <c r="O23" s="0" t="s">
        <v>703</v>
      </c>
      <c r="P23" s="0" t="n">
        <v>1000</v>
      </c>
      <c r="Q23" s="0" t="s">
        <v>704</v>
      </c>
      <c r="R23" s="269" t="n">
        <v>7.2</v>
      </c>
      <c r="S23" s="269" t="n">
        <v>0.72</v>
      </c>
      <c r="T23" s="269" t="n">
        <f aca="false">S23*1</f>
        <v>0.72</v>
      </c>
    </row>
    <row r="24" customFormat="false" ht="15" hidden="false" customHeight="false" outlineLevel="0" collapsed="false">
      <c r="A24" s="285" t="s">
        <v>692</v>
      </c>
      <c r="B24" s="285" t="s">
        <v>693</v>
      </c>
      <c r="C24" s="0" t="s">
        <v>694</v>
      </c>
      <c r="D24" s="0" t="s">
        <v>695</v>
      </c>
      <c r="E24" s="267" t="n">
        <v>211019</v>
      </c>
      <c r="F24" s="0" t="s">
        <v>696</v>
      </c>
      <c r="G24" s="0" t="s">
        <v>697</v>
      </c>
      <c r="H24" s="291" t="s">
        <v>698</v>
      </c>
      <c r="I24" s="0" t="s">
        <v>705</v>
      </c>
      <c r="J24" s="0" t="s">
        <v>700</v>
      </c>
      <c r="K24" s="0" t="s">
        <v>714</v>
      </c>
      <c r="L24" s="292" t="s">
        <v>660</v>
      </c>
      <c r="M24" s="268" t="s">
        <v>232</v>
      </c>
      <c r="N24" s="0" t="s">
        <v>718</v>
      </c>
      <c r="O24" s="0" t="s">
        <v>703</v>
      </c>
      <c r="P24" s="0" t="n">
        <v>1000</v>
      </c>
      <c r="Q24" s="0" t="s">
        <v>704</v>
      </c>
      <c r="R24" s="269" t="n">
        <v>9.29</v>
      </c>
      <c r="S24" s="269" t="n">
        <v>0.93</v>
      </c>
      <c r="T24" s="269" t="n">
        <f aca="false">S24*1</f>
        <v>0.93</v>
      </c>
    </row>
    <row r="25" customFormat="false" ht="15" hidden="false" customHeight="false" outlineLevel="0" collapsed="false">
      <c r="A25" s="285" t="s">
        <v>692</v>
      </c>
      <c r="B25" s="285" t="s">
        <v>693</v>
      </c>
      <c r="C25" s="0" t="s">
        <v>694</v>
      </c>
      <c r="D25" s="0" t="s">
        <v>695</v>
      </c>
      <c r="E25" s="267" t="n">
        <v>211019</v>
      </c>
      <c r="F25" s="0" t="s">
        <v>696</v>
      </c>
      <c r="G25" s="0" t="s">
        <v>697</v>
      </c>
      <c r="H25" s="291" t="s">
        <v>698</v>
      </c>
      <c r="I25" s="0" t="s">
        <v>706</v>
      </c>
      <c r="J25" s="0" t="s">
        <v>700</v>
      </c>
      <c r="K25" s="0" t="s">
        <v>714</v>
      </c>
      <c r="L25" s="292" t="s">
        <v>660</v>
      </c>
      <c r="M25" s="268" t="s">
        <v>232</v>
      </c>
      <c r="N25" s="0" t="s">
        <v>718</v>
      </c>
      <c r="O25" s="0" t="s">
        <v>703</v>
      </c>
      <c r="P25" s="0" t="n">
        <v>1000</v>
      </c>
      <c r="Q25" s="0" t="s">
        <v>704</v>
      </c>
      <c r="R25" s="269" t="n">
        <v>8.99</v>
      </c>
      <c r="S25" s="269" t="n">
        <v>0.9</v>
      </c>
      <c r="T25" s="269" t="n">
        <f aca="false">S25*1</f>
        <v>0.9</v>
      </c>
    </row>
    <row r="26" customFormat="false" ht="15" hidden="false" customHeight="false" outlineLevel="0" collapsed="false">
      <c r="A26" s="285" t="s">
        <v>692</v>
      </c>
      <c r="B26" s="285" t="s">
        <v>693</v>
      </c>
      <c r="C26" s="0" t="s">
        <v>694</v>
      </c>
      <c r="D26" s="0" t="s">
        <v>695</v>
      </c>
      <c r="E26" s="267" t="n">
        <v>211019</v>
      </c>
      <c r="F26" s="0" t="s">
        <v>696</v>
      </c>
      <c r="G26" s="0" t="s">
        <v>697</v>
      </c>
      <c r="H26" s="291" t="s">
        <v>698</v>
      </c>
      <c r="I26" s="0" t="s">
        <v>699</v>
      </c>
      <c r="J26" s="0" t="s">
        <v>700</v>
      </c>
      <c r="K26" s="0" t="s">
        <v>719</v>
      </c>
      <c r="L26" s="292" t="s">
        <v>621</v>
      </c>
      <c r="M26" s="268" t="str">
        <f aca="false">'common foods'!D31</f>
        <v>02030</v>
      </c>
      <c r="N26" s="0" t="s">
        <v>712</v>
      </c>
      <c r="O26" s="0" t="s">
        <v>712</v>
      </c>
      <c r="P26" s="0" t="n">
        <v>1000</v>
      </c>
      <c r="Q26" s="0" t="s">
        <v>704</v>
      </c>
      <c r="R26" s="269" t="n">
        <v>5.99</v>
      </c>
      <c r="S26" s="269" t="n">
        <f aca="false">R26/10</f>
        <v>0.599</v>
      </c>
      <c r="T26" s="269" t="n">
        <f aca="false">S26*1</f>
        <v>0.599</v>
      </c>
    </row>
    <row r="27" customFormat="false" ht="15" hidden="false" customHeight="false" outlineLevel="0" collapsed="false">
      <c r="A27" s="285" t="s">
        <v>692</v>
      </c>
      <c r="B27" s="285" t="s">
        <v>693</v>
      </c>
      <c r="C27" s="0" t="s">
        <v>694</v>
      </c>
      <c r="D27" s="0" t="s">
        <v>695</v>
      </c>
      <c r="E27" s="267" t="n">
        <v>211019</v>
      </c>
      <c r="F27" s="0" t="s">
        <v>696</v>
      </c>
      <c r="G27" s="0" t="s">
        <v>697</v>
      </c>
      <c r="H27" s="291" t="s">
        <v>698</v>
      </c>
      <c r="I27" s="0" t="s">
        <v>705</v>
      </c>
      <c r="J27" s="0" t="s">
        <v>700</v>
      </c>
      <c r="K27" s="0" t="s">
        <v>719</v>
      </c>
      <c r="L27" s="292" t="s">
        <v>621</v>
      </c>
      <c r="M27" s="268" t="s">
        <v>75</v>
      </c>
      <c r="N27" s="0" t="s">
        <v>712</v>
      </c>
      <c r="O27" s="0" t="s">
        <v>712</v>
      </c>
      <c r="P27" s="0" t="n">
        <v>1000</v>
      </c>
      <c r="Q27" s="0" t="s">
        <v>704</v>
      </c>
      <c r="R27" s="269" t="n">
        <v>4.99</v>
      </c>
      <c r="S27" s="269" t="n">
        <f aca="false">R27/10</f>
        <v>0.499</v>
      </c>
      <c r="T27" s="269" t="n">
        <f aca="false">S27*1</f>
        <v>0.499</v>
      </c>
    </row>
    <row r="28" customFormat="false" ht="15" hidden="false" customHeight="false" outlineLevel="0" collapsed="false">
      <c r="A28" s="285" t="s">
        <v>692</v>
      </c>
      <c r="B28" s="285" t="s">
        <v>693</v>
      </c>
      <c r="C28" s="0" t="s">
        <v>694</v>
      </c>
      <c r="D28" s="0" t="s">
        <v>695</v>
      </c>
      <c r="E28" s="267" t="n">
        <v>211019</v>
      </c>
      <c r="F28" s="0" t="s">
        <v>696</v>
      </c>
      <c r="G28" s="0" t="s">
        <v>697</v>
      </c>
      <c r="H28" s="291" t="s">
        <v>698</v>
      </c>
      <c r="I28" s="0" t="s">
        <v>706</v>
      </c>
      <c r="J28" s="0" t="s">
        <v>700</v>
      </c>
      <c r="K28" s="0" t="s">
        <v>719</v>
      </c>
      <c r="L28" s="292" t="s">
        <v>621</v>
      </c>
      <c r="M28" s="268" t="s">
        <v>75</v>
      </c>
      <c r="N28" s="0" t="s">
        <v>712</v>
      </c>
      <c r="O28" s="0" t="s">
        <v>712</v>
      </c>
      <c r="P28" s="0" t="n">
        <v>1000</v>
      </c>
      <c r="Q28" s="0" t="s">
        <v>704</v>
      </c>
      <c r="R28" s="269" t="n">
        <v>6.49</v>
      </c>
      <c r="S28" s="269" t="n">
        <f aca="false">R28/10</f>
        <v>0.649</v>
      </c>
      <c r="T28" s="269" t="n">
        <f aca="false">S28*1</f>
        <v>0.649</v>
      </c>
    </row>
    <row r="29" customFormat="false" ht="15" hidden="false" customHeight="false" outlineLevel="0" collapsed="false">
      <c r="A29" s="285" t="s">
        <v>692</v>
      </c>
      <c r="B29" s="285" t="s">
        <v>693</v>
      </c>
      <c r="C29" s="0" t="s">
        <v>694</v>
      </c>
      <c r="D29" s="0" t="s">
        <v>695</v>
      </c>
      <c r="E29" s="267" t="n">
        <v>211019</v>
      </c>
      <c r="F29" s="0" t="s">
        <v>696</v>
      </c>
      <c r="G29" s="0" t="s">
        <v>697</v>
      </c>
      <c r="H29" s="291" t="s">
        <v>698</v>
      </c>
      <c r="I29" s="0" t="s">
        <v>699</v>
      </c>
      <c r="J29" s="0" t="s">
        <v>700</v>
      </c>
      <c r="K29" s="0" t="s">
        <v>711</v>
      </c>
      <c r="L29" s="292" t="s">
        <v>614</v>
      </c>
      <c r="M29" s="268" t="str">
        <f aca="false">'common foods'!D3</f>
        <v>01002</v>
      </c>
      <c r="N29" s="0" t="s">
        <v>712</v>
      </c>
      <c r="O29" s="0" t="s">
        <v>712</v>
      </c>
      <c r="P29" s="0" t="n">
        <v>1000</v>
      </c>
      <c r="Q29" s="0" t="s">
        <v>704</v>
      </c>
      <c r="R29" s="269" t="n">
        <v>2.29</v>
      </c>
      <c r="S29" s="269" t="n">
        <f aca="false">R29/10</f>
        <v>0.229</v>
      </c>
      <c r="T29" s="269" t="n">
        <f aca="false">S29*1</f>
        <v>0.229</v>
      </c>
    </row>
    <row r="30" customFormat="false" ht="15" hidden="false" customHeight="false" outlineLevel="0" collapsed="false">
      <c r="A30" s="285" t="s">
        <v>692</v>
      </c>
      <c r="B30" s="285" t="s">
        <v>693</v>
      </c>
      <c r="C30" s="0" t="s">
        <v>694</v>
      </c>
      <c r="D30" s="0" t="s">
        <v>695</v>
      </c>
      <c r="E30" s="267" t="n">
        <v>211019</v>
      </c>
      <c r="F30" s="0" t="s">
        <v>696</v>
      </c>
      <c r="G30" s="0" t="s">
        <v>697</v>
      </c>
      <c r="H30" s="291" t="s">
        <v>698</v>
      </c>
      <c r="I30" s="0" t="s">
        <v>705</v>
      </c>
      <c r="J30" s="0" t="s">
        <v>700</v>
      </c>
      <c r="K30" s="0" t="s">
        <v>711</v>
      </c>
      <c r="L30" s="292" t="s">
        <v>614</v>
      </c>
      <c r="M30" s="268" t="s">
        <v>15</v>
      </c>
      <c r="N30" s="0" t="s">
        <v>712</v>
      </c>
      <c r="O30" s="0" t="s">
        <v>712</v>
      </c>
      <c r="P30" s="0" t="n">
        <v>1000</v>
      </c>
      <c r="Q30" s="0" t="s">
        <v>704</v>
      </c>
      <c r="R30" s="269" t="n">
        <v>2.99</v>
      </c>
      <c r="S30" s="269" t="n">
        <f aca="false">R30/10</f>
        <v>0.299</v>
      </c>
      <c r="T30" s="269" t="n">
        <f aca="false">S30*1</f>
        <v>0.299</v>
      </c>
    </row>
    <row r="31" customFormat="false" ht="15" hidden="false" customHeight="false" outlineLevel="0" collapsed="false">
      <c r="A31" s="285" t="s">
        <v>692</v>
      </c>
      <c r="B31" s="285" t="s">
        <v>693</v>
      </c>
      <c r="C31" s="0" t="s">
        <v>694</v>
      </c>
      <c r="D31" s="0" t="s">
        <v>695</v>
      </c>
      <c r="E31" s="267" t="n">
        <v>211019</v>
      </c>
      <c r="F31" s="0" t="s">
        <v>696</v>
      </c>
      <c r="G31" s="0" t="s">
        <v>697</v>
      </c>
      <c r="H31" s="291" t="s">
        <v>698</v>
      </c>
      <c r="I31" s="0" t="s">
        <v>706</v>
      </c>
      <c r="J31" s="0" t="s">
        <v>700</v>
      </c>
      <c r="K31" s="0" t="s">
        <v>711</v>
      </c>
      <c r="L31" s="292" t="s">
        <v>614</v>
      </c>
      <c r="M31" s="268" t="s">
        <v>15</v>
      </c>
      <c r="N31" s="0" t="s">
        <v>712</v>
      </c>
      <c r="O31" s="0" t="s">
        <v>712</v>
      </c>
      <c r="P31" s="0" t="n">
        <v>1000</v>
      </c>
      <c r="Q31" s="0" t="s">
        <v>704</v>
      </c>
      <c r="R31" s="269" t="n">
        <v>2.99</v>
      </c>
      <c r="S31" s="269" t="n">
        <f aca="false">R31/10</f>
        <v>0.299</v>
      </c>
      <c r="T31" s="269" t="n">
        <f aca="false">S31*1</f>
        <v>0.299</v>
      </c>
    </row>
    <row r="32" customFormat="false" ht="15" hidden="false" customHeight="false" outlineLevel="0" collapsed="false">
      <c r="A32" s="285" t="s">
        <v>692</v>
      </c>
      <c r="B32" s="285" t="s">
        <v>693</v>
      </c>
      <c r="C32" s="0" t="s">
        <v>694</v>
      </c>
      <c r="D32" s="0" t="s">
        <v>695</v>
      </c>
      <c r="E32" s="267" t="n">
        <v>211019</v>
      </c>
      <c r="F32" s="0" t="s">
        <v>696</v>
      </c>
      <c r="G32" s="0" t="s">
        <v>697</v>
      </c>
      <c r="H32" s="291" t="s">
        <v>698</v>
      </c>
      <c r="I32" s="0" t="s">
        <v>699</v>
      </c>
      <c r="J32" s="0" t="s">
        <v>700</v>
      </c>
      <c r="K32" s="0" t="s">
        <v>714</v>
      </c>
      <c r="L32" s="292" t="s">
        <v>661</v>
      </c>
      <c r="M32" s="268" t="str">
        <f aca="false">'common foods'!D106</f>
        <v>05092</v>
      </c>
      <c r="N32" s="0" t="s">
        <v>715</v>
      </c>
      <c r="O32" s="0" t="s">
        <v>710</v>
      </c>
      <c r="P32" s="0" t="n">
        <v>400</v>
      </c>
      <c r="Q32" s="0" t="s">
        <v>704</v>
      </c>
      <c r="R32" s="269" t="n">
        <v>0.99</v>
      </c>
      <c r="S32" s="269" t="n">
        <v>0.25</v>
      </c>
      <c r="T32" s="269" t="n">
        <f aca="false">S32/0.6</f>
        <v>0.416666666666667</v>
      </c>
    </row>
    <row r="33" customFormat="false" ht="15" hidden="false" customHeight="false" outlineLevel="0" collapsed="false">
      <c r="A33" s="285" t="s">
        <v>692</v>
      </c>
      <c r="B33" s="285" t="s">
        <v>693</v>
      </c>
      <c r="C33" s="0" t="s">
        <v>694</v>
      </c>
      <c r="D33" s="0" t="s">
        <v>695</v>
      </c>
      <c r="E33" s="267" t="n">
        <v>211019</v>
      </c>
      <c r="F33" s="0" t="s">
        <v>696</v>
      </c>
      <c r="G33" s="0" t="s">
        <v>697</v>
      </c>
      <c r="H33" s="291" t="s">
        <v>698</v>
      </c>
      <c r="I33" s="0" t="s">
        <v>705</v>
      </c>
      <c r="J33" s="0" t="s">
        <v>700</v>
      </c>
      <c r="K33" s="0" t="s">
        <v>714</v>
      </c>
      <c r="L33" s="292" t="s">
        <v>661</v>
      </c>
      <c r="M33" s="268" t="s">
        <v>230</v>
      </c>
      <c r="N33" s="0" t="s">
        <v>446</v>
      </c>
      <c r="O33" s="0" t="s">
        <v>703</v>
      </c>
      <c r="P33" s="0" t="n">
        <v>400</v>
      </c>
      <c r="Q33" s="0" t="s">
        <v>704</v>
      </c>
      <c r="R33" s="269" t="n">
        <v>1.49</v>
      </c>
      <c r="S33" s="269" t="n">
        <v>0.37</v>
      </c>
      <c r="T33" s="269" t="n">
        <f aca="false">S33/0.6</f>
        <v>0.616666666666667</v>
      </c>
    </row>
    <row r="34" customFormat="false" ht="15" hidden="false" customHeight="false" outlineLevel="0" collapsed="false">
      <c r="A34" s="285" t="s">
        <v>692</v>
      </c>
      <c r="B34" s="285" t="s">
        <v>693</v>
      </c>
      <c r="C34" s="0" t="s">
        <v>694</v>
      </c>
      <c r="D34" s="0" t="s">
        <v>695</v>
      </c>
      <c r="E34" s="267" t="n">
        <v>211019</v>
      </c>
      <c r="F34" s="0" t="s">
        <v>696</v>
      </c>
      <c r="G34" s="0" t="s">
        <v>697</v>
      </c>
      <c r="H34" s="291" t="s">
        <v>698</v>
      </c>
      <c r="I34" s="0" t="s">
        <v>706</v>
      </c>
      <c r="J34" s="0" t="s">
        <v>700</v>
      </c>
      <c r="K34" s="0" t="s">
        <v>714</v>
      </c>
      <c r="L34" s="292" t="s">
        <v>661</v>
      </c>
      <c r="M34" s="268" t="s">
        <v>230</v>
      </c>
      <c r="N34" s="0" t="s">
        <v>720</v>
      </c>
      <c r="O34" s="0" t="s">
        <v>710</v>
      </c>
      <c r="P34" s="0" t="n">
        <v>420</v>
      </c>
      <c r="Q34" s="0" t="s">
        <v>704</v>
      </c>
      <c r="R34" s="269" t="n">
        <v>1.2</v>
      </c>
      <c r="S34" s="269" t="n">
        <v>0.29</v>
      </c>
      <c r="T34" s="269" t="n">
        <f aca="false">S34/0.6</f>
        <v>0.483333333333333</v>
      </c>
    </row>
    <row r="35" customFormat="false" ht="45" hidden="false" customHeight="false" outlineLevel="0" collapsed="false">
      <c r="A35" s="285" t="s">
        <v>692</v>
      </c>
      <c r="B35" s="285" t="s">
        <v>693</v>
      </c>
      <c r="C35" s="0" t="s">
        <v>694</v>
      </c>
      <c r="D35" s="0" t="s">
        <v>695</v>
      </c>
      <c r="E35" s="267" t="n">
        <v>211019</v>
      </c>
      <c r="F35" s="0" t="s">
        <v>696</v>
      </c>
      <c r="G35" s="0" t="s">
        <v>697</v>
      </c>
      <c r="H35" s="291" t="s">
        <v>698</v>
      </c>
      <c r="I35" s="0" t="s">
        <v>699</v>
      </c>
      <c r="J35" s="0" t="s">
        <v>700</v>
      </c>
      <c r="K35" s="0" t="s">
        <v>719</v>
      </c>
      <c r="L35" s="292" t="s">
        <v>620</v>
      </c>
      <c r="M35" s="268" t="str">
        <f aca="false">'common foods'!D34</f>
        <v>02040</v>
      </c>
      <c r="N35" s="0" t="s">
        <v>446</v>
      </c>
      <c r="O35" s="0" t="s">
        <v>703</v>
      </c>
      <c r="P35" s="0" t="n">
        <v>400</v>
      </c>
      <c r="Q35" s="0" t="s">
        <v>704</v>
      </c>
      <c r="R35" s="269" t="n">
        <v>1.59</v>
      </c>
      <c r="S35" s="269" t="n">
        <v>0.4</v>
      </c>
      <c r="T35" s="269" t="n">
        <f aca="false">S35/0.6</f>
        <v>0.666666666666667</v>
      </c>
    </row>
    <row r="36" customFormat="false" ht="45" hidden="false" customHeight="false" outlineLevel="0" collapsed="false">
      <c r="A36" s="285" t="s">
        <v>692</v>
      </c>
      <c r="B36" s="285" t="s">
        <v>693</v>
      </c>
      <c r="C36" s="0" t="s">
        <v>694</v>
      </c>
      <c r="D36" s="0" t="s">
        <v>695</v>
      </c>
      <c r="E36" s="267" t="n">
        <v>211019</v>
      </c>
      <c r="F36" s="0" t="s">
        <v>696</v>
      </c>
      <c r="G36" s="0" t="s">
        <v>697</v>
      </c>
      <c r="H36" s="291" t="s">
        <v>698</v>
      </c>
      <c r="I36" s="0" t="s">
        <v>705</v>
      </c>
      <c r="J36" s="0" t="s">
        <v>700</v>
      </c>
      <c r="K36" s="0" t="s">
        <v>719</v>
      </c>
      <c r="L36" s="292" t="s">
        <v>620</v>
      </c>
      <c r="M36" s="268" t="s">
        <v>81</v>
      </c>
      <c r="N36" s="0" t="s">
        <v>446</v>
      </c>
      <c r="O36" s="0" t="s">
        <v>703</v>
      </c>
      <c r="P36" s="0" t="n">
        <v>400</v>
      </c>
      <c r="Q36" s="0" t="s">
        <v>704</v>
      </c>
      <c r="R36" s="269" t="n">
        <v>2.29</v>
      </c>
      <c r="S36" s="269" t="n">
        <v>0.57</v>
      </c>
      <c r="T36" s="269" t="n">
        <f aca="false">S36/0.6</f>
        <v>0.95</v>
      </c>
    </row>
    <row r="37" customFormat="false" ht="45" hidden="false" customHeight="false" outlineLevel="0" collapsed="false">
      <c r="A37" s="285" t="s">
        <v>692</v>
      </c>
      <c r="B37" s="285" t="s">
        <v>693</v>
      </c>
      <c r="C37" s="0" t="s">
        <v>694</v>
      </c>
      <c r="D37" s="0" t="s">
        <v>695</v>
      </c>
      <c r="E37" s="267" t="n">
        <v>211019</v>
      </c>
      <c r="F37" s="0" t="s">
        <v>696</v>
      </c>
      <c r="G37" s="0" t="s">
        <v>697</v>
      </c>
      <c r="H37" s="291" t="s">
        <v>698</v>
      </c>
      <c r="I37" s="0" t="s">
        <v>706</v>
      </c>
      <c r="J37" s="0" t="s">
        <v>700</v>
      </c>
      <c r="K37" s="0" t="s">
        <v>719</v>
      </c>
      <c r="L37" s="292" t="s">
        <v>620</v>
      </c>
      <c r="M37" s="268" t="s">
        <v>81</v>
      </c>
      <c r="N37" s="0" t="s">
        <v>446</v>
      </c>
      <c r="O37" s="0" t="s">
        <v>703</v>
      </c>
      <c r="P37" s="0" t="n">
        <v>400</v>
      </c>
      <c r="Q37" s="0" t="s">
        <v>704</v>
      </c>
      <c r="R37" s="269" t="n">
        <v>2</v>
      </c>
      <c r="S37" s="269" t="n">
        <v>0.5</v>
      </c>
      <c r="T37" s="269" t="n">
        <f aca="false">S37/0.6</f>
        <v>0.833333333333333</v>
      </c>
    </row>
    <row r="38" customFormat="false" ht="15" hidden="false" customHeight="false" outlineLevel="0" collapsed="false">
      <c r="A38" s="285" t="s">
        <v>692</v>
      </c>
      <c r="B38" s="285" t="s">
        <v>693</v>
      </c>
      <c r="C38" s="0" t="s">
        <v>694</v>
      </c>
      <c r="D38" s="0" t="s">
        <v>695</v>
      </c>
      <c r="E38" s="267" t="n">
        <v>211019</v>
      </c>
      <c r="F38" s="0" t="s">
        <v>696</v>
      </c>
      <c r="G38" s="0" t="s">
        <v>697</v>
      </c>
      <c r="H38" s="291" t="s">
        <v>698</v>
      </c>
      <c r="I38" s="0" t="s">
        <v>699</v>
      </c>
      <c r="J38" s="0" t="s">
        <v>700</v>
      </c>
      <c r="K38" s="0" t="s">
        <v>719</v>
      </c>
      <c r="L38" s="292" t="s">
        <v>100</v>
      </c>
      <c r="M38" s="268" t="str">
        <f aca="false">'common foods'!D44</f>
        <v>02047</v>
      </c>
      <c r="N38" s="0" t="s">
        <v>715</v>
      </c>
      <c r="O38" s="0" t="s">
        <v>710</v>
      </c>
      <c r="P38" s="0" t="n">
        <v>1000</v>
      </c>
      <c r="Q38" s="0" t="s">
        <v>704</v>
      </c>
      <c r="R38" s="269" t="n">
        <v>3.49</v>
      </c>
      <c r="S38" s="269" t="n">
        <v>0.35</v>
      </c>
      <c r="T38" s="269" t="n">
        <f aca="false">S38*1</f>
        <v>0.35</v>
      </c>
    </row>
    <row r="39" customFormat="false" ht="15" hidden="false" customHeight="false" outlineLevel="0" collapsed="false">
      <c r="A39" s="285" t="s">
        <v>692</v>
      </c>
      <c r="B39" s="285" t="s">
        <v>693</v>
      </c>
      <c r="C39" s="0" t="s">
        <v>694</v>
      </c>
      <c r="D39" s="0" t="s">
        <v>695</v>
      </c>
      <c r="E39" s="267" t="n">
        <v>211019</v>
      </c>
      <c r="F39" s="0" t="s">
        <v>696</v>
      </c>
      <c r="G39" s="0" t="s">
        <v>697</v>
      </c>
      <c r="H39" s="291" t="s">
        <v>698</v>
      </c>
      <c r="I39" s="0" t="s">
        <v>705</v>
      </c>
      <c r="J39" s="0" t="s">
        <v>700</v>
      </c>
      <c r="K39" s="0" t="s">
        <v>719</v>
      </c>
      <c r="L39" s="292" t="s">
        <v>100</v>
      </c>
      <c r="M39" s="268" t="s">
        <v>101</v>
      </c>
      <c r="N39" s="0" t="s">
        <v>721</v>
      </c>
      <c r="O39" s="0" t="s">
        <v>703</v>
      </c>
      <c r="P39" s="0" t="n">
        <v>1000</v>
      </c>
      <c r="Q39" s="0" t="s">
        <v>704</v>
      </c>
      <c r="R39" s="269" t="n">
        <v>3.99</v>
      </c>
      <c r="S39" s="269" t="n">
        <v>0.4</v>
      </c>
      <c r="T39" s="269" t="n">
        <f aca="false">S39*1</f>
        <v>0.4</v>
      </c>
    </row>
    <row r="40" customFormat="false" ht="15" hidden="false" customHeight="false" outlineLevel="0" collapsed="false">
      <c r="A40" s="285" t="s">
        <v>692</v>
      </c>
      <c r="B40" s="285" t="s">
        <v>693</v>
      </c>
      <c r="C40" s="0" t="s">
        <v>694</v>
      </c>
      <c r="D40" s="0" t="s">
        <v>695</v>
      </c>
      <c r="E40" s="267" t="n">
        <v>211019</v>
      </c>
      <c r="F40" s="0" t="s">
        <v>696</v>
      </c>
      <c r="G40" s="0" t="s">
        <v>697</v>
      </c>
      <c r="H40" s="291" t="s">
        <v>698</v>
      </c>
      <c r="I40" s="0" t="s">
        <v>706</v>
      </c>
      <c r="J40" s="0" t="s">
        <v>700</v>
      </c>
      <c r="K40" s="0" t="s">
        <v>719</v>
      </c>
      <c r="L40" s="292" t="s">
        <v>100</v>
      </c>
      <c r="M40" s="268" t="s">
        <v>101</v>
      </c>
      <c r="N40" s="0" t="s">
        <v>720</v>
      </c>
      <c r="O40" s="0" t="s">
        <v>710</v>
      </c>
      <c r="P40" s="0" t="n">
        <v>1000</v>
      </c>
      <c r="Q40" s="0" t="s">
        <v>704</v>
      </c>
      <c r="R40" s="269" t="n">
        <v>3.5</v>
      </c>
      <c r="S40" s="269" t="n">
        <v>0.35</v>
      </c>
      <c r="T40" s="269" t="n">
        <f aca="false">S40*1</f>
        <v>0.35</v>
      </c>
    </row>
    <row r="41" customFormat="false" ht="30" hidden="false" customHeight="false" outlineLevel="0" collapsed="false">
      <c r="A41" s="285" t="s">
        <v>692</v>
      </c>
      <c r="B41" s="285" t="s">
        <v>693</v>
      </c>
      <c r="C41" s="0" t="s">
        <v>694</v>
      </c>
      <c r="D41" s="0" t="s">
        <v>695</v>
      </c>
      <c r="E41" s="267" t="n">
        <v>211019</v>
      </c>
      <c r="F41" s="0" t="s">
        <v>696</v>
      </c>
      <c r="G41" s="0" t="s">
        <v>697</v>
      </c>
      <c r="H41" s="291" t="s">
        <v>698</v>
      </c>
      <c r="I41" s="0" t="s">
        <v>699</v>
      </c>
      <c r="J41" s="0" t="s">
        <v>700</v>
      </c>
      <c r="K41" s="0" t="s">
        <v>719</v>
      </c>
      <c r="L41" s="292" t="s">
        <v>623</v>
      </c>
      <c r="M41" s="268" t="str">
        <f aca="false">'common foods'!D21</f>
        <v>02016</v>
      </c>
      <c r="N41" s="0" t="s">
        <v>712</v>
      </c>
      <c r="O41" s="0" t="s">
        <v>712</v>
      </c>
      <c r="P41" s="0" t="n">
        <v>1400</v>
      </c>
      <c r="Q41" s="0" t="s">
        <v>704</v>
      </c>
      <c r="R41" s="269" t="n">
        <v>2.99</v>
      </c>
      <c r="S41" s="269" t="n">
        <f aca="false">R41/14</f>
        <v>0.213571428571429</v>
      </c>
      <c r="T41" s="269" t="n">
        <f aca="false">S41/0.54</f>
        <v>0.395502645502645</v>
      </c>
    </row>
    <row r="42" customFormat="false" ht="30" hidden="false" customHeight="false" outlineLevel="0" collapsed="false">
      <c r="A42" s="285" t="s">
        <v>692</v>
      </c>
      <c r="B42" s="285" t="s">
        <v>693</v>
      </c>
      <c r="C42" s="0" t="s">
        <v>694</v>
      </c>
      <c r="D42" s="0" t="s">
        <v>695</v>
      </c>
      <c r="E42" s="267" t="n">
        <v>211019</v>
      </c>
      <c r="F42" s="0" t="s">
        <v>696</v>
      </c>
      <c r="G42" s="0" t="s">
        <v>697</v>
      </c>
      <c r="H42" s="291" t="s">
        <v>698</v>
      </c>
      <c r="I42" s="0" t="s">
        <v>705</v>
      </c>
      <c r="J42" s="0" t="s">
        <v>700</v>
      </c>
      <c r="K42" s="0" t="s">
        <v>719</v>
      </c>
      <c r="L42" s="292" t="s">
        <v>623</v>
      </c>
      <c r="M42" s="268" t="s">
        <v>55</v>
      </c>
      <c r="N42" s="0" t="s">
        <v>712</v>
      </c>
      <c r="O42" s="0" t="s">
        <v>712</v>
      </c>
      <c r="P42" s="295" t="n">
        <v>1400</v>
      </c>
      <c r="Q42" s="0" t="s">
        <v>704</v>
      </c>
      <c r="R42" s="269" t="n">
        <v>6.98</v>
      </c>
      <c r="S42" s="269" t="n">
        <f aca="false">R42/14</f>
        <v>0.498571428571429</v>
      </c>
      <c r="T42" s="269" t="n">
        <f aca="false">S42/0.54</f>
        <v>0.923280423280423</v>
      </c>
    </row>
    <row r="43" customFormat="false" ht="30" hidden="false" customHeight="false" outlineLevel="0" collapsed="false">
      <c r="A43" s="285" t="s">
        <v>692</v>
      </c>
      <c r="B43" s="285" t="s">
        <v>693</v>
      </c>
      <c r="C43" s="0" t="s">
        <v>694</v>
      </c>
      <c r="D43" s="0" t="s">
        <v>695</v>
      </c>
      <c r="E43" s="267" t="n">
        <v>211019</v>
      </c>
      <c r="F43" s="0" t="s">
        <v>696</v>
      </c>
      <c r="G43" s="0" t="s">
        <v>697</v>
      </c>
      <c r="H43" s="291" t="s">
        <v>698</v>
      </c>
      <c r="I43" s="0" t="s">
        <v>706</v>
      </c>
      <c r="J43" s="0" t="s">
        <v>700</v>
      </c>
      <c r="K43" s="0" t="s">
        <v>719</v>
      </c>
      <c r="L43" s="292" t="s">
        <v>623</v>
      </c>
      <c r="M43" s="268" t="s">
        <v>55</v>
      </c>
      <c r="N43" s="0" t="s">
        <v>712</v>
      </c>
      <c r="O43" s="0" t="s">
        <v>712</v>
      </c>
      <c r="P43" s="295" t="n">
        <v>1400</v>
      </c>
      <c r="Q43" s="0" t="s">
        <v>704</v>
      </c>
      <c r="R43" s="269" t="n">
        <v>2.5</v>
      </c>
      <c r="S43" s="269" t="n">
        <f aca="false">R43/14</f>
        <v>0.178571428571429</v>
      </c>
      <c r="T43" s="269" t="n">
        <f aca="false">S43/0.54</f>
        <v>0.330687830687831</v>
      </c>
    </row>
    <row r="44" customFormat="false" ht="60" hidden="false" customHeight="false" outlineLevel="0" collapsed="false">
      <c r="A44" s="285" t="s">
        <v>692</v>
      </c>
      <c r="B44" s="285" t="s">
        <v>693</v>
      </c>
      <c r="C44" s="0" t="s">
        <v>694</v>
      </c>
      <c r="D44" s="0" t="s">
        <v>695</v>
      </c>
      <c r="E44" s="267" t="n">
        <v>211019</v>
      </c>
      <c r="F44" s="0" t="s">
        <v>696</v>
      </c>
      <c r="G44" s="0" t="s">
        <v>697</v>
      </c>
      <c r="H44" s="291" t="s">
        <v>698</v>
      </c>
      <c r="I44" s="0" t="s">
        <v>699</v>
      </c>
      <c r="J44" s="0" t="s">
        <v>700</v>
      </c>
      <c r="K44" s="0" t="s">
        <v>701</v>
      </c>
      <c r="L44" s="292" t="s">
        <v>637</v>
      </c>
      <c r="M44" s="268" t="str">
        <f aca="false">'common foods'!D57</f>
        <v>03052</v>
      </c>
      <c r="N44" s="0" t="s">
        <v>722</v>
      </c>
      <c r="O44" s="0" t="s">
        <v>703</v>
      </c>
      <c r="P44" s="0" t="n">
        <v>500</v>
      </c>
      <c r="Q44" s="0" t="s">
        <v>704</v>
      </c>
      <c r="R44" s="269" t="n">
        <v>2.19</v>
      </c>
      <c r="S44" s="269" t="n">
        <f aca="false">R44/5</f>
        <v>0.438</v>
      </c>
      <c r="T44" s="269" t="n">
        <f aca="false">S44/2.4</f>
        <v>0.1825</v>
      </c>
    </row>
    <row r="45" customFormat="false" ht="60" hidden="false" customHeight="false" outlineLevel="0" collapsed="false">
      <c r="A45" s="285" t="s">
        <v>692</v>
      </c>
      <c r="B45" s="285" t="s">
        <v>693</v>
      </c>
      <c r="C45" s="0" t="s">
        <v>694</v>
      </c>
      <c r="D45" s="0" t="s">
        <v>695</v>
      </c>
      <c r="E45" s="267" t="n">
        <v>211019</v>
      </c>
      <c r="F45" s="0" t="s">
        <v>696</v>
      </c>
      <c r="G45" s="0" t="s">
        <v>697</v>
      </c>
      <c r="H45" s="291" t="s">
        <v>698</v>
      </c>
      <c r="I45" s="0" t="s">
        <v>705</v>
      </c>
      <c r="J45" s="0" t="s">
        <v>700</v>
      </c>
      <c r="K45" s="0" t="s">
        <v>701</v>
      </c>
      <c r="L45" s="292" t="s">
        <v>637</v>
      </c>
      <c r="M45" s="268" t="s">
        <v>128</v>
      </c>
      <c r="N45" s="0" t="s">
        <v>723</v>
      </c>
      <c r="O45" s="0" t="s">
        <v>703</v>
      </c>
      <c r="P45" s="0" t="n">
        <v>500</v>
      </c>
      <c r="Q45" s="0" t="s">
        <v>704</v>
      </c>
      <c r="R45" s="269" t="n">
        <v>1.79</v>
      </c>
      <c r="S45" s="269" t="n">
        <f aca="false">R45/5</f>
        <v>0.358</v>
      </c>
      <c r="T45" s="269" t="n">
        <f aca="false">S45/2.4</f>
        <v>0.149166666666667</v>
      </c>
    </row>
    <row r="46" customFormat="false" ht="60" hidden="false" customHeight="false" outlineLevel="0" collapsed="false">
      <c r="A46" s="285" t="s">
        <v>692</v>
      </c>
      <c r="B46" s="285" t="s">
        <v>693</v>
      </c>
      <c r="C46" s="0" t="s">
        <v>694</v>
      </c>
      <c r="D46" s="0" t="s">
        <v>695</v>
      </c>
      <c r="E46" s="267" t="n">
        <v>211019</v>
      </c>
      <c r="F46" s="0" t="s">
        <v>696</v>
      </c>
      <c r="G46" s="0" t="s">
        <v>697</v>
      </c>
      <c r="H46" s="291" t="s">
        <v>698</v>
      </c>
      <c r="I46" s="0" t="s">
        <v>706</v>
      </c>
      <c r="J46" s="0" t="s">
        <v>700</v>
      </c>
      <c r="K46" s="0" t="s">
        <v>701</v>
      </c>
      <c r="L46" s="292" t="s">
        <v>637</v>
      </c>
      <c r="M46" s="268" t="s">
        <v>128</v>
      </c>
      <c r="N46" s="0" t="s">
        <v>723</v>
      </c>
      <c r="O46" s="0" t="s">
        <v>703</v>
      </c>
      <c r="P46" s="0" t="n">
        <v>500</v>
      </c>
      <c r="Q46" s="0" t="s">
        <v>704</v>
      </c>
      <c r="R46" s="269" t="n">
        <v>2</v>
      </c>
      <c r="S46" s="269" t="n">
        <f aca="false">R46/5</f>
        <v>0.4</v>
      </c>
      <c r="T46" s="269" t="n">
        <f aca="false">S46/2.4</f>
        <v>0.166666666666667</v>
      </c>
    </row>
    <row r="47" customFormat="false" ht="60" hidden="false" customHeight="false" outlineLevel="0" collapsed="false">
      <c r="A47" s="285" t="s">
        <v>692</v>
      </c>
      <c r="B47" s="285" t="s">
        <v>693</v>
      </c>
      <c r="C47" s="0" t="s">
        <v>694</v>
      </c>
      <c r="D47" s="0" t="s">
        <v>695</v>
      </c>
      <c r="E47" s="267" t="n">
        <v>291019</v>
      </c>
      <c r="F47" s="0" t="s">
        <v>696</v>
      </c>
      <c r="G47" s="0" t="s">
        <v>697</v>
      </c>
      <c r="H47" s="291" t="s">
        <v>698</v>
      </c>
      <c r="I47" s="0" t="s">
        <v>699</v>
      </c>
      <c r="J47" s="0" t="s">
        <v>700</v>
      </c>
      <c r="K47" s="0" t="s">
        <v>701</v>
      </c>
      <c r="L47" s="292" t="s">
        <v>638</v>
      </c>
      <c r="M47" s="268" t="str">
        <f aca="false">'common foods'!D57</f>
        <v>03052</v>
      </c>
      <c r="N47" s="0" t="s">
        <v>722</v>
      </c>
      <c r="O47" s="0" t="s">
        <v>703</v>
      </c>
      <c r="P47" s="0" t="n">
        <v>500</v>
      </c>
      <c r="Q47" s="0" t="s">
        <v>704</v>
      </c>
      <c r="R47" s="269" t="n">
        <v>2.59</v>
      </c>
      <c r="S47" s="269" t="n">
        <v>0.52</v>
      </c>
      <c r="T47" s="269" t="n">
        <f aca="false">S47/2.4</f>
        <v>0.216666666666667</v>
      </c>
    </row>
    <row r="48" customFormat="false" ht="60" hidden="false" customHeight="false" outlineLevel="0" collapsed="false">
      <c r="A48" s="285" t="s">
        <v>692</v>
      </c>
      <c r="B48" s="285" t="s">
        <v>693</v>
      </c>
      <c r="C48" s="0" t="s">
        <v>694</v>
      </c>
      <c r="D48" s="0" t="s">
        <v>695</v>
      </c>
      <c r="E48" s="267" t="n">
        <v>291019</v>
      </c>
      <c r="F48" s="0" t="s">
        <v>696</v>
      </c>
      <c r="G48" s="0" t="s">
        <v>697</v>
      </c>
      <c r="H48" s="291" t="s">
        <v>698</v>
      </c>
      <c r="I48" s="0" t="s">
        <v>705</v>
      </c>
      <c r="J48" s="0" t="s">
        <v>700</v>
      </c>
      <c r="K48" s="0" t="s">
        <v>701</v>
      </c>
      <c r="L48" s="292" t="s">
        <v>638</v>
      </c>
      <c r="M48" s="268" t="s">
        <v>128</v>
      </c>
      <c r="N48" s="0" t="s">
        <v>722</v>
      </c>
      <c r="O48" s="0" t="s">
        <v>703</v>
      </c>
      <c r="P48" s="0" t="n">
        <v>500</v>
      </c>
      <c r="R48" s="269" t="n">
        <v>2.49</v>
      </c>
      <c r="S48" s="269" t="n">
        <v>0.5</v>
      </c>
      <c r="T48" s="269" t="n">
        <f aca="false">S48/2.4</f>
        <v>0.208333333333333</v>
      </c>
    </row>
    <row r="49" customFormat="false" ht="60" hidden="false" customHeight="false" outlineLevel="0" collapsed="false">
      <c r="A49" s="285" t="s">
        <v>692</v>
      </c>
      <c r="B49" s="285" t="s">
        <v>693</v>
      </c>
      <c r="C49" s="0" t="s">
        <v>694</v>
      </c>
      <c r="D49" s="0" t="s">
        <v>695</v>
      </c>
      <c r="E49" s="267" t="n">
        <v>291019</v>
      </c>
      <c r="F49" s="0" t="s">
        <v>696</v>
      </c>
      <c r="G49" s="0" t="s">
        <v>697</v>
      </c>
      <c r="H49" s="291" t="s">
        <v>698</v>
      </c>
      <c r="I49" s="0" t="s">
        <v>706</v>
      </c>
      <c r="J49" s="0" t="s">
        <v>700</v>
      </c>
      <c r="K49" s="0" t="s">
        <v>701</v>
      </c>
      <c r="L49" s="292" t="s">
        <v>638</v>
      </c>
      <c r="M49" s="268" t="s">
        <v>128</v>
      </c>
      <c r="N49" s="0" t="s">
        <v>712</v>
      </c>
      <c r="O49" s="0" t="s">
        <v>712</v>
      </c>
      <c r="P49" s="0" t="s">
        <v>712</v>
      </c>
      <c r="Q49" s="0" t="s">
        <v>712</v>
      </c>
      <c r="R49" s="269" t="s">
        <v>712</v>
      </c>
      <c r="S49" s="269" t="s">
        <v>712</v>
      </c>
      <c r="T49" s="269" t="s">
        <v>712</v>
      </c>
    </row>
    <row r="50" customFormat="false" ht="30" hidden="false" customHeight="false" outlineLevel="0" collapsed="false">
      <c r="A50" s="285" t="s">
        <v>692</v>
      </c>
      <c r="B50" s="285" t="s">
        <v>693</v>
      </c>
      <c r="C50" s="0" t="s">
        <v>694</v>
      </c>
      <c r="D50" s="0" t="s">
        <v>695</v>
      </c>
      <c r="E50" s="267" t="n">
        <v>211019</v>
      </c>
      <c r="F50" s="0" t="s">
        <v>696</v>
      </c>
      <c r="G50" s="0" t="s">
        <v>697</v>
      </c>
      <c r="H50" s="291" t="s">
        <v>698</v>
      </c>
      <c r="I50" s="0" t="s">
        <v>699</v>
      </c>
      <c r="J50" s="0" t="s">
        <v>700</v>
      </c>
      <c r="K50" s="0" t="s">
        <v>719</v>
      </c>
      <c r="L50" s="292" t="s">
        <v>631</v>
      </c>
      <c r="M50" s="268" t="str">
        <f aca="false">'common foods'!D35</f>
        <v>02032</v>
      </c>
      <c r="N50" s="0" t="s">
        <v>712</v>
      </c>
      <c r="O50" s="0" t="s">
        <v>712</v>
      </c>
      <c r="P50" s="0" t="n">
        <v>1000</v>
      </c>
      <c r="Q50" s="0" t="s">
        <v>704</v>
      </c>
      <c r="R50" s="269" t="n">
        <v>2.99</v>
      </c>
      <c r="S50" s="269" t="n">
        <f aca="false">R50/10</f>
        <v>0.299</v>
      </c>
      <c r="T50" s="269" t="n">
        <f aca="false">S50/0.87</f>
        <v>0.34367816091954</v>
      </c>
    </row>
    <row r="51" customFormat="false" ht="30" hidden="false" customHeight="false" outlineLevel="0" collapsed="false">
      <c r="A51" s="285" t="s">
        <v>692</v>
      </c>
      <c r="B51" s="285" t="s">
        <v>693</v>
      </c>
      <c r="C51" s="0" t="s">
        <v>694</v>
      </c>
      <c r="D51" s="0" t="s">
        <v>695</v>
      </c>
      <c r="E51" s="267" t="n">
        <v>211019</v>
      </c>
      <c r="F51" s="0" t="s">
        <v>696</v>
      </c>
      <c r="G51" s="0" t="s">
        <v>697</v>
      </c>
      <c r="H51" s="291" t="s">
        <v>698</v>
      </c>
      <c r="I51" s="0" t="s">
        <v>705</v>
      </c>
      <c r="J51" s="0" t="s">
        <v>700</v>
      </c>
      <c r="K51" s="0" t="s">
        <v>719</v>
      </c>
      <c r="L51" s="292" t="s">
        <v>631</v>
      </c>
      <c r="M51" s="268" t="s">
        <v>83</v>
      </c>
      <c r="N51" s="0" t="s">
        <v>712</v>
      </c>
      <c r="O51" s="0" t="s">
        <v>712</v>
      </c>
      <c r="P51" s="0" t="n">
        <v>1000</v>
      </c>
      <c r="Q51" s="0" t="s">
        <v>704</v>
      </c>
      <c r="R51" s="269" t="n">
        <v>4.99</v>
      </c>
      <c r="S51" s="269" t="n">
        <f aca="false">R51/10</f>
        <v>0.499</v>
      </c>
      <c r="T51" s="269" t="n">
        <f aca="false">S51/0.87</f>
        <v>0.573563218390805</v>
      </c>
    </row>
    <row r="52" customFormat="false" ht="30" hidden="false" customHeight="false" outlineLevel="0" collapsed="false">
      <c r="A52" s="285" t="s">
        <v>692</v>
      </c>
      <c r="B52" s="285" t="s">
        <v>693</v>
      </c>
      <c r="C52" s="0" t="s">
        <v>694</v>
      </c>
      <c r="D52" s="0" t="s">
        <v>695</v>
      </c>
      <c r="E52" s="267" t="n">
        <v>211019</v>
      </c>
      <c r="F52" s="0" t="s">
        <v>696</v>
      </c>
      <c r="G52" s="0" t="s">
        <v>697</v>
      </c>
      <c r="H52" s="291" t="s">
        <v>698</v>
      </c>
      <c r="I52" s="0" t="s">
        <v>706</v>
      </c>
      <c r="J52" s="0" t="s">
        <v>700</v>
      </c>
      <c r="K52" s="0" t="s">
        <v>719</v>
      </c>
      <c r="L52" s="292" t="s">
        <v>631</v>
      </c>
      <c r="M52" s="268" t="s">
        <v>83</v>
      </c>
      <c r="N52" s="0" t="s">
        <v>712</v>
      </c>
      <c r="O52" s="0" t="s">
        <v>712</v>
      </c>
      <c r="P52" s="0" t="n">
        <v>1000</v>
      </c>
      <c r="Q52" s="0" t="s">
        <v>704</v>
      </c>
      <c r="R52" s="269" t="n">
        <v>3</v>
      </c>
      <c r="S52" s="269" t="n">
        <f aca="false">R52/10</f>
        <v>0.3</v>
      </c>
      <c r="T52" s="269" t="n">
        <f aca="false">S52/0.87</f>
        <v>0.344827586206896</v>
      </c>
    </row>
    <row r="53" customFormat="false" ht="30" hidden="false" customHeight="false" outlineLevel="0" collapsed="false">
      <c r="A53" s="285" t="s">
        <v>692</v>
      </c>
      <c r="B53" s="285" t="s">
        <v>693</v>
      </c>
      <c r="C53" s="0" t="s">
        <v>694</v>
      </c>
      <c r="D53" s="0" t="s">
        <v>695</v>
      </c>
      <c r="E53" s="267" t="n">
        <v>211019</v>
      </c>
      <c r="F53" s="0" t="s">
        <v>696</v>
      </c>
      <c r="G53" s="0" t="s">
        <v>697</v>
      </c>
      <c r="H53" s="291" t="s">
        <v>698</v>
      </c>
      <c r="I53" s="0" t="s">
        <v>699</v>
      </c>
      <c r="J53" s="0" t="s">
        <v>700</v>
      </c>
      <c r="K53" s="0" t="s">
        <v>711</v>
      </c>
      <c r="L53" s="292" t="s">
        <v>615</v>
      </c>
      <c r="M53" s="268" t="str">
        <f aca="false">'common foods'!D2</f>
        <v>01001</v>
      </c>
      <c r="N53" s="0" t="s">
        <v>712</v>
      </c>
      <c r="O53" s="0" t="s">
        <v>712</v>
      </c>
      <c r="P53" s="0" t="n">
        <v>1000</v>
      </c>
      <c r="Q53" s="0" t="s">
        <v>704</v>
      </c>
      <c r="R53" s="269" t="n">
        <v>2.99</v>
      </c>
      <c r="S53" s="269" t="n">
        <f aca="false">R53/10</f>
        <v>0.299</v>
      </c>
      <c r="T53" s="269" t="n">
        <f aca="false">S53/0.88</f>
        <v>0.339772727272727</v>
      </c>
    </row>
    <row r="54" customFormat="false" ht="30" hidden="false" customHeight="false" outlineLevel="0" collapsed="false">
      <c r="A54" s="285" t="s">
        <v>692</v>
      </c>
      <c r="B54" s="285" t="s">
        <v>693</v>
      </c>
      <c r="C54" s="0" t="s">
        <v>694</v>
      </c>
      <c r="D54" s="0" t="s">
        <v>695</v>
      </c>
      <c r="E54" s="267" t="n">
        <v>211019</v>
      </c>
      <c r="F54" s="0" t="s">
        <v>696</v>
      </c>
      <c r="G54" s="0" t="s">
        <v>697</v>
      </c>
      <c r="H54" s="291" t="s">
        <v>698</v>
      </c>
      <c r="I54" s="0" t="s">
        <v>705</v>
      </c>
      <c r="J54" s="0" t="s">
        <v>700</v>
      </c>
      <c r="K54" s="0" t="s">
        <v>711</v>
      </c>
      <c r="L54" s="292" t="s">
        <v>615</v>
      </c>
      <c r="M54" s="268" t="s">
        <v>10</v>
      </c>
      <c r="N54" s="0" t="s">
        <v>712</v>
      </c>
      <c r="O54" s="0" t="s">
        <v>712</v>
      </c>
      <c r="P54" s="0" t="n">
        <v>1000</v>
      </c>
      <c r="Q54" s="0" t="s">
        <v>704</v>
      </c>
      <c r="R54" s="269" t="n">
        <v>3.99</v>
      </c>
      <c r="S54" s="269" t="n">
        <f aca="false">R54/10</f>
        <v>0.399</v>
      </c>
      <c r="T54" s="269" t="n">
        <f aca="false">S54/0.88</f>
        <v>0.453409090909091</v>
      </c>
    </row>
    <row r="55" customFormat="false" ht="30" hidden="false" customHeight="false" outlineLevel="0" collapsed="false">
      <c r="A55" s="285" t="s">
        <v>692</v>
      </c>
      <c r="B55" s="285" t="s">
        <v>693</v>
      </c>
      <c r="C55" s="0" t="s">
        <v>694</v>
      </c>
      <c r="D55" s="0" t="s">
        <v>695</v>
      </c>
      <c r="E55" s="267" t="n">
        <v>211019</v>
      </c>
      <c r="F55" s="0" t="s">
        <v>696</v>
      </c>
      <c r="G55" s="0" t="s">
        <v>697</v>
      </c>
      <c r="H55" s="291" t="s">
        <v>698</v>
      </c>
      <c r="I55" s="0" t="s">
        <v>706</v>
      </c>
      <c r="J55" s="0" t="s">
        <v>700</v>
      </c>
      <c r="K55" s="0" t="s">
        <v>711</v>
      </c>
      <c r="L55" s="292" t="s">
        <v>615</v>
      </c>
      <c r="M55" s="268" t="s">
        <v>10</v>
      </c>
      <c r="N55" s="0" t="s">
        <v>712</v>
      </c>
      <c r="O55" s="0" t="s">
        <v>712</v>
      </c>
      <c r="P55" s="0" t="n">
        <v>1000</v>
      </c>
      <c r="Q55" s="0" t="s">
        <v>704</v>
      </c>
      <c r="R55" s="269" t="n">
        <v>2.5</v>
      </c>
      <c r="S55" s="269" t="n">
        <f aca="false">R55/10</f>
        <v>0.25</v>
      </c>
      <c r="T55" s="269" t="n">
        <f aca="false">S55/0.88</f>
        <v>0.284090909090909</v>
      </c>
    </row>
    <row r="56" s="190" customFormat="true" ht="30" hidden="false" customHeight="false" outlineLevel="0" collapsed="false">
      <c r="A56" s="284" t="s">
        <v>692</v>
      </c>
      <c r="B56" s="284" t="s">
        <v>693</v>
      </c>
      <c r="C56" s="190" t="s">
        <v>694</v>
      </c>
      <c r="D56" s="190" t="s">
        <v>695</v>
      </c>
      <c r="E56" s="286" t="n">
        <v>211019</v>
      </c>
      <c r="F56" s="190" t="s">
        <v>696</v>
      </c>
      <c r="G56" s="190" t="s">
        <v>697</v>
      </c>
      <c r="H56" s="287" t="s">
        <v>698</v>
      </c>
      <c r="I56" s="190" t="s">
        <v>699</v>
      </c>
      <c r="J56" s="190" t="s">
        <v>700</v>
      </c>
      <c r="K56" s="190" t="s">
        <v>714</v>
      </c>
      <c r="L56" s="288" t="s">
        <v>662</v>
      </c>
      <c r="M56" s="289" t="str">
        <f aca="false">'common foods'!D104</f>
        <v>05086</v>
      </c>
      <c r="N56" s="190" t="s">
        <v>709</v>
      </c>
      <c r="O56" s="190" t="s">
        <v>710</v>
      </c>
      <c r="P56" s="190" t="n">
        <v>750</v>
      </c>
      <c r="Q56" s="190" t="s">
        <v>704</v>
      </c>
      <c r="R56" s="269" t="n">
        <v>13.29</v>
      </c>
      <c r="S56" s="269" t="n">
        <f aca="false">R56/7.5</f>
        <v>1.772</v>
      </c>
      <c r="T56" s="269" t="n">
        <f aca="false">S56*1</f>
        <v>1.772</v>
      </c>
    </row>
    <row r="57" s="190" customFormat="true" ht="30" hidden="false" customHeight="false" outlineLevel="0" collapsed="false">
      <c r="A57" s="284" t="s">
        <v>692</v>
      </c>
      <c r="B57" s="284" t="s">
        <v>693</v>
      </c>
      <c r="C57" s="190" t="s">
        <v>694</v>
      </c>
      <c r="D57" s="190" t="s">
        <v>695</v>
      </c>
      <c r="E57" s="286" t="n">
        <v>211019</v>
      </c>
      <c r="F57" s="190" t="s">
        <v>696</v>
      </c>
      <c r="G57" s="190" t="s">
        <v>697</v>
      </c>
      <c r="H57" s="287" t="s">
        <v>698</v>
      </c>
      <c r="I57" s="190" t="s">
        <v>705</v>
      </c>
      <c r="J57" s="190" t="s">
        <v>700</v>
      </c>
      <c r="K57" s="190" t="s">
        <v>714</v>
      </c>
      <c r="L57" s="288" t="s">
        <v>662</v>
      </c>
      <c r="M57" s="289" t="s">
        <v>225</v>
      </c>
      <c r="N57" s="190" t="s">
        <v>709</v>
      </c>
      <c r="O57" s="190" t="s">
        <v>710</v>
      </c>
      <c r="P57" s="190" t="n">
        <v>400</v>
      </c>
      <c r="Q57" s="190" t="s">
        <v>704</v>
      </c>
      <c r="R57" s="269" t="n">
        <v>7.79</v>
      </c>
      <c r="S57" s="269" t="n">
        <f aca="false">R57/4</f>
        <v>1.9475</v>
      </c>
      <c r="T57" s="269" t="n">
        <f aca="false">S57*1</f>
        <v>1.9475</v>
      </c>
    </row>
    <row r="58" s="190" customFormat="true" ht="30" hidden="false" customHeight="false" outlineLevel="0" collapsed="false">
      <c r="A58" s="284" t="s">
        <v>692</v>
      </c>
      <c r="B58" s="284" t="s">
        <v>693</v>
      </c>
      <c r="C58" s="190" t="s">
        <v>694</v>
      </c>
      <c r="D58" s="190" t="s">
        <v>695</v>
      </c>
      <c r="E58" s="286" t="n">
        <v>211019</v>
      </c>
      <c r="F58" s="190" t="s">
        <v>696</v>
      </c>
      <c r="G58" s="190" t="s">
        <v>697</v>
      </c>
      <c r="H58" s="287" t="s">
        <v>698</v>
      </c>
      <c r="I58" s="190" t="s">
        <v>706</v>
      </c>
      <c r="J58" s="190" t="s">
        <v>700</v>
      </c>
      <c r="K58" s="190" t="s">
        <v>714</v>
      </c>
      <c r="L58" s="288" t="s">
        <v>662</v>
      </c>
      <c r="M58" s="289" t="s">
        <v>225</v>
      </c>
      <c r="N58" s="190" t="s">
        <v>706</v>
      </c>
      <c r="O58" s="190" t="s">
        <v>710</v>
      </c>
      <c r="P58" s="190" t="n">
        <v>600</v>
      </c>
      <c r="Q58" s="190" t="s">
        <v>704</v>
      </c>
      <c r="R58" s="269" t="n">
        <v>11</v>
      </c>
      <c r="S58" s="269" t="n">
        <f aca="false">R58/6</f>
        <v>1.83333333333333</v>
      </c>
      <c r="T58" s="269" t="n">
        <f aca="false">S58*1</f>
        <v>1.83333333333333</v>
      </c>
    </row>
    <row r="59" customFormat="false" ht="15" hidden="false" customHeight="false" outlineLevel="0" collapsed="false">
      <c r="A59" s="285" t="s">
        <v>692</v>
      </c>
      <c r="B59" s="285" t="s">
        <v>693</v>
      </c>
      <c r="C59" s="0" t="s">
        <v>694</v>
      </c>
      <c r="D59" s="0" t="s">
        <v>695</v>
      </c>
      <c r="E59" s="267" t="n">
        <v>231019</v>
      </c>
      <c r="F59" s="0" t="s">
        <v>696</v>
      </c>
      <c r="G59" s="0" t="s">
        <v>697</v>
      </c>
      <c r="H59" s="291" t="s">
        <v>698</v>
      </c>
      <c r="I59" s="0" t="s">
        <v>699</v>
      </c>
      <c r="J59" s="0" t="s">
        <v>700</v>
      </c>
      <c r="K59" s="0" t="s">
        <v>701</v>
      </c>
      <c r="L59" s="292" t="s">
        <v>639</v>
      </c>
      <c r="M59" s="268" t="str">
        <f aca="false">'common foods'!D48</f>
        <v>03037</v>
      </c>
      <c r="N59" s="0" t="s">
        <v>724</v>
      </c>
      <c r="O59" s="0" t="s">
        <v>703</v>
      </c>
      <c r="P59" s="0" t="n">
        <v>700</v>
      </c>
      <c r="Q59" s="0" t="s">
        <v>704</v>
      </c>
      <c r="R59" s="269" t="n">
        <v>3.49</v>
      </c>
      <c r="S59" s="269" t="n">
        <f aca="false">R59/7</f>
        <v>0.498571428571429</v>
      </c>
      <c r="T59" s="269" t="n">
        <f aca="false">S59*1</f>
        <v>0.498571428571429</v>
      </c>
    </row>
    <row r="60" customFormat="false" ht="15" hidden="false" customHeight="false" outlineLevel="0" collapsed="false">
      <c r="A60" s="285" t="s">
        <v>692</v>
      </c>
      <c r="B60" s="285" t="s">
        <v>693</v>
      </c>
      <c r="C60" s="0" t="s">
        <v>694</v>
      </c>
      <c r="D60" s="0" t="s">
        <v>695</v>
      </c>
      <c r="E60" s="267" t="n">
        <v>231019</v>
      </c>
      <c r="F60" s="0" t="s">
        <v>696</v>
      </c>
      <c r="G60" s="0" t="s">
        <v>697</v>
      </c>
      <c r="H60" s="291" t="s">
        <v>698</v>
      </c>
      <c r="I60" s="0" t="s">
        <v>705</v>
      </c>
      <c r="J60" s="0" t="s">
        <v>700</v>
      </c>
      <c r="K60" s="0" t="s">
        <v>701</v>
      </c>
      <c r="L60" s="292" t="s">
        <v>639</v>
      </c>
      <c r="M60" s="268" t="s">
        <v>110</v>
      </c>
      <c r="N60" s="0" t="s">
        <v>724</v>
      </c>
      <c r="O60" s="0" t="s">
        <v>703</v>
      </c>
      <c r="P60" s="0" t="n">
        <v>700</v>
      </c>
      <c r="Q60" s="0" t="s">
        <v>704</v>
      </c>
      <c r="R60" s="269" t="n">
        <v>3.29</v>
      </c>
      <c r="S60" s="269" t="n">
        <v>0.47</v>
      </c>
      <c r="T60" s="269" t="n">
        <f aca="false">S60*1</f>
        <v>0.47</v>
      </c>
    </row>
    <row r="61" customFormat="false" ht="15" hidden="false" customHeight="false" outlineLevel="0" collapsed="false">
      <c r="A61" s="285" t="s">
        <v>692</v>
      </c>
      <c r="B61" s="285" t="s">
        <v>693</v>
      </c>
      <c r="C61" s="0" t="s">
        <v>694</v>
      </c>
      <c r="D61" s="0" t="s">
        <v>695</v>
      </c>
      <c r="E61" s="267" t="n">
        <v>231019</v>
      </c>
      <c r="F61" s="0" t="s">
        <v>696</v>
      </c>
      <c r="G61" s="0" t="s">
        <v>697</v>
      </c>
      <c r="H61" s="291" t="s">
        <v>698</v>
      </c>
      <c r="I61" s="0" t="s">
        <v>706</v>
      </c>
      <c r="J61" s="0" t="s">
        <v>700</v>
      </c>
      <c r="K61" s="0" t="s">
        <v>701</v>
      </c>
      <c r="L61" s="292" t="s">
        <v>639</v>
      </c>
      <c r="M61" s="268" t="s">
        <v>110</v>
      </c>
      <c r="N61" s="0" t="s">
        <v>724</v>
      </c>
      <c r="O61" s="0" t="s">
        <v>703</v>
      </c>
      <c r="P61" s="0" t="n">
        <v>700</v>
      </c>
      <c r="Q61" s="0" t="s">
        <v>704</v>
      </c>
      <c r="R61" s="269" t="n">
        <v>3</v>
      </c>
      <c r="S61" s="269" t="n">
        <v>0.43</v>
      </c>
      <c r="T61" s="269" t="n">
        <f aca="false">S61*1</f>
        <v>0.43</v>
      </c>
    </row>
    <row r="62" customFormat="false" ht="15" hidden="false" customHeight="false" outlineLevel="0" collapsed="false">
      <c r="A62" s="285" t="s">
        <v>692</v>
      </c>
      <c r="B62" s="285" t="s">
        <v>693</v>
      </c>
      <c r="C62" s="0" t="s">
        <v>694</v>
      </c>
      <c r="D62" s="0" t="s">
        <v>695</v>
      </c>
      <c r="E62" s="267" t="n">
        <v>231019</v>
      </c>
      <c r="F62" s="0" t="s">
        <v>696</v>
      </c>
      <c r="G62" s="0" t="s">
        <v>697</v>
      </c>
      <c r="H62" s="291" t="s">
        <v>698</v>
      </c>
      <c r="I62" s="0" t="s">
        <v>699</v>
      </c>
      <c r="J62" s="0" t="s">
        <v>700</v>
      </c>
      <c r="K62" s="0" t="s">
        <v>719</v>
      </c>
      <c r="L62" s="292" t="s">
        <v>624</v>
      </c>
      <c r="M62" s="268" t="str">
        <f aca="false">'common foods'!D16</f>
        <v>02011</v>
      </c>
      <c r="N62" s="0" t="s">
        <v>712</v>
      </c>
      <c r="O62" s="0" t="s">
        <v>712</v>
      </c>
      <c r="P62" s="0" t="n">
        <v>200</v>
      </c>
      <c r="Q62" s="0" t="s">
        <v>704</v>
      </c>
      <c r="R62" s="269" t="n">
        <v>0.99</v>
      </c>
      <c r="S62" s="269" t="n">
        <f aca="false">R62/2</f>
        <v>0.495</v>
      </c>
      <c r="T62" s="269" t="n">
        <f aca="false">S62/0.7</f>
        <v>0.707142857142857</v>
      </c>
    </row>
    <row r="63" customFormat="false" ht="15" hidden="false" customHeight="false" outlineLevel="0" collapsed="false">
      <c r="A63" s="285" t="s">
        <v>692</v>
      </c>
      <c r="B63" s="285" t="s">
        <v>693</v>
      </c>
      <c r="C63" s="0" t="s">
        <v>694</v>
      </c>
      <c r="D63" s="0" t="s">
        <v>695</v>
      </c>
      <c r="E63" s="267" t="n">
        <v>231019</v>
      </c>
      <c r="F63" s="0" t="s">
        <v>696</v>
      </c>
      <c r="G63" s="0" t="s">
        <v>697</v>
      </c>
      <c r="H63" s="291" t="s">
        <v>698</v>
      </c>
      <c r="I63" s="0" t="s">
        <v>705</v>
      </c>
      <c r="J63" s="0" t="s">
        <v>700</v>
      </c>
      <c r="K63" s="0" t="s">
        <v>719</v>
      </c>
      <c r="L63" s="292" t="s">
        <v>624</v>
      </c>
      <c r="M63" s="268" t="s">
        <v>45</v>
      </c>
      <c r="N63" s="0" t="s">
        <v>712</v>
      </c>
      <c r="O63" s="0" t="s">
        <v>712</v>
      </c>
      <c r="P63" s="0" t="n">
        <v>200</v>
      </c>
      <c r="Q63" s="0" t="s">
        <v>704</v>
      </c>
      <c r="R63" s="269" t="n">
        <v>1.99</v>
      </c>
      <c r="S63" s="269" t="n">
        <f aca="false">R63/2</f>
        <v>0.995</v>
      </c>
      <c r="T63" s="269" t="n">
        <f aca="false">S63/0.7</f>
        <v>1.42142857142857</v>
      </c>
    </row>
    <row r="64" customFormat="false" ht="15" hidden="false" customHeight="false" outlineLevel="0" collapsed="false">
      <c r="A64" s="285" t="s">
        <v>692</v>
      </c>
      <c r="B64" s="285" t="s">
        <v>693</v>
      </c>
      <c r="C64" s="0" t="s">
        <v>694</v>
      </c>
      <c r="D64" s="0" t="s">
        <v>695</v>
      </c>
      <c r="E64" s="267" t="n">
        <v>231019</v>
      </c>
      <c r="F64" s="0" t="s">
        <v>696</v>
      </c>
      <c r="G64" s="0" t="s">
        <v>697</v>
      </c>
      <c r="H64" s="291" t="s">
        <v>698</v>
      </c>
      <c r="I64" s="0" t="s">
        <v>706</v>
      </c>
      <c r="J64" s="0" t="s">
        <v>700</v>
      </c>
      <c r="K64" s="0" t="s">
        <v>719</v>
      </c>
      <c r="L64" s="292" t="s">
        <v>624</v>
      </c>
      <c r="M64" s="268" t="s">
        <v>45</v>
      </c>
      <c r="N64" s="0" t="s">
        <v>706</v>
      </c>
      <c r="O64" s="0" t="s">
        <v>710</v>
      </c>
      <c r="P64" s="0" t="n">
        <v>200</v>
      </c>
      <c r="Q64" s="0" t="s">
        <v>704</v>
      </c>
      <c r="R64" s="269" t="n">
        <v>1.5</v>
      </c>
      <c r="S64" s="269" t="n">
        <f aca="false">R64/2</f>
        <v>0.75</v>
      </c>
      <c r="T64" s="269" t="n">
        <f aca="false">S64/0.7</f>
        <v>1.07142857142857</v>
      </c>
    </row>
    <row r="65" customFormat="false" ht="45" hidden="false" customHeight="false" outlineLevel="0" collapsed="false">
      <c r="A65" s="285" t="s">
        <v>692</v>
      </c>
      <c r="B65" s="285" t="s">
        <v>693</v>
      </c>
      <c r="C65" s="0" t="s">
        <v>694</v>
      </c>
      <c r="D65" s="0" t="s">
        <v>695</v>
      </c>
      <c r="E65" s="267" t="n">
        <v>231019</v>
      </c>
      <c r="F65" s="0" t="s">
        <v>696</v>
      </c>
      <c r="G65" s="0" t="s">
        <v>697</v>
      </c>
      <c r="H65" s="291" t="s">
        <v>698</v>
      </c>
      <c r="I65" s="0" t="s">
        <v>699</v>
      </c>
      <c r="J65" s="0" t="s">
        <v>700</v>
      </c>
      <c r="K65" s="0" t="s">
        <v>725</v>
      </c>
      <c r="L65" s="292" t="s">
        <v>672</v>
      </c>
      <c r="M65" s="268" t="str">
        <f aca="false">'common foods'!D164</f>
        <v>08108</v>
      </c>
      <c r="N65" s="0" t="s">
        <v>702</v>
      </c>
      <c r="O65" s="0" t="s">
        <v>703</v>
      </c>
      <c r="P65" s="0" t="n">
        <v>500</v>
      </c>
      <c r="Q65" s="0" t="s">
        <v>704</v>
      </c>
      <c r="R65" s="269" t="n">
        <v>5.99</v>
      </c>
      <c r="S65" s="269" t="n">
        <v>1.2</v>
      </c>
      <c r="T65" s="269" t="n">
        <f aca="false">S65*1</f>
        <v>1.2</v>
      </c>
    </row>
    <row r="66" customFormat="false" ht="45" hidden="false" customHeight="false" outlineLevel="0" collapsed="false">
      <c r="A66" s="285" t="s">
        <v>692</v>
      </c>
      <c r="B66" s="285" t="s">
        <v>693</v>
      </c>
      <c r="C66" s="0" t="s">
        <v>694</v>
      </c>
      <c r="D66" s="0" t="s">
        <v>695</v>
      </c>
      <c r="E66" s="267" t="n">
        <v>231019</v>
      </c>
      <c r="F66" s="0" t="s">
        <v>696</v>
      </c>
      <c r="G66" s="0" t="s">
        <v>697</v>
      </c>
      <c r="H66" s="291" t="s">
        <v>698</v>
      </c>
      <c r="I66" s="0" t="s">
        <v>705</v>
      </c>
      <c r="J66" s="0" t="s">
        <v>700</v>
      </c>
      <c r="K66" s="0" t="s">
        <v>725</v>
      </c>
      <c r="L66" s="292" t="s">
        <v>672</v>
      </c>
      <c r="M66" s="268" t="s">
        <v>342</v>
      </c>
      <c r="N66" s="0" t="s">
        <v>702</v>
      </c>
      <c r="O66" s="0" t="s">
        <v>703</v>
      </c>
      <c r="P66" s="0" t="n">
        <v>500</v>
      </c>
      <c r="Q66" s="0" t="s">
        <v>704</v>
      </c>
      <c r="R66" s="269" t="n">
        <v>6.19</v>
      </c>
      <c r="S66" s="269" t="n">
        <v>1.2</v>
      </c>
      <c r="T66" s="269" t="n">
        <f aca="false">S66*1</f>
        <v>1.2</v>
      </c>
    </row>
    <row r="67" customFormat="false" ht="45" hidden="false" customHeight="false" outlineLevel="0" collapsed="false">
      <c r="A67" s="285" t="s">
        <v>692</v>
      </c>
      <c r="B67" s="285" t="s">
        <v>693</v>
      </c>
      <c r="C67" s="0" t="s">
        <v>694</v>
      </c>
      <c r="D67" s="0" t="s">
        <v>695</v>
      </c>
      <c r="E67" s="267" t="n">
        <v>231019</v>
      </c>
      <c r="F67" s="0" t="s">
        <v>696</v>
      </c>
      <c r="G67" s="0" t="s">
        <v>697</v>
      </c>
      <c r="H67" s="291" t="s">
        <v>698</v>
      </c>
      <c r="I67" s="0" t="s">
        <v>706</v>
      </c>
      <c r="J67" s="0" t="s">
        <v>700</v>
      </c>
      <c r="K67" s="0" t="s">
        <v>725</v>
      </c>
      <c r="L67" s="292" t="s">
        <v>672</v>
      </c>
      <c r="M67" s="268" t="s">
        <v>342</v>
      </c>
      <c r="N67" s="0" t="s">
        <v>702</v>
      </c>
      <c r="O67" s="0" t="s">
        <v>703</v>
      </c>
      <c r="P67" s="0" t="n">
        <v>500</v>
      </c>
      <c r="Q67" s="0" t="s">
        <v>704</v>
      </c>
      <c r="R67" s="269" t="n">
        <v>7.29</v>
      </c>
      <c r="S67" s="269" t="n">
        <v>1.46</v>
      </c>
      <c r="T67" s="269" t="n">
        <f aca="false">S67*1</f>
        <v>1.46</v>
      </c>
    </row>
    <row r="68" customFormat="false" ht="30" hidden="false" customHeight="false" outlineLevel="0" collapsed="false">
      <c r="A68" s="285" t="s">
        <v>692</v>
      </c>
      <c r="B68" s="285" t="s">
        <v>693</v>
      </c>
      <c r="C68" s="0" t="s">
        <v>694</v>
      </c>
      <c r="D68" s="0" t="s">
        <v>695</v>
      </c>
      <c r="E68" s="267" t="n">
        <v>231019</v>
      </c>
      <c r="F68" s="0" t="s">
        <v>696</v>
      </c>
      <c r="G68" s="0" t="s">
        <v>697</v>
      </c>
      <c r="H68" s="291" t="s">
        <v>698</v>
      </c>
      <c r="I68" s="0" t="s">
        <v>699</v>
      </c>
      <c r="J68" s="0" t="s">
        <v>700</v>
      </c>
      <c r="K68" s="0" t="s">
        <v>714</v>
      </c>
      <c r="L68" s="292" t="s">
        <v>663</v>
      </c>
      <c r="M68" s="268" t="str">
        <f aca="false">'common foods'!D114</f>
        <v>05093</v>
      </c>
      <c r="N68" s="0" t="s">
        <v>709</v>
      </c>
      <c r="O68" s="0" t="s">
        <v>710</v>
      </c>
      <c r="P68" s="0" t="n">
        <v>300</v>
      </c>
      <c r="Q68" s="0" t="s">
        <v>704</v>
      </c>
      <c r="R68" s="269" t="n">
        <v>2</v>
      </c>
      <c r="S68" s="269" t="n">
        <v>0.67</v>
      </c>
      <c r="T68" s="269" t="n">
        <f aca="false">S68*1</f>
        <v>0.67</v>
      </c>
    </row>
    <row r="69" customFormat="false" ht="30" hidden="false" customHeight="false" outlineLevel="0" collapsed="false">
      <c r="A69" s="285" t="s">
        <v>692</v>
      </c>
      <c r="B69" s="285" t="s">
        <v>693</v>
      </c>
      <c r="C69" s="0" t="s">
        <v>694</v>
      </c>
      <c r="D69" s="0" t="s">
        <v>695</v>
      </c>
      <c r="E69" s="267" t="n">
        <v>231019</v>
      </c>
      <c r="F69" s="0" t="s">
        <v>696</v>
      </c>
      <c r="G69" s="0" t="s">
        <v>697</v>
      </c>
      <c r="H69" s="291" t="s">
        <v>698</v>
      </c>
      <c r="I69" s="0" t="s">
        <v>705</v>
      </c>
      <c r="J69" s="0" t="s">
        <v>700</v>
      </c>
      <c r="K69" s="0" t="s">
        <v>714</v>
      </c>
      <c r="L69" s="292" t="s">
        <v>663</v>
      </c>
      <c r="M69" s="268" t="s">
        <v>227</v>
      </c>
      <c r="N69" s="0" t="s">
        <v>712</v>
      </c>
      <c r="O69" s="0" t="s">
        <v>712</v>
      </c>
      <c r="P69" s="0" t="n">
        <v>1000</v>
      </c>
      <c r="Q69" s="0" t="s">
        <v>704</v>
      </c>
      <c r="R69" s="269" t="n">
        <v>14.9</v>
      </c>
      <c r="S69" s="269" t="n">
        <v>1.49</v>
      </c>
      <c r="T69" s="269" t="n">
        <f aca="false">S69*1</f>
        <v>1.49</v>
      </c>
    </row>
    <row r="70" customFormat="false" ht="30" hidden="false" customHeight="false" outlineLevel="0" collapsed="false">
      <c r="A70" s="285" t="s">
        <v>692</v>
      </c>
      <c r="B70" s="285" t="s">
        <v>693</v>
      </c>
      <c r="C70" s="0" t="s">
        <v>694</v>
      </c>
      <c r="D70" s="0" t="s">
        <v>695</v>
      </c>
      <c r="E70" s="267" t="n">
        <v>231019</v>
      </c>
      <c r="F70" s="0" t="s">
        <v>696</v>
      </c>
      <c r="G70" s="0" t="s">
        <v>697</v>
      </c>
      <c r="H70" s="291" t="s">
        <v>698</v>
      </c>
      <c r="I70" s="0" t="s">
        <v>706</v>
      </c>
      <c r="J70" s="0" t="s">
        <v>700</v>
      </c>
      <c r="K70" s="0" t="s">
        <v>714</v>
      </c>
      <c r="L70" s="292" t="s">
        <v>663</v>
      </c>
      <c r="M70" s="268" t="s">
        <v>227</v>
      </c>
      <c r="N70" s="0" t="s">
        <v>706</v>
      </c>
      <c r="O70" s="0" t="s">
        <v>710</v>
      </c>
      <c r="P70" s="0" t="n">
        <v>300</v>
      </c>
      <c r="Q70" s="0" t="s">
        <v>704</v>
      </c>
      <c r="R70" s="269" t="n">
        <v>3</v>
      </c>
      <c r="S70" s="269" t="n">
        <f aca="false">R70/3</f>
        <v>1</v>
      </c>
      <c r="T70" s="269" t="n">
        <f aca="false">S70*1</f>
        <v>1</v>
      </c>
    </row>
    <row r="71" customFormat="false" ht="15" hidden="false" customHeight="false" outlineLevel="0" collapsed="false">
      <c r="A71" s="285" t="s">
        <v>692</v>
      </c>
      <c r="B71" s="285" t="s">
        <v>693</v>
      </c>
      <c r="C71" s="0" t="s">
        <v>694</v>
      </c>
      <c r="D71" s="0" t="s">
        <v>695</v>
      </c>
      <c r="E71" s="267" t="n">
        <v>231019</v>
      </c>
      <c r="F71" s="0" t="s">
        <v>696</v>
      </c>
      <c r="G71" s="0" t="s">
        <v>697</v>
      </c>
      <c r="H71" s="291" t="s">
        <v>698</v>
      </c>
      <c r="I71" s="0" t="s">
        <v>699</v>
      </c>
      <c r="J71" s="0" t="s">
        <v>700</v>
      </c>
      <c r="K71" s="0" t="s">
        <v>726</v>
      </c>
      <c r="L71" s="292" t="s">
        <v>669</v>
      </c>
      <c r="M71" s="268" t="str">
        <f aca="false">'common foods'!D125</f>
        <v>06090</v>
      </c>
      <c r="N71" s="0" t="s">
        <v>715</v>
      </c>
      <c r="O71" s="0" t="s">
        <v>710</v>
      </c>
      <c r="P71" s="0" t="n">
        <v>500</v>
      </c>
      <c r="Q71" s="0" t="s">
        <v>704</v>
      </c>
      <c r="R71" s="269" t="n">
        <v>4.79</v>
      </c>
      <c r="S71" s="269" t="n">
        <f aca="false">R71/5</f>
        <v>0.958</v>
      </c>
      <c r="T71" s="269" t="n">
        <f aca="false">S71*1</f>
        <v>0.958</v>
      </c>
    </row>
    <row r="72" customFormat="false" ht="15" hidden="false" customHeight="false" outlineLevel="0" collapsed="false">
      <c r="A72" s="285" t="s">
        <v>692</v>
      </c>
      <c r="B72" s="285" t="s">
        <v>693</v>
      </c>
      <c r="C72" s="0" t="s">
        <v>694</v>
      </c>
      <c r="D72" s="0" t="s">
        <v>695</v>
      </c>
      <c r="E72" s="267" t="n">
        <v>231019</v>
      </c>
      <c r="F72" s="0" t="s">
        <v>696</v>
      </c>
      <c r="G72" s="0" t="s">
        <v>697</v>
      </c>
      <c r="H72" s="291" t="s">
        <v>698</v>
      </c>
      <c r="I72" s="0" t="s">
        <v>705</v>
      </c>
      <c r="J72" s="0" t="s">
        <v>700</v>
      </c>
      <c r="K72" s="0" t="s">
        <v>726</v>
      </c>
      <c r="L72" s="292" t="s">
        <v>669</v>
      </c>
      <c r="M72" s="268" t="s">
        <v>264</v>
      </c>
      <c r="N72" s="0" t="s">
        <v>715</v>
      </c>
      <c r="O72" s="0" t="s">
        <v>710</v>
      </c>
      <c r="P72" s="0" t="n">
        <v>1000</v>
      </c>
      <c r="Q72" s="0" t="s">
        <v>704</v>
      </c>
      <c r="R72" s="269" t="n">
        <v>9.99</v>
      </c>
      <c r="S72" s="269" t="n">
        <f aca="false">R72/10</f>
        <v>0.999</v>
      </c>
      <c r="T72" s="269" t="n">
        <f aca="false">S72*1</f>
        <v>0.999</v>
      </c>
    </row>
    <row r="73" s="190" customFormat="true" ht="15" hidden="false" customHeight="false" outlineLevel="0" collapsed="false">
      <c r="A73" s="284" t="s">
        <v>692</v>
      </c>
      <c r="B73" s="284" t="s">
        <v>693</v>
      </c>
      <c r="C73" s="190" t="s">
        <v>694</v>
      </c>
      <c r="D73" s="190" t="s">
        <v>695</v>
      </c>
      <c r="E73" s="286" t="n">
        <v>231019</v>
      </c>
      <c r="F73" s="190" t="s">
        <v>696</v>
      </c>
      <c r="G73" s="190" t="s">
        <v>697</v>
      </c>
      <c r="H73" s="287" t="s">
        <v>698</v>
      </c>
      <c r="I73" s="190" t="s">
        <v>706</v>
      </c>
      <c r="J73" s="190" t="s">
        <v>700</v>
      </c>
      <c r="K73" s="190" t="s">
        <v>726</v>
      </c>
      <c r="L73" s="288" t="s">
        <v>669</v>
      </c>
      <c r="M73" s="289" t="s">
        <v>264</v>
      </c>
      <c r="N73" s="190" t="s">
        <v>727</v>
      </c>
      <c r="O73" s="190" t="s">
        <v>710</v>
      </c>
      <c r="P73" s="190" t="n">
        <v>500</v>
      </c>
      <c r="Q73" s="190" t="s">
        <v>704</v>
      </c>
      <c r="R73" s="269" t="n">
        <v>5</v>
      </c>
      <c r="S73" s="269" t="n">
        <v>1</v>
      </c>
      <c r="T73" s="269" t="n">
        <f aca="false">S73*1</f>
        <v>1</v>
      </c>
    </row>
    <row r="74" customFormat="false" ht="15" hidden="false" customHeight="false" outlineLevel="0" collapsed="false">
      <c r="A74" s="285" t="s">
        <v>692</v>
      </c>
      <c r="B74" s="285" t="s">
        <v>693</v>
      </c>
      <c r="C74" s="0" t="s">
        <v>694</v>
      </c>
      <c r="D74" s="0" t="s">
        <v>695</v>
      </c>
      <c r="E74" s="267" t="n">
        <v>231019</v>
      </c>
      <c r="F74" s="0" t="s">
        <v>696</v>
      </c>
      <c r="G74" s="0" t="s">
        <v>697</v>
      </c>
      <c r="H74" s="291" t="s">
        <v>698</v>
      </c>
      <c r="I74" s="0" t="s">
        <v>699</v>
      </c>
      <c r="J74" s="0" t="s">
        <v>700</v>
      </c>
      <c r="K74" s="0" t="s">
        <v>701</v>
      </c>
      <c r="L74" s="292" t="s">
        <v>640</v>
      </c>
      <c r="M74" s="268" t="str">
        <f aca="false">'common foods'!D55</f>
        <v>03049</v>
      </c>
      <c r="N74" s="0" t="s">
        <v>715</v>
      </c>
      <c r="O74" s="0" t="s">
        <v>710</v>
      </c>
      <c r="P74" s="0" t="n">
        <v>750</v>
      </c>
      <c r="Q74" s="0" t="s">
        <v>704</v>
      </c>
      <c r="R74" s="269" t="n">
        <v>1.99</v>
      </c>
      <c r="S74" s="269" t="n">
        <v>0.27</v>
      </c>
      <c r="T74" s="269" t="n">
        <f aca="false">S74/4.78</f>
        <v>0.0564853556485356</v>
      </c>
    </row>
    <row r="75" customFormat="false" ht="15" hidden="false" customHeight="false" outlineLevel="0" collapsed="false">
      <c r="A75" s="285" t="s">
        <v>692</v>
      </c>
      <c r="B75" s="285" t="s">
        <v>693</v>
      </c>
      <c r="C75" s="0" t="s">
        <v>694</v>
      </c>
      <c r="D75" s="0" t="s">
        <v>695</v>
      </c>
      <c r="E75" s="267" t="n">
        <v>231019</v>
      </c>
      <c r="F75" s="0" t="s">
        <v>696</v>
      </c>
      <c r="G75" s="0" t="s">
        <v>697</v>
      </c>
      <c r="H75" s="291" t="s">
        <v>698</v>
      </c>
      <c r="I75" s="0" t="s">
        <v>705</v>
      </c>
      <c r="J75" s="0" t="s">
        <v>700</v>
      </c>
      <c r="K75" s="0" t="s">
        <v>701</v>
      </c>
      <c r="L75" s="292" t="s">
        <v>640</v>
      </c>
      <c r="M75" s="268" t="s">
        <v>124</v>
      </c>
      <c r="N75" s="0" t="s">
        <v>715</v>
      </c>
      <c r="O75" s="0" t="s">
        <v>710</v>
      </c>
      <c r="P75" s="0" t="n">
        <v>750</v>
      </c>
      <c r="Q75" s="0" t="s">
        <v>704</v>
      </c>
      <c r="R75" s="269" t="n">
        <v>2.29</v>
      </c>
      <c r="S75" s="269" t="n">
        <v>0.31</v>
      </c>
      <c r="T75" s="269" t="n">
        <f aca="false">S75/4.78</f>
        <v>0.0648535564853557</v>
      </c>
    </row>
    <row r="76" customFormat="false" ht="15" hidden="false" customHeight="false" outlineLevel="0" collapsed="false">
      <c r="A76" s="285" t="s">
        <v>692</v>
      </c>
      <c r="B76" s="285" t="s">
        <v>693</v>
      </c>
      <c r="C76" s="0" t="s">
        <v>694</v>
      </c>
      <c r="D76" s="0" t="s">
        <v>695</v>
      </c>
      <c r="E76" s="267" t="n">
        <v>231019</v>
      </c>
      <c r="F76" s="0" t="s">
        <v>696</v>
      </c>
      <c r="G76" s="0" t="s">
        <v>697</v>
      </c>
      <c r="H76" s="291" t="s">
        <v>698</v>
      </c>
      <c r="I76" s="0" t="s">
        <v>706</v>
      </c>
      <c r="J76" s="0" t="s">
        <v>700</v>
      </c>
      <c r="K76" s="0" t="s">
        <v>701</v>
      </c>
      <c r="L76" s="292" t="s">
        <v>640</v>
      </c>
      <c r="M76" s="268" t="s">
        <v>124</v>
      </c>
      <c r="N76" s="0" t="s">
        <v>706</v>
      </c>
      <c r="O76" s="0" t="s">
        <v>710</v>
      </c>
      <c r="P76" s="0" t="n">
        <v>750</v>
      </c>
      <c r="Q76" s="0" t="s">
        <v>704</v>
      </c>
      <c r="R76" s="269" t="n">
        <v>2.3</v>
      </c>
      <c r="S76" s="269" t="n">
        <v>0.31</v>
      </c>
      <c r="T76" s="269" t="n">
        <f aca="false">S76/4.78</f>
        <v>0.0648535564853557</v>
      </c>
    </row>
    <row r="77" customFormat="false" ht="30" hidden="false" customHeight="false" outlineLevel="0" collapsed="false">
      <c r="A77" s="285" t="s">
        <v>692</v>
      </c>
      <c r="B77" s="285" t="s">
        <v>693</v>
      </c>
      <c r="C77" s="0" t="s">
        <v>694</v>
      </c>
      <c r="D77" s="0" t="s">
        <v>695</v>
      </c>
      <c r="E77" s="267" t="n">
        <v>231019</v>
      </c>
      <c r="F77" s="0" t="s">
        <v>696</v>
      </c>
      <c r="G77" s="0" t="s">
        <v>697</v>
      </c>
      <c r="H77" s="291" t="s">
        <v>698</v>
      </c>
      <c r="I77" s="0" t="s">
        <v>699</v>
      </c>
      <c r="J77" s="0" t="s">
        <v>700</v>
      </c>
      <c r="K77" s="0" t="s">
        <v>711</v>
      </c>
      <c r="L77" s="292" t="s">
        <v>616</v>
      </c>
      <c r="M77" s="268" t="str">
        <f aca="false">'common foods'!D14</f>
        <v>01013</v>
      </c>
      <c r="N77" s="0" t="s">
        <v>715</v>
      </c>
      <c r="O77" s="0" t="s">
        <v>710</v>
      </c>
      <c r="P77" s="0" t="n">
        <v>410</v>
      </c>
      <c r="Q77" s="0" t="s">
        <v>704</v>
      </c>
      <c r="R77" s="269" t="n">
        <v>1.29</v>
      </c>
      <c r="S77" s="269" t="n">
        <v>0.31</v>
      </c>
      <c r="T77" s="269" t="n">
        <f aca="false">S77/0.6</f>
        <v>0.516666666666667</v>
      </c>
    </row>
    <row r="78" customFormat="false" ht="30" hidden="false" customHeight="false" outlineLevel="0" collapsed="false">
      <c r="A78" s="285" t="s">
        <v>692</v>
      </c>
      <c r="B78" s="285" t="s">
        <v>693</v>
      </c>
      <c r="C78" s="0" t="s">
        <v>694</v>
      </c>
      <c r="D78" s="0" t="s">
        <v>695</v>
      </c>
      <c r="E78" s="267" t="n">
        <v>231019</v>
      </c>
      <c r="F78" s="0" t="s">
        <v>696</v>
      </c>
      <c r="G78" s="0" t="s">
        <v>697</v>
      </c>
      <c r="H78" s="291" t="s">
        <v>698</v>
      </c>
      <c r="I78" s="0" t="s">
        <v>705</v>
      </c>
      <c r="J78" s="0" t="s">
        <v>700</v>
      </c>
      <c r="K78" s="0" t="s">
        <v>711</v>
      </c>
      <c r="L78" s="292" t="s">
        <v>616</v>
      </c>
      <c r="M78" s="268" t="s">
        <v>39</v>
      </c>
      <c r="N78" s="0" t="s">
        <v>715</v>
      </c>
      <c r="O78" s="0" t="s">
        <v>710</v>
      </c>
      <c r="P78" s="0" t="n">
        <v>410</v>
      </c>
      <c r="Q78" s="0" t="s">
        <v>704</v>
      </c>
      <c r="R78" s="269" t="n">
        <v>1.3</v>
      </c>
      <c r="S78" s="269" t="n">
        <v>0.32</v>
      </c>
      <c r="T78" s="269" t="n">
        <f aca="false">S78/0.6</f>
        <v>0.533333333333333</v>
      </c>
    </row>
    <row r="79" customFormat="false" ht="30" hidden="false" customHeight="false" outlineLevel="0" collapsed="false">
      <c r="A79" s="285" t="s">
        <v>692</v>
      </c>
      <c r="B79" s="285" t="s">
        <v>693</v>
      </c>
      <c r="C79" s="0" t="s">
        <v>694</v>
      </c>
      <c r="D79" s="0" t="s">
        <v>695</v>
      </c>
      <c r="E79" s="267" t="n">
        <v>231019</v>
      </c>
      <c r="F79" s="0" t="s">
        <v>696</v>
      </c>
      <c r="G79" s="0" t="s">
        <v>697</v>
      </c>
      <c r="H79" s="291" t="s">
        <v>698</v>
      </c>
      <c r="I79" s="0" t="s">
        <v>706</v>
      </c>
      <c r="J79" s="0" t="s">
        <v>700</v>
      </c>
      <c r="K79" s="0" t="s">
        <v>711</v>
      </c>
      <c r="L79" s="292" t="s">
        <v>616</v>
      </c>
      <c r="M79" s="268" t="s">
        <v>39</v>
      </c>
      <c r="N79" s="0" t="s">
        <v>720</v>
      </c>
      <c r="O79" s="0" t="s">
        <v>710</v>
      </c>
      <c r="P79" s="0" t="n">
        <v>820</v>
      </c>
      <c r="Q79" s="0" t="s">
        <v>704</v>
      </c>
      <c r="R79" s="269" t="n">
        <v>2.5</v>
      </c>
      <c r="S79" s="269" t="n">
        <v>0.3</v>
      </c>
      <c r="T79" s="269" t="n">
        <f aca="false">S79/0.6</f>
        <v>0.5</v>
      </c>
    </row>
    <row r="80" customFormat="false" ht="30" hidden="false" customHeight="false" outlineLevel="0" collapsed="false">
      <c r="A80" s="285" t="s">
        <v>692</v>
      </c>
      <c r="B80" s="285" t="s">
        <v>693</v>
      </c>
      <c r="C80" s="0" t="s">
        <v>694</v>
      </c>
      <c r="D80" s="0" t="s">
        <v>695</v>
      </c>
      <c r="E80" s="267" t="n">
        <v>231019</v>
      </c>
      <c r="F80" s="0" t="s">
        <v>696</v>
      </c>
      <c r="G80" s="0" t="s">
        <v>697</v>
      </c>
      <c r="H80" s="291" t="s">
        <v>698</v>
      </c>
      <c r="I80" s="0" t="s">
        <v>699</v>
      </c>
      <c r="J80" s="0" t="s">
        <v>700</v>
      </c>
      <c r="K80" s="0" t="s">
        <v>714</v>
      </c>
      <c r="L80" s="292" t="s">
        <v>664</v>
      </c>
      <c r="M80" s="268" t="str">
        <f aca="false">'common foods'!D85</f>
        <v>05064</v>
      </c>
      <c r="N80" s="0" t="s">
        <v>728</v>
      </c>
      <c r="O80" s="0" t="s">
        <v>703</v>
      </c>
      <c r="P80" s="0" t="n">
        <v>12</v>
      </c>
      <c r="Q80" s="0" t="s">
        <v>704</v>
      </c>
      <c r="R80" s="269" t="n">
        <v>5.49</v>
      </c>
      <c r="S80" s="269" t="n">
        <v>0.46</v>
      </c>
      <c r="T80" s="269" t="n">
        <f aca="false">S80/0.85</f>
        <v>0.541176470588235</v>
      </c>
    </row>
    <row r="81" customFormat="false" ht="30" hidden="false" customHeight="false" outlineLevel="0" collapsed="false">
      <c r="A81" s="285" t="s">
        <v>692</v>
      </c>
      <c r="B81" s="285" t="s">
        <v>693</v>
      </c>
      <c r="C81" s="0" t="s">
        <v>694</v>
      </c>
      <c r="D81" s="0" t="s">
        <v>695</v>
      </c>
      <c r="E81" s="267" t="n">
        <v>231019</v>
      </c>
      <c r="F81" s="0" t="s">
        <v>696</v>
      </c>
      <c r="G81" s="0" t="s">
        <v>697</v>
      </c>
      <c r="H81" s="291" t="s">
        <v>698</v>
      </c>
      <c r="I81" s="0" t="s">
        <v>705</v>
      </c>
      <c r="J81" s="0" t="s">
        <v>700</v>
      </c>
      <c r="K81" s="0" t="s">
        <v>714</v>
      </c>
      <c r="L81" s="292" t="s">
        <v>664</v>
      </c>
      <c r="M81" s="268" t="s">
        <v>187</v>
      </c>
      <c r="N81" s="0" t="s">
        <v>728</v>
      </c>
      <c r="O81" s="0" t="s">
        <v>703</v>
      </c>
      <c r="P81" s="0" t="n">
        <v>12</v>
      </c>
      <c r="Q81" s="0" t="s">
        <v>704</v>
      </c>
      <c r="R81" s="269" t="n">
        <v>6.69</v>
      </c>
      <c r="S81" s="269" t="n">
        <v>0.56</v>
      </c>
      <c r="T81" s="269" t="n">
        <f aca="false">S81/0.85</f>
        <v>0.658823529411765</v>
      </c>
    </row>
    <row r="82" customFormat="false" ht="30" hidden="false" customHeight="false" outlineLevel="0" collapsed="false">
      <c r="A82" s="285" t="s">
        <v>692</v>
      </c>
      <c r="B82" s="285" t="s">
        <v>693</v>
      </c>
      <c r="C82" s="0" t="s">
        <v>694</v>
      </c>
      <c r="D82" s="0" t="s">
        <v>695</v>
      </c>
      <c r="E82" s="267" t="n">
        <v>231019</v>
      </c>
      <c r="F82" s="0" t="s">
        <v>696</v>
      </c>
      <c r="G82" s="0" t="s">
        <v>697</v>
      </c>
      <c r="H82" s="291" t="s">
        <v>698</v>
      </c>
      <c r="I82" s="0" t="s">
        <v>706</v>
      </c>
      <c r="J82" s="0" t="s">
        <v>700</v>
      </c>
      <c r="K82" s="0" t="s">
        <v>714</v>
      </c>
      <c r="L82" s="292" t="s">
        <v>664</v>
      </c>
      <c r="M82" s="268" t="s">
        <v>187</v>
      </c>
      <c r="N82" s="0" t="s">
        <v>729</v>
      </c>
      <c r="O82" s="0" t="s">
        <v>703</v>
      </c>
      <c r="P82" s="0" t="n">
        <v>18</v>
      </c>
      <c r="Q82" s="0" t="s">
        <v>704</v>
      </c>
      <c r="R82" s="269" t="n">
        <v>9.5</v>
      </c>
      <c r="S82" s="269" t="n">
        <v>0.53</v>
      </c>
      <c r="T82" s="269" t="n">
        <f aca="false">S82/0.85</f>
        <v>0.623529411764706</v>
      </c>
    </row>
    <row r="83" customFormat="false" ht="30" hidden="false" customHeight="false" outlineLevel="0" collapsed="false">
      <c r="A83" s="285" t="s">
        <v>692</v>
      </c>
      <c r="B83" s="285" t="s">
        <v>693</v>
      </c>
      <c r="C83" s="0" t="s">
        <v>694</v>
      </c>
      <c r="D83" s="0" t="s">
        <v>695</v>
      </c>
      <c r="E83" s="267" t="n">
        <v>231019</v>
      </c>
      <c r="F83" s="0" t="s">
        <v>696</v>
      </c>
      <c r="G83" s="0" t="s">
        <v>697</v>
      </c>
      <c r="H83" s="291" t="s">
        <v>698</v>
      </c>
      <c r="I83" s="0" t="s">
        <v>699</v>
      </c>
      <c r="J83" s="0" t="s">
        <v>700</v>
      </c>
      <c r="K83" s="0" t="s">
        <v>714</v>
      </c>
      <c r="L83" s="292" t="s">
        <v>664</v>
      </c>
      <c r="M83" s="268" t="s">
        <v>187</v>
      </c>
      <c r="N83" s="0" t="s">
        <v>730</v>
      </c>
      <c r="O83" s="0" t="s">
        <v>703</v>
      </c>
      <c r="P83" s="0" t="n">
        <v>20</v>
      </c>
      <c r="Q83" s="0" t="s">
        <v>704</v>
      </c>
      <c r="R83" s="269" t="n">
        <v>5.99</v>
      </c>
      <c r="S83" s="269" t="n">
        <v>0.3</v>
      </c>
      <c r="T83" s="269" t="n">
        <f aca="false">S83/0.85</f>
        <v>0.352941176470588</v>
      </c>
    </row>
    <row r="84" customFormat="false" ht="30" hidden="false" customHeight="false" outlineLevel="0" collapsed="false">
      <c r="A84" s="285" t="s">
        <v>692</v>
      </c>
      <c r="B84" s="285" t="s">
        <v>693</v>
      </c>
      <c r="C84" s="0" t="s">
        <v>694</v>
      </c>
      <c r="D84" s="0" t="s">
        <v>695</v>
      </c>
      <c r="E84" s="267" t="n">
        <v>231019</v>
      </c>
      <c r="F84" s="0" t="s">
        <v>696</v>
      </c>
      <c r="G84" s="0" t="s">
        <v>697</v>
      </c>
      <c r="H84" s="291" t="s">
        <v>698</v>
      </c>
      <c r="I84" s="0" t="s">
        <v>705</v>
      </c>
      <c r="J84" s="0" t="s">
        <v>700</v>
      </c>
      <c r="K84" s="0" t="s">
        <v>714</v>
      </c>
      <c r="L84" s="292" t="s">
        <v>664</v>
      </c>
      <c r="M84" s="268" t="s">
        <v>187</v>
      </c>
      <c r="N84" s="0" t="s">
        <v>731</v>
      </c>
      <c r="O84" s="0" t="s">
        <v>703</v>
      </c>
      <c r="P84" s="0" t="n">
        <v>30</v>
      </c>
      <c r="Q84" s="0" t="s">
        <v>704</v>
      </c>
      <c r="R84" s="269" t="n">
        <v>11.99</v>
      </c>
      <c r="S84" s="269" t="n">
        <v>0.4</v>
      </c>
      <c r="T84" s="269" t="n">
        <f aca="false">S84/0.85</f>
        <v>0.470588235294118</v>
      </c>
    </row>
    <row r="85" customFormat="false" ht="30" hidden="false" customHeight="false" outlineLevel="0" collapsed="false">
      <c r="A85" s="285" t="s">
        <v>692</v>
      </c>
      <c r="B85" s="285" t="s">
        <v>693</v>
      </c>
      <c r="C85" s="0" t="s">
        <v>694</v>
      </c>
      <c r="D85" s="0" t="s">
        <v>695</v>
      </c>
      <c r="E85" s="267" t="n">
        <v>231019</v>
      </c>
      <c r="F85" s="0" t="s">
        <v>696</v>
      </c>
      <c r="G85" s="0" t="s">
        <v>697</v>
      </c>
      <c r="H85" s="291" t="s">
        <v>698</v>
      </c>
      <c r="I85" s="0" t="s">
        <v>706</v>
      </c>
      <c r="J85" s="0" t="s">
        <v>700</v>
      </c>
      <c r="K85" s="0" t="s">
        <v>714</v>
      </c>
      <c r="L85" s="292" t="s">
        <v>664</v>
      </c>
      <c r="M85" s="268" t="s">
        <v>187</v>
      </c>
      <c r="N85" s="0" t="s">
        <v>732</v>
      </c>
      <c r="O85" s="0" t="s">
        <v>703</v>
      </c>
      <c r="P85" s="0" t="n">
        <v>18</v>
      </c>
      <c r="Q85" s="0" t="s">
        <v>704</v>
      </c>
      <c r="R85" s="269" t="n">
        <v>7</v>
      </c>
      <c r="S85" s="269" t="n">
        <v>0.39</v>
      </c>
      <c r="T85" s="269" t="n">
        <f aca="false">S85/0.85</f>
        <v>0.458823529411765</v>
      </c>
    </row>
    <row r="86" customFormat="false" ht="15" hidden="false" customHeight="false" outlineLevel="0" collapsed="false">
      <c r="A86" s="285" t="s">
        <v>692</v>
      </c>
      <c r="B86" s="285" t="s">
        <v>693</v>
      </c>
      <c r="C86" s="0" t="s">
        <v>694</v>
      </c>
      <c r="D86" s="0" t="s">
        <v>695</v>
      </c>
      <c r="E86" s="267" t="n">
        <v>231019</v>
      </c>
      <c r="F86" s="0" t="s">
        <v>696</v>
      </c>
      <c r="G86" s="0" t="s">
        <v>697</v>
      </c>
      <c r="H86" s="291" t="s">
        <v>698</v>
      </c>
      <c r="I86" s="0" t="s">
        <v>699</v>
      </c>
      <c r="J86" s="0" t="s">
        <v>700</v>
      </c>
      <c r="K86" s="0" t="s">
        <v>719</v>
      </c>
      <c r="L86" s="292" t="s">
        <v>626</v>
      </c>
      <c r="M86" s="268" t="str">
        <f aca="false">'common foods'!D25</f>
        <v>02021</v>
      </c>
      <c r="N86" s="0" t="s">
        <v>712</v>
      </c>
      <c r="O86" s="0" t="s">
        <v>712</v>
      </c>
      <c r="P86" s="294" t="n">
        <v>850</v>
      </c>
      <c r="Q86" s="0" t="s">
        <v>704</v>
      </c>
      <c r="R86" s="269" t="n">
        <v>1.59</v>
      </c>
      <c r="S86" s="269" t="n">
        <f aca="false">R86/8.5</f>
        <v>0.187058823529412</v>
      </c>
      <c r="T86" s="269" t="n">
        <f aca="false">S86*0.8</f>
        <v>0.149647058823529</v>
      </c>
    </row>
    <row r="87" customFormat="false" ht="15" hidden="false" customHeight="false" outlineLevel="0" collapsed="false">
      <c r="A87" s="285" t="s">
        <v>692</v>
      </c>
      <c r="B87" s="285" t="s">
        <v>693</v>
      </c>
      <c r="C87" s="0" t="s">
        <v>694</v>
      </c>
      <c r="D87" s="0" t="s">
        <v>695</v>
      </c>
      <c r="E87" s="267" t="n">
        <v>231019</v>
      </c>
      <c r="F87" s="0" t="s">
        <v>696</v>
      </c>
      <c r="G87" s="0" t="s">
        <v>697</v>
      </c>
      <c r="H87" s="291" t="s">
        <v>698</v>
      </c>
      <c r="I87" s="0" t="s">
        <v>705</v>
      </c>
      <c r="J87" s="0" t="s">
        <v>700</v>
      </c>
      <c r="K87" s="0" t="s">
        <v>719</v>
      </c>
      <c r="L87" s="292" t="s">
        <v>626</v>
      </c>
      <c r="M87" s="268" t="s">
        <v>63</v>
      </c>
      <c r="N87" s="0" t="s">
        <v>712</v>
      </c>
      <c r="O87" s="0" t="s">
        <v>712</v>
      </c>
      <c r="P87" s="294" t="n">
        <v>850</v>
      </c>
      <c r="Q87" s="0" t="s">
        <v>704</v>
      </c>
      <c r="R87" s="269" t="n">
        <v>1.49</v>
      </c>
      <c r="S87" s="269" t="n">
        <f aca="false">R87/8.5</f>
        <v>0.175294117647059</v>
      </c>
      <c r="T87" s="269" t="n">
        <f aca="false">S87*0.8</f>
        <v>0.140235294117647</v>
      </c>
    </row>
    <row r="88" customFormat="false" ht="15" hidden="false" customHeight="false" outlineLevel="0" collapsed="false">
      <c r="A88" s="285" t="s">
        <v>692</v>
      </c>
      <c r="B88" s="285" t="s">
        <v>693</v>
      </c>
      <c r="C88" s="0" t="s">
        <v>694</v>
      </c>
      <c r="D88" s="0" t="s">
        <v>695</v>
      </c>
      <c r="E88" s="267" t="n">
        <v>231019</v>
      </c>
      <c r="F88" s="0" t="s">
        <v>696</v>
      </c>
      <c r="G88" s="0" t="s">
        <v>697</v>
      </c>
      <c r="H88" s="291" t="s">
        <v>698</v>
      </c>
      <c r="I88" s="0" t="s">
        <v>706</v>
      </c>
      <c r="J88" s="0" t="s">
        <v>700</v>
      </c>
      <c r="K88" s="0" t="s">
        <v>719</v>
      </c>
      <c r="L88" s="292" t="s">
        <v>626</v>
      </c>
      <c r="M88" s="268" t="s">
        <v>63</v>
      </c>
      <c r="N88" s="0" t="s">
        <v>712</v>
      </c>
      <c r="O88" s="0" t="s">
        <v>712</v>
      </c>
      <c r="P88" s="294" t="n">
        <v>850</v>
      </c>
      <c r="Q88" s="0" t="s">
        <v>704</v>
      </c>
      <c r="R88" s="269" t="n">
        <v>2</v>
      </c>
      <c r="S88" s="269" t="n">
        <f aca="false">R88/8.5</f>
        <v>0.235294117647059</v>
      </c>
      <c r="T88" s="269" t="n">
        <f aca="false">S88*0.8</f>
        <v>0.188235294117647</v>
      </c>
    </row>
    <row r="89" customFormat="false" ht="30" hidden="false" customHeight="false" outlineLevel="0" collapsed="false">
      <c r="A89" s="285" t="s">
        <v>692</v>
      </c>
      <c r="B89" s="285" t="s">
        <v>693</v>
      </c>
      <c r="C89" s="0" t="s">
        <v>694</v>
      </c>
      <c r="D89" s="0" t="s">
        <v>695</v>
      </c>
      <c r="E89" s="267" t="n">
        <v>231019</v>
      </c>
      <c r="F89" s="0" t="s">
        <v>696</v>
      </c>
      <c r="G89" s="0" t="s">
        <v>697</v>
      </c>
      <c r="H89" s="291" t="s">
        <v>698</v>
      </c>
      <c r="I89" s="0" t="s">
        <v>699</v>
      </c>
      <c r="J89" s="0" t="s">
        <v>700</v>
      </c>
      <c r="K89" s="0" t="s">
        <v>714</v>
      </c>
      <c r="L89" s="292" t="s">
        <v>665</v>
      </c>
      <c r="M89" s="268" t="str">
        <f aca="false">'common foods'!D110</f>
        <v>05084</v>
      </c>
      <c r="N89" s="0" t="s">
        <v>715</v>
      </c>
      <c r="O89" s="0" t="s">
        <v>710</v>
      </c>
      <c r="P89" s="0" t="n">
        <v>400</v>
      </c>
      <c r="Q89" s="0" t="s">
        <v>704</v>
      </c>
      <c r="R89" s="269" t="n">
        <v>0.99</v>
      </c>
      <c r="S89" s="269" t="n">
        <v>0.25</v>
      </c>
      <c r="T89" s="269" t="n">
        <f aca="false">S89/0.6</f>
        <v>0.416666666666667</v>
      </c>
    </row>
    <row r="90" customFormat="false" ht="30" hidden="false" customHeight="false" outlineLevel="0" collapsed="false">
      <c r="A90" s="285" t="s">
        <v>692</v>
      </c>
      <c r="B90" s="285" t="s">
        <v>693</v>
      </c>
      <c r="C90" s="0" t="s">
        <v>694</v>
      </c>
      <c r="D90" s="0" t="s">
        <v>695</v>
      </c>
      <c r="E90" s="267" t="n">
        <v>231019</v>
      </c>
      <c r="F90" s="0" t="s">
        <v>696</v>
      </c>
      <c r="G90" s="0" t="s">
        <v>697</v>
      </c>
      <c r="H90" s="291" t="s">
        <v>698</v>
      </c>
      <c r="I90" s="0" t="s">
        <v>705</v>
      </c>
      <c r="J90" s="0" t="s">
        <v>700</v>
      </c>
      <c r="K90" s="0" t="s">
        <v>714</v>
      </c>
      <c r="L90" s="292" t="s">
        <v>665</v>
      </c>
      <c r="M90" s="268" t="s">
        <v>238</v>
      </c>
      <c r="N90" s="0" t="s">
        <v>715</v>
      </c>
      <c r="O90" s="0" t="s">
        <v>710</v>
      </c>
      <c r="P90" s="0" t="n">
        <v>400</v>
      </c>
      <c r="Q90" s="0" t="s">
        <v>704</v>
      </c>
      <c r="R90" s="269" t="n">
        <v>1.29</v>
      </c>
      <c r="S90" s="269" t="n">
        <v>0.32</v>
      </c>
      <c r="T90" s="269" t="n">
        <f aca="false">S90/0.6</f>
        <v>0.533333333333333</v>
      </c>
    </row>
    <row r="91" customFormat="false" ht="30" hidden="false" customHeight="false" outlineLevel="0" collapsed="false">
      <c r="A91" s="285" t="s">
        <v>692</v>
      </c>
      <c r="B91" s="285" t="s">
        <v>693</v>
      </c>
      <c r="C91" s="0" t="s">
        <v>694</v>
      </c>
      <c r="D91" s="0" t="s">
        <v>695</v>
      </c>
      <c r="E91" s="267" t="n">
        <v>231019</v>
      </c>
      <c r="F91" s="0" t="s">
        <v>696</v>
      </c>
      <c r="G91" s="0" t="s">
        <v>697</v>
      </c>
      <c r="H91" s="291" t="s">
        <v>698</v>
      </c>
      <c r="I91" s="0" t="s">
        <v>706</v>
      </c>
      <c r="J91" s="0" t="s">
        <v>700</v>
      </c>
      <c r="K91" s="0" t="s">
        <v>714</v>
      </c>
      <c r="L91" s="292" t="s">
        <v>665</v>
      </c>
      <c r="M91" s="268" t="s">
        <v>238</v>
      </c>
      <c r="N91" s="0" t="s">
        <v>720</v>
      </c>
      <c r="O91" s="0" t="s">
        <v>710</v>
      </c>
      <c r="P91" s="0" t="n">
        <v>420</v>
      </c>
      <c r="Q91" s="0" t="s">
        <v>704</v>
      </c>
      <c r="R91" s="269" t="n">
        <v>1.2</v>
      </c>
      <c r="S91" s="269" t="n">
        <v>0.29</v>
      </c>
      <c r="T91" s="269" t="n">
        <f aca="false">S91/0.6</f>
        <v>0.483333333333333</v>
      </c>
    </row>
    <row r="92" customFormat="false" ht="30" hidden="false" customHeight="false" outlineLevel="0" collapsed="false">
      <c r="A92" s="285" t="s">
        <v>692</v>
      </c>
      <c r="B92" s="285" t="s">
        <v>693</v>
      </c>
      <c r="C92" s="0" t="s">
        <v>694</v>
      </c>
      <c r="D92" s="0" t="s">
        <v>695</v>
      </c>
      <c r="E92" s="267" t="n">
        <v>231019</v>
      </c>
      <c r="F92" s="0" t="s">
        <v>696</v>
      </c>
      <c r="G92" s="0" t="s">
        <v>697</v>
      </c>
      <c r="H92" s="291" t="s">
        <v>698</v>
      </c>
      <c r="I92" s="0" t="s">
        <v>699</v>
      </c>
      <c r="J92" s="0" t="s">
        <v>700</v>
      </c>
      <c r="K92" s="0" t="s">
        <v>719</v>
      </c>
      <c r="L92" s="292" t="s">
        <v>625</v>
      </c>
      <c r="M92" s="268" t="str">
        <f aca="false">'common foods'!D23</f>
        <v>02018</v>
      </c>
      <c r="N92" s="0" t="s">
        <v>712</v>
      </c>
      <c r="O92" s="0" t="s">
        <v>712</v>
      </c>
      <c r="P92" s="0" t="n">
        <v>1000</v>
      </c>
      <c r="Q92" s="0" t="s">
        <v>704</v>
      </c>
      <c r="R92" s="269" t="n">
        <v>4.99</v>
      </c>
      <c r="S92" s="269" t="n">
        <f aca="false">R92/10</f>
        <v>0.499</v>
      </c>
      <c r="T92" s="269" t="n">
        <f aca="false">S92*0.9</f>
        <v>0.4491</v>
      </c>
    </row>
    <row r="93" customFormat="false" ht="30" hidden="false" customHeight="false" outlineLevel="0" collapsed="false">
      <c r="A93" s="285" t="s">
        <v>692</v>
      </c>
      <c r="B93" s="285" t="s">
        <v>693</v>
      </c>
      <c r="C93" s="0" t="s">
        <v>694</v>
      </c>
      <c r="D93" s="0" t="s">
        <v>695</v>
      </c>
      <c r="E93" s="267" t="n">
        <v>231019</v>
      </c>
      <c r="F93" s="0" t="s">
        <v>696</v>
      </c>
      <c r="G93" s="0" t="s">
        <v>697</v>
      </c>
      <c r="H93" s="291" t="s">
        <v>698</v>
      </c>
      <c r="I93" s="0" t="s">
        <v>705</v>
      </c>
      <c r="J93" s="0" t="s">
        <v>700</v>
      </c>
      <c r="K93" s="0" t="s">
        <v>719</v>
      </c>
      <c r="L93" s="292" t="s">
        <v>625</v>
      </c>
      <c r="M93" s="268" t="s">
        <v>59</v>
      </c>
      <c r="N93" s="0" t="s">
        <v>712</v>
      </c>
      <c r="O93" s="0" t="s">
        <v>712</v>
      </c>
      <c r="P93" s="0" t="n">
        <v>1000</v>
      </c>
      <c r="Q93" s="0" t="s">
        <v>704</v>
      </c>
      <c r="R93" s="269" t="n">
        <v>7.99</v>
      </c>
      <c r="S93" s="269" t="n">
        <f aca="false">R93/10</f>
        <v>0.799</v>
      </c>
      <c r="T93" s="269" t="n">
        <f aca="false">S93/0.9</f>
        <v>0.887777777777778</v>
      </c>
    </row>
    <row r="94" customFormat="false" ht="30" hidden="false" customHeight="false" outlineLevel="0" collapsed="false">
      <c r="A94" s="285" t="s">
        <v>692</v>
      </c>
      <c r="B94" s="285" t="s">
        <v>693</v>
      </c>
      <c r="C94" s="0" t="s">
        <v>694</v>
      </c>
      <c r="D94" s="0" t="s">
        <v>695</v>
      </c>
      <c r="E94" s="267" t="n">
        <v>231019</v>
      </c>
      <c r="F94" s="0" t="s">
        <v>696</v>
      </c>
      <c r="G94" s="0" t="s">
        <v>697</v>
      </c>
      <c r="H94" s="291" t="s">
        <v>698</v>
      </c>
      <c r="I94" s="0" t="s">
        <v>706</v>
      </c>
      <c r="J94" s="0" t="s">
        <v>700</v>
      </c>
      <c r="K94" s="0" t="s">
        <v>719</v>
      </c>
      <c r="L94" s="292" t="s">
        <v>625</v>
      </c>
      <c r="M94" s="268" t="s">
        <v>59</v>
      </c>
      <c r="N94" s="0" t="s">
        <v>712</v>
      </c>
      <c r="O94" s="0" t="s">
        <v>712</v>
      </c>
      <c r="P94" s="0" t="n">
        <v>1000</v>
      </c>
      <c r="Q94" s="0" t="s">
        <v>704</v>
      </c>
      <c r="R94" s="269" t="n">
        <v>5</v>
      </c>
      <c r="S94" s="269" t="n">
        <f aca="false">R94/10</f>
        <v>0.5</v>
      </c>
      <c r="T94" s="269" t="n">
        <f aca="false">S94/0.9</f>
        <v>0.555555555555556</v>
      </c>
    </row>
    <row r="95" customFormat="false" ht="15" hidden="false" customHeight="false" outlineLevel="0" collapsed="false">
      <c r="A95" s="285" t="s">
        <v>692</v>
      </c>
      <c r="B95" s="285" t="s">
        <v>693</v>
      </c>
      <c r="C95" s="0" t="s">
        <v>694</v>
      </c>
      <c r="D95" s="0" t="s">
        <v>695</v>
      </c>
      <c r="E95" s="267" t="n">
        <v>231019</v>
      </c>
      <c r="F95" s="0" t="s">
        <v>696</v>
      </c>
      <c r="G95" s="0" t="s">
        <v>697</v>
      </c>
      <c r="H95" s="291" t="s">
        <v>698</v>
      </c>
      <c r="I95" s="0" t="s">
        <v>699</v>
      </c>
      <c r="J95" s="0" t="s">
        <v>700</v>
      </c>
      <c r="K95" s="0" t="s">
        <v>711</v>
      </c>
      <c r="L95" s="292" t="s">
        <v>617</v>
      </c>
      <c r="M95" s="268" t="str">
        <f aca="false">'common foods'!D6</f>
        <v>01005</v>
      </c>
      <c r="N95" s="0" t="s">
        <v>712</v>
      </c>
      <c r="O95" s="0" t="s">
        <v>712</v>
      </c>
      <c r="P95" s="0" t="n">
        <v>1000</v>
      </c>
      <c r="Q95" s="0" t="s">
        <v>704</v>
      </c>
      <c r="R95" s="269" t="n">
        <v>4.49</v>
      </c>
      <c r="S95" s="269" t="n">
        <f aca="false">R95/10</f>
        <v>0.449</v>
      </c>
      <c r="T95" s="269" t="n">
        <f aca="false">S95/0.72</f>
        <v>0.623611111111111</v>
      </c>
    </row>
    <row r="96" customFormat="false" ht="15" hidden="false" customHeight="false" outlineLevel="0" collapsed="false">
      <c r="A96" s="285" t="s">
        <v>692</v>
      </c>
      <c r="B96" s="285" t="s">
        <v>693</v>
      </c>
      <c r="C96" s="0" t="s">
        <v>694</v>
      </c>
      <c r="D96" s="0" t="s">
        <v>695</v>
      </c>
      <c r="E96" s="267" t="n">
        <v>231019</v>
      </c>
      <c r="F96" s="0" t="s">
        <v>696</v>
      </c>
      <c r="G96" s="0" t="s">
        <v>697</v>
      </c>
      <c r="H96" s="291" t="s">
        <v>698</v>
      </c>
      <c r="I96" s="0" t="s">
        <v>705</v>
      </c>
      <c r="J96" s="0" t="s">
        <v>700</v>
      </c>
      <c r="K96" s="0" t="s">
        <v>711</v>
      </c>
      <c r="L96" s="292" t="s">
        <v>617</v>
      </c>
      <c r="M96" s="268" t="s">
        <v>22</v>
      </c>
      <c r="N96" s="0" t="s">
        <v>712</v>
      </c>
      <c r="O96" s="0" t="s">
        <v>712</v>
      </c>
      <c r="P96" s="0" t="n">
        <v>1000</v>
      </c>
      <c r="Q96" s="0" t="s">
        <v>704</v>
      </c>
      <c r="R96" s="269" t="n">
        <v>4.99</v>
      </c>
      <c r="S96" s="269" t="n">
        <f aca="false">R96/10</f>
        <v>0.499</v>
      </c>
      <c r="T96" s="269" t="n">
        <f aca="false">S96/0.72</f>
        <v>0.693055555555556</v>
      </c>
    </row>
    <row r="97" customFormat="false" ht="15" hidden="false" customHeight="false" outlineLevel="0" collapsed="false">
      <c r="A97" s="285" t="s">
        <v>692</v>
      </c>
      <c r="B97" s="285" t="s">
        <v>693</v>
      </c>
      <c r="C97" s="0" t="s">
        <v>694</v>
      </c>
      <c r="D97" s="0" t="s">
        <v>695</v>
      </c>
      <c r="E97" s="267" t="n">
        <v>231019</v>
      </c>
      <c r="F97" s="0" t="s">
        <v>696</v>
      </c>
      <c r="G97" s="0" t="s">
        <v>697</v>
      </c>
      <c r="H97" s="291" t="s">
        <v>698</v>
      </c>
      <c r="I97" s="0" t="s">
        <v>706</v>
      </c>
      <c r="J97" s="0" t="s">
        <v>700</v>
      </c>
      <c r="K97" s="0" t="s">
        <v>711</v>
      </c>
      <c r="L97" s="292" t="s">
        <v>617</v>
      </c>
      <c r="M97" s="268" t="s">
        <v>22</v>
      </c>
      <c r="N97" s="0" t="s">
        <v>706</v>
      </c>
      <c r="O97" s="0" t="s">
        <v>710</v>
      </c>
      <c r="P97" s="0" t="n">
        <v>1000</v>
      </c>
      <c r="Q97" s="0" t="s">
        <v>704</v>
      </c>
      <c r="R97" s="269" t="n">
        <v>3.5</v>
      </c>
      <c r="S97" s="269" t="n">
        <f aca="false">R97/10</f>
        <v>0.35</v>
      </c>
      <c r="T97" s="269" t="n">
        <f aca="false">S97/0.72</f>
        <v>0.486111111111111</v>
      </c>
    </row>
    <row r="98" customFormat="false" ht="30" hidden="false" customHeight="false" outlineLevel="0" collapsed="false">
      <c r="A98" s="285" t="s">
        <v>692</v>
      </c>
      <c r="B98" s="285" t="s">
        <v>693</v>
      </c>
      <c r="C98" s="0" t="s">
        <v>694</v>
      </c>
      <c r="D98" s="0" t="s">
        <v>695</v>
      </c>
      <c r="E98" s="267" t="n">
        <v>301019</v>
      </c>
      <c r="F98" s="0" t="s">
        <v>696</v>
      </c>
      <c r="G98" s="0" t="s">
        <v>697</v>
      </c>
      <c r="H98" s="291" t="s">
        <v>698</v>
      </c>
      <c r="I98" s="0" t="s">
        <v>699</v>
      </c>
      <c r="J98" s="0" t="s">
        <v>700</v>
      </c>
      <c r="K98" s="0" t="s">
        <v>701</v>
      </c>
      <c r="L98" s="292" t="s">
        <v>641</v>
      </c>
      <c r="M98" s="268" t="str">
        <f aca="false">'common foods'!D65</f>
        <v>03067</v>
      </c>
      <c r="N98" s="0" t="s">
        <v>733</v>
      </c>
      <c r="O98" s="0" t="s">
        <v>703</v>
      </c>
      <c r="P98" s="0" t="n">
        <v>250</v>
      </c>
      <c r="R98" s="269" t="n">
        <v>2.5</v>
      </c>
      <c r="S98" s="269" t="n">
        <f aca="false">R98/2.5</f>
        <v>1</v>
      </c>
      <c r="T98" s="269" t="n">
        <f aca="false">S98/1</f>
        <v>1</v>
      </c>
    </row>
    <row r="99" customFormat="false" ht="30" hidden="false" customHeight="false" outlineLevel="0" collapsed="false">
      <c r="A99" s="285" t="s">
        <v>692</v>
      </c>
      <c r="B99" s="285" t="s">
        <v>693</v>
      </c>
      <c r="C99" s="0" t="s">
        <v>694</v>
      </c>
      <c r="D99" s="0" t="s">
        <v>695</v>
      </c>
      <c r="E99" s="267" t="n">
        <v>301019</v>
      </c>
      <c r="F99" s="0" t="s">
        <v>696</v>
      </c>
      <c r="G99" s="0" t="s">
        <v>697</v>
      </c>
      <c r="H99" s="291" t="s">
        <v>698</v>
      </c>
      <c r="I99" s="0" t="s">
        <v>705</v>
      </c>
      <c r="J99" s="0" t="s">
        <v>700</v>
      </c>
      <c r="K99" s="0" t="s">
        <v>701</v>
      </c>
      <c r="L99" s="292" t="s">
        <v>641</v>
      </c>
      <c r="M99" s="268" t="s">
        <v>144</v>
      </c>
      <c r="N99" s="0" t="s">
        <v>733</v>
      </c>
      <c r="O99" s="0" t="s">
        <v>703</v>
      </c>
      <c r="P99" s="0" t="n">
        <v>250</v>
      </c>
      <c r="R99" s="269" t="n">
        <v>3.49</v>
      </c>
      <c r="S99" s="269" t="n">
        <f aca="false">R99/2.5</f>
        <v>1.396</v>
      </c>
      <c r="T99" s="269" t="n">
        <f aca="false">S99/1</f>
        <v>1.396</v>
      </c>
    </row>
    <row r="100" customFormat="false" ht="30" hidden="false" customHeight="false" outlineLevel="0" collapsed="false">
      <c r="A100" s="285" t="s">
        <v>692</v>
      </c>
      <c r="B100" s="285" t="s">
        <v>693</v>
      </c>
      <c r="C100" s="0" t="s">
        <v>694</v>
      </c>
      <c r="D100" s="0" t="s">
        <v>695</v>
      </c>
      <c r="E100" s="267" t="n">
        <v>301019</v>
      </c>
      <c r="F100" s="0" t="s">
        <v>696</v>
      </c>
      <c r="G100" s="0" t="s">
        <v>697</v>
      </c>
      <c r="H100" s="291" t="s">
        <v>698</v>
      </c>
      <c r="I100" s="0" t="s">
        <v>706</v>
      </c>
      <c r="J100" s="0" t="s">
        <v>700</v>
      </c>
      <c r="K100" s="0" t="s">
        <v>701</v>
      </c>
      <c r="L100" s="292" t="s">
        <v>641</v>
      </c>
      <c r="M100" s="268" t="s">
        <v>144</v>
      </c>
      <c r="N100" s="0" t="s">
        <v>733</v>
      </c>
      <c r="O100" s="0" t="s">
        <v>703</v>
      </c>
      <c r="P100" s="0" t="n">
        <v>250</v>
      </c>
      <c r="R100" s="269" t="n">
        <v>2.5</v>
      </c>
      <c r="S100" s="269" t="n">
        <f aca="false">R100/2.5</f>
        <v>1</v>
      </c>
      <c r="T100" s="269" t="n">
        <f aca="false">S100/1</f>
        <v>1</v>
      </c>
    </row>
    <row r="101" customFormat="false" ht="45" hidden="false" customHeight="false" outlineLevel="0" collapsed="false">
      <c r="A101" s="285" t="s">
        <v>692</v>
      </c>
      <c r="B101" s="285" t="s">
        <v>693</v>
      </c>
      <c r="C101" s="0" t="s">
        <v>694</v>
      </c>
      <c r="D101" s="0" t="s">
        <v>695</v>
      </c>
      <c r="E101" s="267" t="n">
        <v>231019</v>
      </c>
      <c r="F101" s="0" t="s">
        <v>696</v>
      </c>
      <c r="G101" s="0" t="s">
        <v>697</v>
      </c>
      <c r="H101" s="291" t="s">
        <v>698</v>
      </c>
      <c r="I101" s="0" t="s">
        <v>699</v>
      </c>
      <c r="J101" s="0" t="s">
        <v>700</v>
      </c>
      <c r="K101" s="0" t="s">
        <v>725</v>
      </c>
      <c r="L101" s="292" t="s">
        <v>666</v>
      </c>
      <c r="M101" s="268" t="str">
        <f aca="false">'common foods'!D160</f>
        <v>08110</v>
      </c>
      <c r="N101" s="0" t="s">
        <v>715</v>
      </c>
      <c r="O101" s="0" t="s">
        <v>710</v>
      </c>
      <c r="P101" s="0" t="n">
        <v>375</v>
      </c>
      <c r="Q101" s="0" t="s">
        <v>704</v>
      </c>
      <c r="R101" s="269" t="n">
        <v>2.19</v>
      </c>
      <c r="S101" s="269" t="n">
        <v>0.58</v>
      </c>
      <c r="T101" s="269" t="n">
        <f aca="false">S101/1</f>
        <v>0.58</v>
      </c>
    </row>
    <row r="102" customFormat="false" ht="45" hidden="false" customHeight="false" outlineLevel="0" collapsed="false">
      <c r="A102" s="285" t="s">
        <v>692</v>
      </c>
      <c r="B102" s="285" t="s">
        <v>693</v>
      </c>
      <c r="C102" s="0" t="s">
        <v>694</v>
      </c>
      <c r="D102" s="0" t="s">
        <v>695</v>
      </c>
      <c r="E102" s="267" t="n">
        <v>231019</v>
      </c>
      <c r="F102" s="0" t="s">
        <v>696</v>
      </c>
      <c r="G102" s="0" t="s">
        <v>697</v>
      </c>
      <c r="H102" s="291" t="s">
        <v>698</v>
      </c>
      <c r="I102" s="0" t="s">
        <v>705</v>
      </c>
      <c r="J102" s="0" t="s">
        <v>700</v>
      </c>
      <c r="K102" s="0" t="s">
        <v>725</v>
      </c>
      <c r="L102" s="292" t="s">
        <v>666</v>
      </c>
      <c r="M102" s="268" t="s">
        <v>334</v>
      </c>
      <c r="N102" s="0" t="s">
        <v>715</v>
      </c>
      <c r="O102" s="0" t="s">
        <v>710</v>
      </c>
      <c r="P102" s="0" t="n">
        <v>375</v>
      </c>
      <c r="Q102" s="0" t="s">
        <v>704</v>
      </c>
      <c r="R102" s="269" t="n">
        <v>2.19</v>
      </c>
      <c r="S102" s="269" t="n">
        <v>0.58</v>
      </c>
      <c r="T102" s="269" t="n">
        <f aca="false">S102/1</f>
        <v>0.58</v>
      </c>
    </row>
    <row r="103" customFormat="false" ht="45" hidden="false" customHeight="false" outlineLevel="0" collapsed="false">
      <c r="A103" s="285" t="s">
        <v>692</v>
      </c>
      <c r="B103" s="285" t="s">
        <v>693</v>
      </c>
      <c r="C103" s="0" t="s">
        <v>694</v>
      </c>
      <c r="D103" s="0" t="s">
        <v>695</v>
      </c>
      <c r="E103" s="267" t="n">
        <v>231019</v>
      </c>
      <c r="F103" s="0" t="s">
        <v>696</v>
      </c>
      <c r="G103" s="0" t="s">
        <v>697</v>
      </c>
      <c r="H103" s="291" t="s">
        <v>698</v>
      </c>
      <c r="I103" s="0" t="s">
        <v>706</v>
      </c>
      <c r="J103" s="0" t="s">
        <v>700</v>
      </c>
      <c r="K103" s="0" t="s">
        <v>725</v>
      </c>
      <c r="L103" s="292" t="s">
        <v>666</v>
      </c>
      <c r="M103" s="268" t="s">
        <v>334</v>
      </c>
      <c r="N103" s="0" t="s">
        <v>734</v>
      </c>
      <c r="O103" s="0" t="s">
        <v>703</v>
      </c>
      <c r="P103" s="0" t="n">
        <v>375</v>
      </c>
      <c r="Q103" s="0" t="s">
        <v>704</v>
      </c>
      <c r="R103" s="269" t="n">
        <v>2.7</v>
      </c>
      <c r="S103" s="269" t="n">
        <v>0.72</v>
      </c>
      <c r="T103" s="269" t="n">
        <f aca="false">S103/1</f>
        <v>0.72</v>
      </c>
    </row>
    <row r="104" customFormat="false" ht="30" hidden="false" customHeight="false" outlineLevel="0" collapsed="false">
      <c r="A104" s="285" t="s">
        <v>692</v>
      </c>
      <c r="B104" s="285" t="s">
        <v>693</v>
      </c>
      <c r="C104" s="0" t="s">
        <v>694</v>
      </c>
      <c r="D104" s="0" t="s">
        <v>695</v>
      </c>
      <c r="E104" s="267" t="n">
        <v>231019</v>
      </c>
      <c r="F104" s="0" t="s">
        <v>696</v>
      </c>
      <c r="G104" s="0" t="s">
        <v>697</v>
      </c>
      <c r="H104" s="291" t="s">
        <v>698</v>
      </c>
      <c r="I104" s="0" t="s">
        <v>699</v>
      </c>
      <c r="J104" s="0" t="s">
        <v>700</v>
      </c>
      <c r="K104" s="0" t="s">
        <v>701</v>
      </c>
      <c r="L104" s="296" t="s">
        <v>642</v>
      </c>
      <c r="M104" s="268" t="str">
        <f aca="false">'common foods'!D51</f>
        <v>03040</v>
      </c>
      <c r="N104" s="0" t="s">
        <v>735</v>
      </c>
      <c r="O104" s="0" t="s">
        <v>703</v>
      </c>
      <c r="P104" s="0" t="n">
        <v>250</v>
      </c>
      <c r="Q104" s="0" t="s">
        <v>704</v>
      </c>
      <c r="R104" s="269" t="n">
        <v>3.29</v>
      </c>
      <c r="S104" s="269" t="n">
        <v>1.32</v>
      </c>
      <c r="T104" s="269" t="n">
        <f aca="false">S104/1</f>
        <v>1.32</v>
      </c>
    </row>
    <row r="105" customFormat="false" ht="30" hidden="false" customHeight="false" outlineLevel="0" collapsed="false">
      <c r="A105" s="285" t="s">
        <v>692</v>
      </c>
      <c r="B105" s="285" t="s">
        <v>693</v>
      </c>
      <c r="C105" s="0" t="s">
        <v>694</v>
      </c>
      <c r="D105" s="0" t="s">
        <v>695</v>
      </c>
      <c r="E105" s="267" t="n">
        <v>231019</v>
      </c>
      <c r="F105" s="0" t="s">
        <v>696</v>
      </c>
      <c r="G105" s="0" t="s">
        <v>697</v>
      </c>
      <c r="H105" s="291" t="s">
        <v>698</v>
      </c>
      <c r="I105" s="0" t="s">
        <v>705</v>
      </c>
      <c r="J105" s="0" t="s">
        <v>700</v>
      </c>
      <c r="K105" s="0" t="s">
        <v>701</v>
      </c>
      <c r="L105" s="296" t="s">
        <v>642</v>
      </c>
      <c r="M105" s="268" t="s">
        <v>116</v>
      </c>
      <c r="N105" s="0" t="s">
        <v>735</v>
      </c>
      <c r="O105" s="0" t="s">
        <v>703</v>
      </c>
      <c r="P105" s="0" t="n">
        <v>250</v>
      </c>
      <c r="Q105" s="0" t="s">
        <v>704</v>
      </c>
      <c r="R105" s="269" t="n">
        <v>2.99</v>
      </c>
      <c r="S105" s="269" t="n">
        <f aca="false">R105/2.5</f>
        <v>1.196</v>
      </c>
      <c r="T105" s="269" t="n">
        <f aca="false">S105/1</f>
        <v>1.196</v>
      </c>
    </row>
    <row r="106" s="190" customFormat="true" ht="30" hidden="false" customHeight="false" outlineLevel="0" collapsed="false">
      <c r="A106" s="284" t="s">
        <v>692</v>
      </c>
      <c r="B106" s="284" t="s">
        <v>693</v>
      </c>
      <c r="C106" s="190" t="s">
        <v>694</v>
      </c>
      <c r="D106" s="190" t="s">
        <v>695</v>
      </c>
      <c r="E106" s="286" t="n">
        <v>231019</v>
      </c>
      <c r="F106" s="190" t="s">
        <v>696</v>
      </c>
      <c r="G106" s="190" t="s">
        <v>697</v>
      </c>
      <c r="H106" s="287" t="s">
        <v>698</v>
      </c>
      <c r="I106" s="190" t="s">
        <v>706</v>
      </c>
      <c r="J106" s="190" t="s">
        <v>700</v>
      </c>
      <c r="K106" s="190" t="s">
        <v>701</v>
      </c>
      <c r="L106" s="296" t="s">
        <v>642</v>
      </c>
      <c r="M106" s="289" t="s">
        <v>116</v>
      </c>
      <c r="N106" s="190" t="s">
        <v>735</v>
      </c>
      <c r="O106" s="190" t="s">
        <v>703</v>
      </c>
      <c r="P106" s="190" t="n">
        <v>250</v>
      </c>
      <c r="Q106" s="190" t="s">
        <v>704</v>
      </c>
      <c r="R106" s="269" t="n">
        <v>3.5</v>
      </c>
      <c r="S106" s="269" t="n">
        <f aca="false">R106/2.5</f>
        <v>1.4</v>
      </c>
      <c r="T106" s="269" t="n">
        <f aca="false">S106/1</f>
        <v>1.4</v>
      </c>
    </row>
    <row r="107" customFormat="false" ht="15" hidden="false" customHeight="false" outlineLevel="0" collapsed="false">
      <c r="A107" s="285" t="s">
        <v>692</v>
      </c>
      <c r="B107" s="285" t="s">
        <v>693</v>
      </c>
      <c r="C107" s="0" t="s">
        <v>694</v>
      </c>
      <c r="D107" s="0" t="s">
        <v>695</v>
      </c>
      <c r="E107" s="267" t="n">
        <v>231019</v>
      </c>
      <c r="F107" s="0" t="s">
        <v>696</v>
      </c>
      <c r="G107" s="0" t="s">
        <v>697</v>
      </c>
      <c r="H107" s="291" t="s">
        <v>698</v>
      </c>
      <c r="I107" s="0" t="s">
        <v>699</v>
      </c>
      <c r="J107" s="0" t="s">
        <v>700</v>
      </c>
      <c r="K107" s="190" t="s">
        <v>714</v>
      </c>
      <c r="L107" s="292" t="s">
        <v>658</v>
      </c>
      <c r="M107" s="268" t="str">
        <f aca="false">'common foods'!D92</f>
        <v>05069</v>
      </c>
      <c r="N107" s="0" t="s">
        <v>712</v>
      </c>
      <c r="O107" s="0" t="s">
        <v>712</v>
      </c>
      <c r="P107" s="0" t="n">
        <v>1000</v>
      </c>
      <c r="Q107" s="0" t="s">
        <v>704</v>
      </c>
      <c r="R107" s="269" t="n">
        <v>9.99</v>
      </c>
      <c r="S107" s="269" t="n">
        <v>1</v>
      </c>
      <c r="T107" s="269" t="n">
        <f aca="false">S107/0.75</f>
        <v>1.33333333333333</v>
      </c>
    </row>
    <row r="108" customFormat="false" ht="15" hidden="false" customHeight="false" outlineLevel="0" collapsed="false">
      <c r="A108" s="285" t="s">
        <v>692</v>
      </c>
      <c r="B108" s="285" t="s">
        <v>693</v>
      </c>
      <c r="C108" s="0" t="s">
        <v>694</v>
      </c>
      <c r="D108" s="0" t="s">
        <v>695</v>
      </c>
      <c r="E108" s="267" t="n">
        <v>231019</v>
      </c>
      <c r="F108" s="0" t="s">
        <v>696</v>
      </c>
      <c r="G108" s="0" t="s">
        <v>697</v>
      </c>
      <c r="H108" s="291" t="s">
        <v>698</v>
      </c>
      <c r="I108" s="0" t="s">
        <v>705</v>
      </c>
      <c r="J108" s="0" t="s">
        <v>700</v>
      </c>
      <c r="K108" s="190" t="s">
        <v>714</v>
      </c>
      <c r="L108" s="292" t="s">
        <v>658</v>
      </c>
      <c r="M108" s="268" t="s">
        <v>201</v>
      </c>
      <c r="N108" s="0" t="s">
        <v>712</v>
      </c>
      <c r="O108" s="0" t="s">
        <v>712</v>
      </c>
      <c r="P108" s="0" t="n">
        <v>1000</v>
      </c>
      <c r="Q108" s="0" t="s">
        <v>704</v>
      </c>
      <c r="R108" s="269" t="n">
        <v>16.99</v>
      </c>
      <c r="S108" s="269" t="n">
        <v>1.7</v>
      </c>
      <c r="T108" s="269" t="n">
        <f aca="false">S108/0.75</f>
        <v>2.26666666666667</v>
      </c>
      <c r="U108" s="269"/>
      <c r="V108" s="297"/>
    </row>
    <row r="109" customFormat="false" ht="15" hidden="false" customHeight="false" outlineLevel="0" collapsed="false">
      <c r="A109" s="285" t="s">
        <v>692</v>
      </c>
      <c r="B109" s="285" t="s">
        <v>693</v>
      </c>
      <c r="C109" s="0" t="s">
        <v>694</v>
      </c>
      <c r="D109" s="0" t="s">
        <v>695</v>
      </c>
      <c r="E109" s="267" t="n">
        <v>231019</v>
      </c>
      <c r="F109" s="0" t="s">
        <v>696</v>
      </c>
      <c r="G109" s="0" t="s">
        <v>697</v>
      </c>
      <c r="H109" s="291" t="s">
        <v>698</v>
      </c>
      <c r="I109" s="0" t="s">
        <v>706</v>
      </c>
      <c r="J109" s="0" t="s">
        <v>700</v>
      </c>
      <c r="K109" s="0" t="s">
        <v>714</v>
      </c>
      <c r="L109" s="292" t="s">
        <v>658</v>
      </c>
      <c r="M109" s="268" t="s">
        <v>201</v>
      </c>
      <c r="N109" s="0" t="s">
        <v>712</v>
      </c>
      <c r="O109" s="0" t="s">
        <v>712</v>
      </c>
      <c r="P109" s="0" t="n">
        <v>1000</v>
      </c>
      <c r="Q109" s="0" t="s">
        <v>704</v>
      </c>
      <c r="R109" s="269" t="n">
        <v>12.5</v>
      </c>
      <c r="S109" s="269" t="n">
        <f aca="false">R109/10</f>
        <v>1.25</v>
      </c>
      <c r="T109" s="269" t="n">
        <f aca="false">S109/0.75</f>
        <v>1.66666666666667</v>
      </c>
    </row>
    <row r="110" customFormat="false" ht="45" hidden="false" customHeight="false" outlineLevel="0" collapsed="false">
      <c r="A110" s="285" t="s">
        <v>692</v>
      </c>
      <c r="B110" s="285" t="s">
        <v>693</v>
      </c>
      <c r="C110" s="0" t="s">
        <v>694</v>
      </c>
      <c r="D110" s="0" t="s">
        <v>695</v>
      </c>
      <c r="E110" s="267" t="n">
        <v>231019</v>
      </c>
      <c r="F110" s="0" t="s">
        <v>696</v>
      </c>
      <c r="G110" s="0" t="s">
        <v>697</v>
      </c>
      <c r="H110" s="291" t="s">
        <v>698</v>
      </c>
      <c r="I110" s="0" t="s">
        <v>699</v>
      </c>
      <c r="J110" s="0" t="s">
        <v>700</v>
      </c>
      <c r="K110" s="0" t="s">
        <v>719</v>
      </c>
      <c r="L110" s="292" t="s">
        <v>632</v>
      </c>
      <c r="M110" s="268" t="str">
        <f aca="false">'common foods'!D36</f>
        <v>02033</v>
      </c>
      <c r="N110" s="0" t="s">
        <v>715</v>
      </c>
      <c r="O110" s="0" t="s">
        <v>710</v>
      </c>
      <c r="P110" s="0" t="n">
        <v>4000</v>
      </c>
      <c r="Q110" s="0" t="s">
        <v>704</v>
      </c>
      <c r="R110" s="269" t="n">
        <v>5.99</v>
      </c>
      <c r="S110" s="269" t="n">
        <f aca="false">R110/40</f>
        <v>0.14975</v>
      </c>
      <c r="T110" s="269" t="n">
        <f aca="false">S110/0.9</f>
        <v>0.166388888888889</v>
      </c>
    </row>
    <row r="111" customFormat="false" ht="45" hidden="false" customHeight="false" outlineLevel="0" collapsed="false">
      <c r="A111" s="285" t="s">
        <v>692</v>
      </c>
      <c r="B111" s="285" t="s">
        <v>693</v>
      </c>
      <c r="C111" s="0" t="s">
        <v>694</v>
      </c>
      <c r="D111" s="0" t="s">
        <v>695</v>
      </c>
      <c r="E111" s="267" t="n">
        <v>231019</v>
      </c>
      <c r="F111" s="0" t="s">
        <v>696</v>
      </c>
      <c r="G111" s="0" t="s">
        <v>697</v>
      </c>
      <c r="H111" s="291" t="s">
        <v>698</v>
      </c>
      <c r="I111" s="0" t="s">
        <v>705</v>
      </c>
      <c r="J111" s="0" t="s">
        <v>700</v>
      </c>
      <c r="K111" s="0" t="s">
        <v>719</v>
      </c>
      <c r="L111" s="292" t="s">
        <v>632</v>
      </c>
      <c r="M111" s="268" t="s">
        <v>85</v>
      </c>
      <c r="N111" s="0" t="s">
        <v>712</v>
      </c>
      <c r="O111" s="0" t="s">
        <v>712</v>
      </c>
      <c r="P111" s="0" t="n">
        <v>1000</v>
      </c>
      <c r="Q111" s="0" t="s">
        <v>704</v>
      </c>
      <c r="R111" s="269" t="n">
        <v>2.49</v>
      </c>
      <c r="S111" s="269" t="n">
        <v>0.25</v>
      </c>
      <c r="T111" s="269" t="n">
        <f aca="false">S111/0.9</f>
        <v>0.277777777777778</v>
      </c>
    </row>
    <row r="112" customFormat="false" ht="45" hidden="false" customHeight="false" outlineLevel="0" collapsed="false">
      <c r="A112" s="285" t="s">
        <v>692</v>
      </c>
      <c r="B112" s="285" t="s">
        <v>693</v>
      </c>
      <c r="C112" s="0" t="s">
        <v>694</v>
      </c>
      <c r="D112" s="0" t="s">
        <v>695</v>
      </c>
      <c r="E112" s="267" t="n">
        <v>231019</v>
      </c>
      <c r="F112" s="0" t="s">
        <v>696</v>
      </c>
      <c r="G112" s="0" t="s">
        <v>697</v>
      </c>
      <c r="H112" s="291" t="s">
        <v>698</v>
      </c>
      <c r="I112" s="0" t="s">
        <v>706</v>
      </c>
      <c r="J112" s="0" t="s">
        <v>700</v>
      </c>
      <c r="K112" s="0" t="s">
        <v>719</v>
      </c>
      <c r="L112" s="292" t="s">
        <v>632</v>
      </c>
      <c r="M112" s="268" t="s">
        <v>85</v>
      </c>
      <c r="N112" s="0" t="s">
        <v>706</v>
      </c>
      <c r="O112" s="0" t="s">
        <v>710</v>
      </c>
      <c r="P112" s="0" t="n">
        <v>4000</v>
      </c>
      <c r="Q112" s="0" t="s">
        <v>704</v>
      </c>
      <c r="R112" s="269" t="n">
        <v>7</v>
      </c>
      <c r="S112" s="269" t="n">
        <f aca="false">R112/40</f>
        <v>0.175</v>
      </c>
      <c r="T112" s="269" t="n">
        <f aca="false">S112/0.9</f>
        <v>0.194444444444444</v>
      </c>
    </row>
    <row r="113" customFormat="false" ht="15" hidden="false" customHeight="false" outlineLevel="0" collapsed="false">
      <c r="A113" s="285" t="s">
        <v>692</v>
      </c>
      <c r="B113" s="285" t="s">
        <v>693</v>
      </c>
      <c r="C113" s="0" t="s">
        <v>694</v>
      </c>
      <c r="D113" s="0" t="s">
        <v>695</v>
      </c>
      <c r="E113" s="267" t="n">
        <v>231019</v>
      </c>
      <c r="F113" s="0" t="s">
        <v>696</v>
      </c>
      <c r="G113" s="0" t="s">
        <v>697</v>
      </c>
      <c r="H113" s="291" t="s">
        <v>698</v>
      </c>
      <c r="I113" s="0" t="s">
        <v>699</v>
      </c>
      <c r="J113" s="0" t="s">
        <v>700</v>
      </c>
      <c r="K113" s="0" t="s">
        <v>719</v>
      </c>
      <c r="L113" s="292" t="s">
        <v>627</v>
      </c>
      <c r="M113" s="268" t="str">
        <f aca="false">'common foods'!D27</f>
        <v>02023</v>
      </c>
      <c r="N113" s="0" t="s">
        <v>712</v>
      </c>
      <c r="O113" s="0" t="s">
        <v>712</v>
      </c>
      <c r="P113" s="0" t="n">
        <v>1000</v>
      </c>
      <c r="Q113" s="0" t="s">
        <v>704</v>
      </c>
      <c r="R113" s="269" t="n">
        <v>9.99</v>
      </c>
      <c r="S113" s="269" t="n">
        <f aca="false">R113/10</f>
        <v>0.999</v>
      </c>
      <c r="T113" s="269" t="n">
        <f aca="false">S113*1</f>
        <v>0.999</v>
      </c>
    </row>
    <row r="114" customFormat="false" ht="15" hidden="false" customHeight="false" outlineLevel="0" collapsed="false">
      <c r="A114" s="285" t="s">
        <v>692</v>
      </c>
      <c r="B114" s="285" t="s">
        <v>693</v>
      </c>
      <c r="C114" s="0" t="s">
        <v>694</v>
      </c>
      <c r="D114" s="0" t="s">
        <v>695</v>
      </c>
      <c r="E114" s="267" t="n">
        <v>231019</v>
      </c>
      <c r="F114" s="0" t="s">
        <v>696</v>
      </c>
      <c r="G114" s="0" t="s">
        <v>697</v>
      </c>
      <c r="H114" s="291" t="s">
        <v>698</v>
      </c>
      <c r="I114" s="0" t="s">
        <v>705</v>
      </c>
      <c r="J114" s="0" t="s">
        <v>700</v>
      </c>
      <c r="K114" s="0" t="s">
        <v>719</v>
      </c>
      <c r="L114" s="292" t="s">
        <v>627</v>
      </c>
      <c r="M114" s="268" t="s">
        <v>67</v>
      </c>
      <c r="N114" s="0" t="s">
        <v>712</v>
      </c>
      <c r="O114" s="0" t="s">
        <v>712</v>
      </c>
      <c r="P114" s="0" t="n">
        <v>1000</v>
      </c>
      <c r="Q114" s="0" t="s">
        <v>704</v>
      </c>
      <c r="R114" s="269" t="n">
        <v>12.99</v>
      </c>
      <c r="S114" s="269" t="n">
        <f aca="false">R114/10</f>
        <v>1.299</v>
      </c>
      <c r="T114" s="269" t="n">
        <f aca="false">S114*1</f>
        <v>1.299</v>
      </c>
    </row>
    <row r="115" customFormat="false" ht="15" hidden="false" customHeight="false" outlineLevel="0" collapsed="false">
      <c r="A115" s="285" t="s">
        <v>692</v>
      </c>
      <c r="B115" s="285" t="s">
        <v>693</v>
      </c>
      <c r="C115" s="0" t="s">
        <v>694</v>
      </c>
      <c r="D115" s="0" t="s">
        <v>695</v>
      </c>
      <c r="E115" s="267" t="n">
        <v>231019</v>
      </c>
      <c r="F115" s="0" t="s">
        <v>696</v>
      </c>
      <c r="G115" s="0" t="s">
        <v>697</v>
      </c>
      <c r="H115" s="291" t="s">
        <v>698</v>
      </c>
      <c r="I115" s="0" t="s">
        <v>706</v>
      </c>
      <c r="J115" s="0" t="s">
        <v>700</v>
      </c>
      <c r="K115" s="0" t="s">
        <v>719</v>
      </c>
      <c r="L115" s="292" t="s">
        <v>627</v>
      </c>
      <c r="M115" s="268" t="s">
        <v>67</v>
      </c>
      <c r="N115" s="0" t="s">
        <v>736</v>
      </c>
      <c r="O115" s="0" t="s">
        <v>703</v>
      </c>
      <c r="P115" s="0" t="n">
        <v>400</v>
      </c>
      <c r="Q115" s="0" t="s">
        <v>704</v>
      </c>
      <c r="R115" s="269" t="n">
        <v>4</v>
      </c>
      <c r="S115" s="269" t="n">
        <f aca="false">R115/4</f>
        <v>1</v>
      </c>
      <c r="T115" s="269" t="n">
        <f aca="false">S115*1</f>
        <v>1</v>
      </c>
    </row>
    <row r="116" customFormat="false" ht="15" hidden="false" customHeight="false" outlineLevel="0" collapsed="false">
      <c r="A116" s="285" t="s">
        <v>692</v>
      </c>
      <c r="B116" s="285" t="s">
        <v>693</v>
      </c>
      <c r="C116" s="0" t="s">
        <v>694</v>
      </c>
      <c r="D116" s="0" t="s">
        <v>695</v>
      </c>
      <c r="E116" s="267" t="n">
        <v>231019</v>
      </c>
      <c r="F116" s="0" t="s">
        <v>696</v>
      </c>
      <c r="G116" s="0" t="s">
        <v>697</v>
      </c>
      <c r="H116" s="291" t="s">
        <v>698</v>
      </c>
      <c r="I116" s="0" t="s">
        <v>705</v>
      </c>
      <c r="J116" s="0" t="s">
        <v>700</v>
      </c>
      <c r="K116" s="0" t="s">
        <v>719</v>
      </c>
      <c r="L116" s="292" t="s">
        <v>102</v>
      </c>
      <c r="M116" s="268" t="str">
        <f aca="false">'common foods'!D45</f>
        <v>02050</v>
      </c>
      <c r="N116" s="0" t="s">
        <v>737</v>
      </c>
      <c r="O116" s="0" t="s">
        <v>703</v>
      </c>
      <c r="P116" s="294" t="n">
        <v>500</v>
      </c>
      <c r="Q116" s="0" t="s">
        <v>704</v>
      </c>
      <c r="R116" s="269" t="n">
        <v>2.99</v>
      </c>
      <c r="S116" s="269" t="n">
        <f aca="false">R116/5</f>
        <v>0.598</v>
      </c>
      <c r="T116" s="293" t="n">
        <f aca="false">S116/1</f>
        <v>0.598</v>
      </c>
    </row>
    <row r="117" customFormat="false" ht="15" hidden="false" customHeight="false" outlineLevel="0" collapsed="false">
      <c r="A117" s="285" t="s">
        <v>692</v>
      </c>
      <c r="B117" s="285" t="s">
        <v>693</v>
      </c>
      <c r="C117" s="0" t="s">
        <v>694</v>
      </c>
      <c r="D117" s="0" t="s">
        <v>695</v>
      </c>
      <c r="E117" s="267" t="n">
        <v>231019</v>
      </c>
      <c r="F117" s="0" t="s">
        <v>696</v>
      </c>
      <c r="G117" s="0" t="s">
        <v>697</v>
      </c>
      <c r="H117" s="291" t="s">
        <v>698</v>
      </c>
      <c r="I117" s="0" t="s">
        <v>705</v>
      </c>
      <c r="J117" s="0" t="s">
        <v>700</v>
      </c>
      <c r="K117" s="0" t="s">
        <v>719</v>
      </c>
      <c r="L117" s="292" t="s">
        <v>102</v>
      </c>
      <c r="M117" s="268" t="s">
        <v>103</v>
      </c>
      <c r="N117" s="0" t="s">
        <v>737</v>
      </c>
      <c r="O117" s="0" t="s">
        <v>703</v>
      </c>
      <c r="P117" s="294" t="n">
        <v>500</v>
      </c>
      <c r="Q117" s="0" t="s">
        <v>704</v>
      </c>
      <c r="R117" s="269" t="n">
        <v>2.99</v>
      </c>
      <c r="S117" s="269" t="n">
        <f aca="false">R117/5</f>
        <v>0.598</v>
      </c>
      <c r="T117" s="293" t="n">
        <f aca="false">S117/1</f>
        <v>0.598</v>
      </c>
    </row>
    <row r="118" customFormat="false" ht="15" hidden="false" customHeight="false" outlineLevel="0" collapsed="false">
      <c r="A118" s="285" t="s">
        <v>692</v>
      </c>
      <c r="B118" s="285" t="s">
        <v>693</v>
      </c>
      <c r="C118" s="0" t="s">
        <v>694</v>
      </c>
      <c r="D118" s="0" t="s">
        <v>695</v>
      </c>
      <c r="E118" s="267" t="n">
        <v>231019</v>
      </c>
      <c r="F118" s="0" t="s">
        <v>696</v>
      </c>
      <c r="G118" s="0" t="s">
        <v>697</v>
      </c>
      <c r="H118" s="291" t="s">
        <v>698</v>
      </c>
      <c r="I118" s="0" t="s">
        <v>699</v>
      </c>
      <c r="J118" s="0" t="s">
        <v>700</v>
      </c>
      <c r="K118" s="0" t="s">
        <v>719</v>
      </c>
      <c r="L118" s="292" t="s">
        <v>102</v>
      </c>
      <c r="M118" s="268" t="s">
        <v>103</v>
      </c>
      <c r="N118" s="0" t="s">
        <v>738</v>
      </c>
      <c r="O118" s="0" t="s">
        <v>703</v>
      </c>
      <c r="P118" s="294" t="n">
        <v>1000</v>
      </c>
      <c r="Q118" s="0" t="s">
        <v>704</v>
      </c>
      <c r="R118" s="269" t="n">
        <v>4.69</v>
      </c>
      <c r="S118" s="269" t="n">
        <f aca="false">R118/10</f>
        <v>0.469</v>
      </c>
      <c r="T118" s="293" t="n">
        <f aca="false">S118/1</f>
        <v>0.469</v>
      </c>
    </row>
    <row r="119" customFormat="false" ht="30" hidden="false" customHeight="false" outlineLevel="0" collapsed="false">
      <c r="A119" s="285" t="s">
        <v>692</v>
      </c>
      <c r="B119" s="285" t="s">
        <v>693</v>
      </c>
      <c r="C119" s="0" t="s">
        <v>694</v>
      </c>
      <c r="D119" s="0" t="s">
        <v>695</v>
      </c>
      <c r="E119" s="267" t="n">
        <v>231019</v>
      </c>
      <c r="F119" s="0" t="s">
        <v>696</v>
      </c>
      <c r="G119" s="0" t="s">
        <v>697</v>
      </c>
      <c r="H119" s="291" t="s">
        <v>698</v>
      </c>
      <c r="I119" s="0" t="s">
        <v>699</v>
      </c>
      <c r="J119" s="0" t="s">
        <v>700</v>
      </c>
      <c r="K119" s="0" t="s">
        <v>714</v>
      </c>
      <c r="L119" s="292" t="s">
        <v>657</v>
      </c>
      <c r="M119" s="268" t="str">
        <f aca="false">'common foods'!D115</f>
        <v>05094</v>
      </c>
      <c r="N119" s="0" t="s">
        <v>715</v>
      </c>
      <c r="O119" s="0" t="s">
        <v>710</v>
      </c>
      <c r="P119" s="0" t="n">
        <v>400</v>
      </c>
      <c r="Q119" s="0" t="s">
        <v>704</v>
      </c>
      <c r="R119" s="269" t="n">
        <v>0.99</v>
      </c>
      <c r="S119" s="269" t="n">
        <v>0.25</v>
      </c>
      <c r="T119" s="293" t="n">
        <f aca="false">S119/0.6</f>
        <v>0.416666666666667</v>
      </c>
    </row>
    <row r="120" customFormat="false" ht="30" hidden="false" customHeight="false" outlineLevel="0" collapsed="false">
      <c r="A120" s="285" t="s">
        <v>692</v>
      </c>
      <c r="B120" s="285" t="s">
        <v>693</v>
      </c>
      <c r="C120" s="0" t="s">
        <v>694</v>
      </c>
      <c r="D120" s="0" t="s">
        <v>695</v>
      </c>
      <c r="E120" s="267" t="n">
        <v>231019</v>
      </c>
      <c r="F120" s="0" t="s">
        <v>696</v>
      </c>
      <c r="G120" s="0" t="s">
        <v>697</v>
      </c>
      <c r="H120" s="291" t="s">
        <v>698</v>
      </c>
      <c r="I120" s="0" t="s">
        <v>705</v>
      </c>
      <c r="J120" s="0" t="s">
        <v>700</v>
      </c>
      <c r="K120" s="0" t="s">
        <v>714</v>
      </c>
      <c r="L120" s="292" t="s">
        <v>657</v>
      </c>
      <c r="M120" s="268" t="s">
        <v>215</v>
      </c>
      <c r="N120" s="0" t="s">
        <v>715</v>
      </c>
      <c r="O120" s="0" t="s">
        <v>710</v>
      </c>
      <c r="P120" s="0" t="n">
        <v>400</v>
      </c>
      <c r="Q120" s="0" t="s">
        <v>704</v>
      </c>
      <c r="R120" s="269" t="n">
        <v>1.29</v>
      </c>
      <c r="S120" s="269" t="n">
        <v>0.32</v>
      </c>
      <c r="T120" s="293" t="n">
        <f aca="false">S120/0.6</f>
        <v>0.533333333333333</v>
      </c>
    </row>
    <row r="121" customFormat="false" ht="30" hidden="false" customHeight="false" outlineLevel="0" collapsed="false">
      <c r="A121" s="285" t="s">
        <v>692</v>
      </c>
      <c r="B121" s="285" t="s">
        <v>693</v>
      </c>
      <c r="C121" s="0" t="s">
        <v>694</v>
      </c>
      <c r="D121" s="0" t="s">
        <v>695</v>
      </c>
      <c r="E121" s="267" t="n">
        <v>231019</v>
      </c>
      <c r="F121" s="0" t="s">
        <v>696</v>
      </c>
      <c r="G121" s="0" t="s">
        <v>697</v>
      </c>
      <c r="H121" s="291" t="s">
        <v>698</v>
      </c>
      <c r="I121" s="0" t="s">
        <v>706</v>
      </c>
      <c r="J121" s="0" t="s">
        <v>700</v>
      </c>
      <c r="K121" s="0" t="s">
        <v>714</v>
      </c>
      <c r="L121" s="292" t="s">
        <v>657</v>
      </c>
      <c r="M121" s="268" t="s">
        <v>215</v>
      </c>
      <c r="N121" s="0" t="s">
        <v>739</v>
      </c>
      <c r="O121" s="0" t="s">
        <v>703</v>
      </c>
      <c r="P121" s="0" t="n">
        <v>420</v>
      </c>
      <c r="Q121" s="0" t="s">
        <v>704</v>
      </c>
      <c r="R121" s="269" t="n">
        <v>1.5</v>
      </c>
      <c r="S121" s="269" t="n">
        <v>0.36</v>
      </c>
      <c r="T121" s="293" t="n">
        <f aca="false">S121/0.6</f>
        <v>0.6</v>
      </c>
    </row>
    <row r="122" customFormat="false" ht="15" hidden="false" customHeight="false" outlineLevel="0" collapsed="false">
      <c r="A122" s="285" t="s">
        <v>692</v>
      </c>
      <c r="B122" s="285" t="s">
        <v>693</v>
      </c>
      <c r="C122" s="0" t="s">
        <v>694</v>
      </c>
      <c r="D122" s="0" t="s">
        <v>695</v>
      </c>
      <c r="E122" s="267" t="n">
        <v>301019</v>
      </c>
      <c r="F122" s="0" t="s">
        <v>696</v>
      </c>
      <c r="G122" s="0" t="s">
        <v>697</v>
      </c>
      <c r="H122" s="291" t="s">
        <v>698</v>
      </c>
      <c r="I122" s="0" t="s">
        <v>699</v>
      </c>
      <c r="J122" s="0" t="s">
        <v>700</v>
      </c>
      <c r="K122" s="0" t="e">
        <f aca="false">#REF!</f>
        <v>#REF!</v>
      </c>
      <c r="L122" s="292" t="s">
        <v>673</v>
      </c>
      <c r="M122" s="268" t="str">
        <f aca="false">'common foods'!D165</f>
        <v>08109</v>
      </c>
      <c r="N122" s="0" t="s">
        <v>740</v>
      </c>
      <c r="O122" s="0" t="s">
        <v>703</v>
      </c>
      <c r="P122" s="0" t="n">
        <v>300</v>
      </c>
      <c r="Q122" s="0" t="s">
        <v>704</v>
      </c>
      <c r="R122" s="269" t="n">
        <v>2.79</v>
      </c>
      <c r="S122" s="269" t="n">
        <f aca="false">R122/3</f>
        <v>0.93</v>
      </c>
      <c r="T122" s="293" t="n">
        <f aca="false">S122/1</f>
        <v>0.93</v>
      </c>
    </row>
    <row r="123" customFormat="false" ht="15" hidden="false" customHeight="false" outlineLevel="0" collapsed="false">
      <c r="A123" s="285" t="s">
        <v>692</v>
      </c>
      <c r="B123" s="285" t="s">
        <v>693</v>
      </c>
      <c r="C123" s="0" t="s">
        <v>694</v>
      </c>
      <c r="D123" s="0" t="s">
        <v>695</v>
      </c>
      <c r="E123" s="267" t="n">
        <v>301019</v>
      </c>
      <c r="F123" s="0" t="s">
        <v>696</v>
      </c>
      <c r="G123" s="0" t="s">
        <v>697</v>
      </c>
      <c r="H123" s="291" t="s">
        <v>698</v>
      </c>
      <c r="I123" s="0" t="s">
        <v>705</v>
      </c>
      <c r="J123" s="0" t="s">
        <v>700</v>
      </c>
      <c r="K123" s="0" t="e">
        <f aca="false">#REF!</f>
        <v>#REF!</v>
      </c>
      <c r="L123" s="292" t="s">
        <v>673</v>
      </c>
      <c r="M123" s="268" t="s">
        <v>344</v>
      </c>
      <c r="N123" s="0" t="s">
        <v>740</v>
      </c>
      <c r="O123" s="0" t="s">
        <v>703</v>
      </c>
      <c r="P123" s="0" t="n">
        <v>300</v>
      </c>
      <c r="Q123" s="0" t="s">
        <v>704</v>
      </c>
      <c r="R123" s="269" t="n">
        <v>4.49</v>
      </c>
      <c r="S123" s="269" t="n">
        <f aca="false">R123/3</f>
        <v>1.49666666666667</v>
      </c>
      <c r="T123" s="293" t="n">
        <f aca="false">S123/1</f>
        <v>1.49666666666667</v>
      </c>
    </row>
    <row r="124" customFormat="false" ht="15" hidden="false" customHeight="false" outlineLevel="0" collapsed="false">
      <c r="A124" s="285" t="s">
        <v>692</v>
      </c>
      <c r="B124" s="285" t="s">
        <v>693</v>
      </c>
      <c r="C124" s="0" t="s">
        <v>694</v>
      </c>
      <c r="D124" s="0" t="s">
        <v>695</v>
      </c>
      <c r="E124" s="267" t="n">
        <v>301019</v>
      </c>
      <c r="F124" s="0" t="s">
        <v>696</v>
      </c>
      <c r="G124" s="0" t="s">
        <v>697</v>
      </c>
      <c r="H124" s="291" t="s">
        <v>698</v>
      </c>
      <c r="I124" s="0" t="s">
        <v>706</v>
      </c>
      <c r="J124" s="0" t="s">
        <v>700</v>
      </c>
      <c r="K124" s="0" t="e">
        <f aca="false">#REF!</f>
        <v>#REF!</v>
      </c>
      <c r="L124" s="292" t="s">
        <v>673</v>
      </c>
      <c r="M124" s="268" t="s">
        <v>344</v>
      </c>
      <c r="N124" s="0" t="s">
        <v>740</v>
      </c>
      <c r="O124" s="0" t="s">
        <v>703</v>
      </c>
      <c r="P124" s="0" t="n">
        <v>300</v>
      </c>
      <c r="Q124" s="0" t="s">
        <v>704</v>
      </c>
      <c r="R124" s="269" t="n">
        <v>3.99</v>
      </c>
      <c r="S124" s="269" t="n">
        <f aca="false">R124/3</f>
        <v>1.33</v>
      </c>
      <c r="T124" s="293" t="n">
        <f aca="false">S124/1</f>
        <v>1.33</v>
      </c>
    </row>
    <row r="125" customFormat="false" ht="15" hidden="false" customHeight="false" outlineLevel="0" collapsed="false">
      <c r="A125" s="285" t="s">
        <v>692</v>
      </c>
      <c r="B125" s="285" t="s">
        <v>693</v>
      </c>
      <c r="C125" s="0" t="s">
        <v>694</v>
      </c>
      <c r="D125" s="0" t="s">
        <v>695</v>
      </c>
      <c r="E125" s="267" t="n">
        <v>231019</v>
      </c>
      <c r="F125" s="0" t="s">
        <v>696</v>
      </c>
      <c r="G125" s="0" t="s">
        <v>697</v>
      </c>
      <c r="H125" s="291" t="s">
        <v>698</v>
      </c>
      <c r="I125" s="0" t="s">
        <v>699</v>
      </c>
      <c r="J125" s="0" t="s">
        <v>700</v>
      </c>
      <c r="K125" s="0" t="s">
        <v>711</v>
      </c>
      <c r="L125" s="292" t="s">
        <v>618</v>
      </c>
      <c r="M125" s="268" t="str">
        <f aca="false">'common foods'!D8</f>
        <v>01007</v>
      </c>
      <c r="N125" s="0" t="s">
        <v>712</v>
      </c>
      <c r="O125" s="0" t="s">
        <v>712</v>
      </c>
      <c r="P125" s="0" t="n">
        <v>1000</v>
      </c>
      <c r="Q125" s="0" t="s">
        <v>704</v>
      </c>
      <c r="R125" s="269" t="n">
        <v>2.99</v>
      </c>
      <c r="S125" s="269" t="n">
        <v>0.3</v>
      </c>
      <c r="T125" s="269" t="n">
        <f aca="false">S125/0.64</f>
        <v>0.46875</v>
      </c>
    </row>
    <row r="126" customFormat="false" ht="15" hidden="false" customHeight="false" outlineLevel="0" collapsed="false">
      <c r="A126" s="285" t="s">
        <v>692</v>
      </c>
      <c r="B126" s="285" t="s">
        <v>693</v>
      </c>
      <c r="C126" s="0" t="s">
        <v>694</v>
      </c>
      <c r="D126" s="0" t="s">
        <v>695</v>
      </c>
      <c r="E126" s="267" t="n">
        <v>231019</v>
      </c>
      <c r="F126" s="0" t="s">
        <v>696</v>
      </c>
      <c r="G126" s="0" t="s">
        <v>697</v>
      </c>
      <c r="H126" s="291" t="s">
        <v>698</v>
      </c>
      <c r="I126" s="0" t="s">
        <v>705</v>
      </c>
      <c r="J126" s="0" t="s">
        <v>700</v>
      </c>
      <c r="K126" s="0" t="s">
        <v>711</v>
      </c>
      <c r="L126" s="292" t="s">
        <v>618</v>
      </c>
      <c r="M126" s="268" t="s">
        <v>27</v>
      </c>
      <c r="N126" s="0" t="s">
        <v>712</v>
      </c>
      <c r="O126" s="0" t="s">
        <v>712</v>
      </c>
      <c r="P126" s="0" t="n">
        <v>1000</v>
      </c>
      <c r="Q126" s="0" t="s">
        <v>704</v>
      </c>
      <c r="R126" s="269" t="n">
        <v>2.99</v>
      </c>
      <c r="S126" s="269" t="n">
        <v>0.3</v>
      </c>
      <c r="T126" s="269" t="n">
        <f aca="false">S126/0.64</f>
        <v>0.46875</v>
      </c>
    </row>
    <row r="127" customFormat="false" ht="15" hidden="false" customHeight="false" outlineLevel="0" collapsed="false">
      <c r="A127" s="285" t="s">
        <v>692</v>
      </c>
      <c r="B127" s="285" t="s">
        <v>693</v>
      </c>
      <c r="C127" s="0" t="s">
        <v>694</v>
      </c>
      <c r="D127" s="0" t="s">
        <v>695</v>
      </c>
      <c r="E127" s="267" t="n">
        <v>231019</v>
      </c>
      <c r="F127" s="0" t="s">
        <v>696</v>
      </c>
      <c r="G127" s="0" t="s">
        <v>697</v>
      </c>
      <c r="H127" s="291" t="s">
        <v>698</v>
      </c>
      <c r="I127" s="0" t="s">
        <v>706</v>
      </c>
      <c r="J127" s="0" t="s">
        <v>700</v>
      </c>
      <c r="K127" s="0" t="s">
        <v>711</v>
      </c>
      <c r="L127" s="292" t="s">
        <v>618</v>
      </c>
      <c r="M127" s="268" t="s">
        <v>27</v>
      </c>
      <c r="N127" s="0" t="s">
        <v>712</v>
      </c>
      <c r="O127" s="0" t="s">
        <v>712</v>
      </c>
      <c r="P127" s="0" t="n">
        <v>1000</v>
      </c>
      <c r="Q127" s="0" t="s">
        <v>704</v>
      </c>
      <c r="R127" s="269" t="n">
        <v>3</v>
      </c>
      <c r="S127" s="269" t="n">
        <f aca="false">R127/10</f>
        <v>0.3</v>
      </c>
      <c r="T127" s="269" t="n">
        <f aca="false">S127/0.64</f>
        <v>0.46875</v>
      </c>
    </row>
    <row r="128" customFormat="false" ht="15" hidden="false" customHeight="false" outlineLevel="0" collapsed="false">
      <c r="A128" s="285" t="s">
        <v>692</v>
      </c>
      <c r="B128" s="285" t="s">
        <v>693</v>
      </c>
      <c r="C128" s="0" t="s">
        <v>694</v>
      </c>
      <c r="D128" s="0" t="s">
        <v>695</v>
      </c>
      <c r="E128" s="267" t="n">
        <v>231019</v>
      </c>
      <c r="F128" s="0" t="s">
        <v>696</v>
      </c>
      <c r="G128" s="0" t="s">
        <v>697</v>
      </c>
      <c r="H128" s="291" t="s">
        <v>698</v>
      </c>
      <c r="I128" s="0" t="s">
        <v>699</v>
      </c>
      <c r="J128" s="0" t="s">
        <v>700</v>
      </c>
      <c r="K128" s="0" t="s">
        <v>701</v>
      </c>
      <c r="L128" s="296" t="s">
        <v>643</v>
      </c>
      <c r="M128" s="268" t="str">
        <f aca="false">'common foods'!D69</f>
        <v>03071</v>
      </c>
      <c r="N128" s="0" t="s">
        <v>741</v>
      </c>
      <c r="O128" s="0" t="s">
        <v>703</v>
      </c>
      <c r="P128" s="0" t="n">
        <f aca="false">75*5</f>
        <v>375</v>
      </c>
      <c r="Q128" s="0" t="s">
        <v>704</v>
      </c>
      <c r="R128" s="269" t="n">
        <v>3.89</v>
      </c>
      <c r="S128" s="269" t="n">
        <f aca="false">R128/3.75</f>
        <v>1.03733333333333</v>
      </c>
      <c r="T128" s="269" t="n">
        <f aca="false">S128*1</f>
        <v>1.03733333333333</v>
      </c>
    </row>
    <row r="129" customFormat="false" ht="15" hidden="false" customHeight="false" outlineLevel="0" collapsed="false">
      <c r="A129" s="285" t="s">
        <v>692</v>
      </c>
      <c r="B129" s="285" t="s">
        <v>693</v>
      </c>
      <c r="C129" s="0" t="s">
        <v>694</v>
      </c>
      <c r="D129" s="0" t="s">
        <v>695</v>
      </c>
      <c r="E129" s="267" t="n">
        <v>231019</v>
      </c>
      <c r="F129" s="0" t="s">
        <v>696</v>
      </c>
      <c r="G129" s="0" t="s">
        <v>697</v>
      </c>
      <c r="H129" s="291" t="s">
        <v>698</v>
      </c>
      <c r="I129" s="0" t="s">
        <v>705</v>
      </c>
      <c r="J129" s="0" t="s">
        <v>700</v>
      </c>
      <c r="K129" s="0" t="s">
        <v>701</v>
      </c>
      <c r="L129" s="296" t="s">
        <v>643</v>
      </c>
      <c r="M129" s="268" t="s">
        <v>152</v>
      </c>
      <c r="N129" s="0" t="s">
        <v>741</v>
      </c>
      <c r="O129" s="0" t="s">
        <v>703</v>
      </c>
      <c r="P129" s="0" t="n">
        <f aca="false">75*5</f>
        <v>375</v>
      </c>
      <c r="Q129" s="0" t="s">
        <v>704</v>
      </c>
      <c r="R129" s="269" t="n">
        <v>4.49</v>
      </c>
      <c r="S129" s="269" t="n">
        <f aca="false">R129/3.75</f>
        <v>1.19733333333333</v>
      </c>
      <c r="T129" s="269" t="n">
        <f aca="false">S129*1</f>
        <v>1.19733333333333</v>
      </c>
    </row>
    <row r="130" customFormat="false" ht="15" hidden="false" customHeight="false" outlineLevel="0" collapsed="false">
      <c r="A130" s="285" t="s">
        <v>692</v>
      </c>
      <c r="B130" s="285" t="s">
        <v>693</v>
      </c>
      <c r="C130" s="0" t="s">
        <v>694</v>
      </c>
      <c r="D130" s="0" t="s">
        <v>695</v>
      </c>
      <c r="E130" s="267" t="n">
        <v>231019</v>
      </c>
      <c r="F130" s="0" t="s">
        <v>696</v>
      </c>
      <c r="G130" s="0" t="s">
        <v>697</v>
      </c>
      <c r="H130" s="291" t="s">
        <v>698</v>
      </c>
      <c r="I130" s="0" t="s">
        <v>706</v>
      </c>
      <c r="J130" s="0" t="s">
        <v>700</v>
      </c>
      <c r="K130" s="0" t="s">
        <v>701</v>
      </c>
      <c r="L130" s="296" t="s">
        <v>643</v>
      </c>
      <c r="M130" s="268" t="s">
        <v>152</v>
      </c>
      <c r="N130" s="0" t="s">
        <v>741</v>
      </c>
      <c r="O130" s="0" t="s">
        <v>703</v>
      </c>
      <c r="P130" s="0" t="n">
        <f aca="false">75*5</f>
        <v>375</v>
      </c>
      <c r="Q130" s="0" t="s">
        <v>704</v>
      </c>
      <c r="R130" s="269" t="n">
        <v>4.59</v>
      </c>
      <c r="S130" s="269" t="n">
        <f aca="false">R130/3.75</f>
        <v>1.224</v>
      </c>
      <c r="T130" s="269" t="n">
        <f aca="false">S130*1</f>
        <v>1.224</v>
      </c>
    </row>
    <row r="131" customFormat="false" ht="30" hidden="false" customHeight="false" outlineLevel="0" collapsed="false">
      <c r="A131" s="285" t="s">
        <v>692</v>
      </c>
      <c r="B131" s="285" t="s">
        <v>693</v>
      </c>
      <c r="C131" s="0" t="s">
        <v>694</v>
      </c>
      <c r="D131" s="0" t="s">
        <v>695</v>
      </c>
      <c r="E131" s="267" t="n">
        <v>291019</v>
      </c>
      <c r="F131" s="0" t="s">
        <v>696</v>
      </c>
      <c r="G131" s="0" t="s">
        <v>697</v>
      </c>
      <c r="H131" s="291" t="s">
        <v>698</v>
      </c>
      <c r="I131" s="0" t="s">
        <v>699</v>
      </c>
      <c r="J131" s="0" t="s">
        <v>700</v>
      </c>
      <c r="K131" s="0" t="s">
        <v>714</v>
      </c>
      <c r="L131" s="288" t="s">
        <v>656</v>
      </c>
      <c r="M131" s="268" t="str">
        <f aca="false">'common foods'!D116</f>
        <v>05095</v>
      </c>
      <c r="N131" s="0" t="s">
        <v>742</v>
      </c>
      <c r="O131" s="0" t="s">
        <v>703</v>
      </c>
      <c r="P131" s="0" t="n">
        <v>400</v>
      </c>
      <c r="Q131" s="0" t="s">
        <v>704</v>
      </c>
      <c r="R131" s="269" t="n">
        <v>5.39</v>
      </c>
      <c r="S131" s="269" t="n">
        <f aca="false">R131/4</f>
        <v>1.3475</v>
      </c>
      <c r="T131" s="269" t="n">
        <f aca="false">S131/1</f>
        <v>1.3475</v>
      </c>
    </row>
    <row r="132" customFormat="false" ht="30" hidden="false" customHeight="false" outlineLevel="0" collapsed="false">
      <c r="A132" s="285" t="s">
        <v>692</v>
      </c>
      <c r="B132" s="285" t="s">
        <v>693</v>
      </c>
      <c r="C132" s="0" t="s">
        <v>694</v>
      </c>
      <c r="D132" s="0" t="s">
        <v>695</v>
      </c>
      <c r="E132" s="267" t="n">
        <v>291019</v>
      </c>
      <c r="F132" s="0" t="s">
        <v>696</v>
      </c>
      <c r="G132" s="0" t="s">
        <v>697</v>
      </c>
      <c r="H132" s="291" t="s">
        <v>698</v>
      </c>
      <c r="I132" s="0" t="s">
        <v>705</v>
      </c>
      <c r="J132" s="0" t="s">
        <v>700</v>
      </c>
      <c r="K132" s="0" t="s">
        <v>714</v>
      </c>
      <c r="L132" s="288" t="s">
        <v>656</v>
      </c>
      <c r="M132" s="268" t="s">
        <v>247</v>
      </c>
      <c r="N132" s="0" t="s">
        <v>742</v>
      </c>
      <c r="O132" s="0" t="s">
        <v>703</v>
      </c>
      <c r="P132" s="0" t="n">
        <v>400</v>
      </c>
      <c r="Q132" s="0" t="s">
        <v>704</v>
      </c>
      <c r="R132" s="269" t="n">
        <v>6.09</v>
      </c>
      <c r="S132" s="269" t="n">
        <f aca="false">R132/4</f>
        <v>1.5225</v>
      </c>
      <c r="T132" s="269" t="n">
        <f aca="false">S132/1</f>
        <v>1.5225</v>
      </c>
    </row>
    <row r="133" customFormat="false" ht="30" hidden="false" customHeight="false" outlineLevel="0" collapsed="false">
      <c r="A133" s="285" t="s">
        <v>692</v>
      </c>
      <c r="B133" s="285" t="s">
        <v>693</v>
      </c>
      <c r="C133" s="0" t="s">
        <v>694</v>
      </c>
      <c r="D133" s="0" t="s">
        <v>695</v>
      </c>
      <c r="E133" s="267" t="n">
        <v>291019</v>
      </c>
      <c r="F133" s="0" t="s">
        <v>696</v>
      </c>
      <c r="G133" s="0" t="s">
        <v>697</v>
      </c>
      <c r="H133" s="291" t="s">
        <v>698</v>
      </c>
      <c r="I133" s="0" t="s">
        <v>706</v>
      </c>
      <c r="J133" s="0" t="s">
        <v>700</v>
      </c>
      <c r="K133" s="0" t="s">
        <v>714</v>
      </c>
      <c r="L133" s="288" t="s">
        <v>656</v>
      </c>
      <c r="M133" s="268" t="s">
        <v>247</v>
      </c>
      <c r="N133" s="0" t="s">
        <v>742</v>
      </c>
      <c r="O133" s="0" t="s">
        <v>703</v>
      </c>
      <c r="P133" s="0" t="n">
        <v>400</v>
      </c>
      <c r="Q133" s="0" t="s">
        <v>704</v>
      </c>
      <c r="R133" s="269" t="n">
        <v>6.1</v>
      </c>
      <c r="S133" s="269" t="n">
        <f aca="false">R133/4</f>
        <v>1.525</v>
      </c>
      <c r="T133" s="269" t="n">
        <f aca="false">S133/1</f>
        <v>1.525</v>
      </c>
    </row>
    <row r="134" customFormat="false" ht="45" hidden="false" customHeight="false" outlineLevel="0" collapsed="false">
      <c r="A134" s="285" t="s">
        <v>692</v>
      </c>
      <c r="B134" s="285" t="s">
        <v>693</v>
      </c>
      <c r="C134" s="0" t="s">
        <v>694</v>
      </c>
      <c r="D134" s="0" t="s">
        <v>695</v>
      </c>
      <c r="E134" s="267" t="n">
        <v>231019</v>
      </c>
      <c r="F134" s="0" t="s">
        <v>696</v>
      </c>
      <c r="G134" s="0" t="s">
        <v>697</v>
      </c>
      <c r="H134" s="291" t="s">
        <v>698</v>
      </c>
      <c r="I134" s="0" t="s">
        <v>699</v>
      </c>
      <c r="J134" s="0" t="s">
        <v>700</v>
      </c>
      <c r="K134" s="0" t="s">
        <v>714</v>
      </c>
      <c r="L134" s="292" t="s">
        <v>655</v>
      </c>
      <c r="M134" s="268" t="str">
        <f aca="false">'common foods'!D117</f>
        <v>05096</v>
      </c>
      <c r="N134" s="0" t="s">
        <v>743</v>
      </c>
      <c r="O134" s="0" t="s">
        <v>703</v>
      </c>
      <c r="P134" s="0" t="n">
        <v>300</v>
      </c>
      <c r="Q134" s="0" t="s">
        <v>704</v>
      </c>
      <c r="R134" s="269" t="n">
        <v>2.29</v>
      </c>
      <c r="S134" s="269" t="n">
        <v>0.76</v>
      </c>
      <c r="T134" s="293" t="n">
        <f aca="false">S134*1</f>
        <v>0.76</v>
      </c>
    </row>
    <row r="135" customFormat="false" ht="45" hidden="false" customHeight="false" outlineLevel="0" collapsed="false">
      <c r="A135" s="285" t="s">
        <v>692</v>
      </c>
      <c r="B135" s="285" t="s">
        <v>693</v>
      </c>
      <c r="C135" s="0" t="s">
        <v>694</v>
      </c>
      <c r="D135" s="0" t="s">
        <v>695</v>
      </c>
      <c r="E135" s="267" t="n">
        <v>231019</v>
      </c>
      <c r="F135" s="0" t="s">
        <v>696</v>
      </c>
      <c r="G135" s="0" t="s">
        <v>697</v>
      </c>
      <c r="H135" s="291" t="s">
        <v>698</v>
      </c>
      <c r="I135" s="0" t="s">
        <v>705</v>
      </c>
      <c r="J135" s="0" t="s">
        <v>700</v>
      </c>
      <c r="K135" s="0" t="s">
        <v>714</v>
      </c>
      <c r="L135" s="292" t="s">
        <v>655</v>
      </c>
      <c r="M135" s="268" t="s">
        <v>199</v>
      </c>
      <c r="N135" s="0" t="s">
        <v>744</v>
      </c>
      <c r="O135" s="0" t="s">
        <v>703</v>
      </c>
      <c r="P135" s="0" t="n">
        <v>297</v>
      </c>
      <c r="Q135" s="0" t="s">
        <v>704</v>
      </c>
      <c r="R135" s="269" t="n">
        <v>2.99</v>
      </c>
      <c r="S135" s="269" t="n">
        <v>1</v>
      </c>
      <c r="T135" s="293" t="n">
        <f aca="false">S135*1</f>
        <v>1</v>
      </c>
    </row>
    <row r="136" customFormat="false" ht="45" hidden="false" customHeight="false" outlineLevel="0" collapsed="false">
      <c r="A136" s="285" t="s">
        <v>692</v>
      </c>
      <c r="B136" s="285" t="s">
        <v>693</v>
      </c>
      <c r="C136" s="0" t="s">
        <v>694</v>
      </c>
      <c r="D136" s="0" t="s">
        <v>695</v>
      </c>
      <c r="E136" s="267" t="n">
        <v>231019</v>
      </c>
      <c r="F136" s="0" t="s">
        <v>696</v>
      </c>
      <c r="G136" s="0" t="s">
        <v>697</v>
      </c>
      <c r="H136" s="291" t="s">
        <v>698</v>
      </c>
      <c r="I136" s="0" t="s">
        <v>706</v>
      </c>
      <c r="J136" s="0" t="s">
        <v>700</v>
      </c>
      <c r="K136" s="0" t="s">
        <v>714</v>
      </c>
      <c r="L136" s="292" t="s">
        <v>655</v>
      </c>
      <c r="M136" s="268" t="s">
        <v>199</v>
      </c>
      <c r="N136" s="0" t="s">
        <v>739</v>
      </c>
      <c r="O136" s="0" t="s">
        <v>710</v>
      </c>
      <c r="P136" s="0" t="n">
        <v>450</v>
      </c>
      <c r="Q136" s="0" t="s">
        <v>704</v>
      </c>
      <c r="R136" s="269" t="n">
        <v>4.9</v>
      </c>
      <c r="S136" s="269" t="n">
        <v>1.09</v>
      </c>
      <c r="T136" s="293" t="n">
        <f aca="false">S136*1</f>
        <v>1.09</v>
      </c>
    </row>
    <row r="137" customFormat="false" ht="45" hidden="false" customHeight="false" outlineLevel="0" collapsed="false">
      <c r="A137" s="285" t="s">
        <v>692</v>
      </c>
      <c r="B137" s="285" t="s">
        <v>693</v>
      </c>
      <c r="C137" s="0" t="s">
        <v>694</v>
      </c>
      <c r="D137" s="0" t="s">
        <v>695</v>
      </c>
      <c r="E137" s="267" t="n">
        <v>231019</v>
      </c>
      <c r="F137" s="0" t="s">
        <v>696</v>
      </c>
      <c r="G137" s="0" t="s">
        <v>697</v>
      </c>
      <c r="H137" s="291" t="s">
        <v>698</v>
      </c>
      <c r="I137" s="0" t="s">
        <v>699</v>
      </c>
      <c r="J137" s="0" t="s">
        <v>700</v>
      </c>
      <c r="K137" s="0" t="s">
        <v>719</v>
      </c>
      <c r="L137" s="292" t="s">
        <v>628</v>
      </c>
      <c r="M137" s="268" t="str">
        <f aca="false">'common foods'!D18</f>
        <v>02013</v>
      </c>
      <c r="N137" s="0" t="s">
        <v>712</v>
      </c>
      <c r="O137" s="0" t="s">
        <v>712</v>
      </c>
      <c r="P137" s="0" t="n">
        <v>1500</v>
      </c>
      <c r="Q137" s="0" t="s">
        <v>704</v>
      </c>
      <c r="R137" s="269" t="n">
        <v>2.99</v>
      </c>
      <c r="S137" s="269" t="n">
        <f aca="false">R137/15</f>
        <v>0.199333333333333</v>
      </c>
      <c r="T137" s="269" t="n">
        <f aca="false">S137:S137/0.75</f>
        <v>0.265777777777778</v>
      </c>
    </row>
    <row r="138" customFormat="false" ht="45" hidden="false" customHeight="false" outlineLevel="0" collapsed="false">
      <c r="A138" s="285" t="s">
        <v>692</v>
      </c>
      <c r="B138" s="285" t="s">
        <v>693</v>
      </c>
      <c r="C138" s="0" t="s">
        <v>694</v>
      </c>
      <c r="D138" s="0" t="s">
        <v>695</v>
      </c>
      <c r="E138" s="267" t="n">
        <v>231019</v>
      </c>
      <c r="F138" s="0" t="s">
        <v>696</v>
      </c>
      <c r="G138" s="0" t="s">
        <v>697</v>
      </c>
      <c r="H138" s="291" t="s">
        <v>698</v>
      </c>
      <c r="I138" s="0" t="s">
        <v>705</v>
      </c>
      <c r="J138" s="0" t="s">
        <v>700</v>
      </c>
      <c r="K138" s="0" t="s">
        <v>719</v>
      </c>
      <c r="L138" s="292" t="s">
        <v>628</v>
      </c>
      <c r="M138" s="268" t="s">
        <v>49</v>
      </c>
      <c r="N138" s="0" t="s">
        <v>712</v>
      </c>
      <c r="O138" s="0" t="s">
        <v>712</v>
      </c>
      <c r="P138" s="0" t="n">
        <v>1500</v>
      </c>
      <c r="Q138" s="0" t="s">
        <v>704</v>
      </c>
      <c r="R138" s="269" t="n">
        <v>2.49</v>
      </c>
      <c r="S138" s="269" t="n">
        <f aca="false">R138/15</f>
        <v>0.166</v>
      </c>
      <c r="T138" s="269" t="n">
        <f aca="false">S138:S138/0.75</f>
        <v>0.221333333333333</v>
      </c>
    </row>
    <row r="139" customFormat="false" ht="45" hidden="false" customHeight="false" outlineLevel="0" collapsed="false">
      <c r="A139" s="285" t="s">
        <v>692</v>
      </c>
      <c r="B139" s="285" t="s">
        <v>693</v>
      </c>
      <c r="C139" s="0" t="s">
        <v>694</v>
      </c>
      <c r="D139" s="0" t="s">
        <v>695</v>
      </c>
      <c r="E139" s="267" t="n">
        <v>231019</v>
      </c>
      <c r="F139" s="0" t="s">
        <v>696</v>
      </c>
      <c r="G139" s="0" t="s">
        <v>697</v>
      </c>
      <c r="H139" s="291" t="s">
        <v>698</v>
      </c>
      <c r="I139" s="0" t="s">
        <v>706</v>
      </c>
      <c r="J139" s="0" t="s">
        <v>700</v>
      </c>
      <c r="K139" s="0" t="s">
        <v>719</v>
      </c>
      <c r="L139" s="292" t="s">
        <v>628</v>
      </c>
      <c r="M139" s="268" t="s">
        <v>49</v>
      </c>
      <c r="N139" s="0" t="s">
        <v>712</v>
      </c>
      <c r="O139" s="0" t="s">
        <v>712</v>
      </c>
      <c r="P139" s="0" t="n">
        <v>1500</v>
      </c>
      <c r="Q139" s="0" t="s">
        <v>704</v>
      </c>
      <c r="R139" s="269" t="n">
        <v>2</v>
      </c>
      <c r="S139" s="269" t="n">
        <f aca="false">R139/15</f>
        <v>0.133333333333333</v>
      </c>
      <c r="T139" s="269" t="n">
        <f aca="false">S139:S139/0.75</f>
        <v>0.177777777777778</v>
      </c>
    </row>
    <row r="140" customFormat="false" ht="15" hidden="false" customHeight="false" outlineLevel="0" collapsed="false">
      <c r="A140" s="285" t="s">
        <v>692</v>
      </c>
      <c r="B140" s="285" t="s">
        <v>693</v>
      </c>
      <c r="C140" s="0" t="s">
        <v>694</v>
      </c>
      <c r="D140" s="0" t="s">
        <v>695</v>
      </c>
      <c r="E140" s="267" t="n">
        <v>231019</v>
      </c>
      <c r="F140" s="0" t="s">
        <v>696</v>
      </c>
      <c r="G140" s="0" t="s">
        <v>697</v>
      </c>
      <c r="H140" s="291" t="s">
        <v>698</v>
      </c>
      <c r="I140" s="0" t="s">
        <v>699</v>
      </c>
      <c r="J140" s="0" t="s">
        <v>700</v>
      </c>
      <c r="K140" s="0" t="s">
        <v>719</v>
      </c>
      <c r="L140" s="292" t="s">
        <v>629</v>
      </c>
      <c r="M140" s="268" t="str">
        <f aca="false">'common foods'!D19</f>
        <v>02014</v>
      </c>
      <c r="N140" s="0" t="s">
        <v>712</v>
      </c>
      <c r="O140" s="0" t="s">
        <v>712</v>
      </c>
      <c r="P140" s="0" t="n">
        <v>160</v>
      </c>
      <c r="Q140" s="0" t="s">
        <v>704</v>
      </c>
      <c r="R140" s="269" t="n">
        <v>1.49</v>
      </c>
      <c r="S140" s="269" t="n">
        <f aca="false">R140/1.6</f>
        <v>0.93125</v>
      </c>
      <c r="T140" s="269" t="n">
        <f aca="false">S140/0.88</f>
        <v>1.05823863636364</v>
      </c>
    </row>
    <row r="141" customFormat="false" ht="15" hidden="false" customHeight="false" outlineLevel="0" collapsed="false">
      <c r="A141" s="285" t="s">
        <v>692</v>
      </c>
      <c r="B141" s="285" t="s">
        <v>693</v>
      </c>
      <c r="C141" s="0" t="s">
        <v>694</v>
      </c>
      <c r="D141" s="0" t="s">
        <v>695</v>
      </c>
      <c r="E141" s="267" t="n">
        <v>231019</v>
      </c>
      <c r="F141" s="0" t="s">
        <v>696</v>
      </c>
      <c r="G141" s="0" t="s">
        <v>697</v>
      </c>
      <c r="H141" s="291" t="s">
        <v>698</v>
      </c>
      <c r="I141" s="0" t="s">
        <v>705</v>
      </c>
      <c r="J141" s="0" t="s">
        <v>700</v>
      </c>
      <c r="K141" s="0" t="s">
        <v>719</v>
      </c>
      <c r="L141" s="292" t="s">
        <v>629</v>
      </c>
      <c r="M141" s="268" t="s">
        <v>51</v>
      </c>
      <c r="N141" s="0" t="s">
        <v>712</v>
      </c>
      <c r="O141" s="0" t="s">
        <v>712</v>
      </c>
      <c r="P141" s="0" t="n">
        <v>160</v>
      </c>
      <c r="Q141" s="0" t="s">
        <v>704</v>
      </c>
      <c r="R141" s="269" t="n">
        <v>1.79</v>
      </c>
      <c r="S141" s="269" t="n">
        <f aca="false">R141/1.6</f>
        <v>1.11875</v>
      </c>
      <c r="T141" s="269" t="n">
        <f aca="false">S141/0.88</f>
        <v>1.27130681818182</v>
      </c>
    </row>
    <row r="142" customFormat="false" ht="15" hidden="false" customHeight="false" outlineLevel="0" collapsed="false">
      <c r="A142" s="285" t="s">
        <v>692</v>
      </c>
      <c r="B142" s="285" t="s">
        <v>693</v>
      </c>
      <c r="C142" s="0" t="s">
        <v>694</v>
      </c>
      <c r="D142" s="0" t="s">
        <v>695</v>
      </c>
      <c r="E142" s="267" t="n">
        <v>231019</v>
      </c>
      <c r="F142" s="0" t="s">
        <v>696</v>
      </c>
      <c r="G142" s="0" t="s">
        <v>697</v>
      </c>
      <c r="H142" s="291" t="s">
        <v>698</v>
      </c>
      <c r="I142" s="0" t="s">
        <v>706</v>
      </c>
      <c r="J142" s="0" t="s">
        <v>700</v>
      </c>
      <c r="K142" s="0" t="s">
        <v>719</v>
      </c>
      <c r="L142" s="292" t="s">
        <v>629</v>
      </c>
      <c r="M142" s="268" t="s">
        <v>51</v>
      </c>
      <c r="N142" s="0" t="s">
        <v>712</v>
      </c>
      <c r="O142" s="0" t="s">
        <v>712</v>
      </c>
      <c r="P142" s="0" t="n">
        <v>160</v>
      </c>
      <c r="Q142" s="0" t="s">
        <v>704</v>
      </c>
      <c r="R142" s="269" t="n">
        <v>1.8</v>
      </c>
      <c r="S142" s="269" t="n">
        <f aca="false">R142/1.6</f>
        <v>1.125</v>
      </c>
      <c r="T142" s="269" t="n">
        <f aca="false">S142/0.88</f>
        <v>1.27840909090909</v>
      </c>
    </row>
    <row r="143" customFormat="false" ht="30" hidden="false" customHeight="false" outlineLevel="0" collapsed="false">
      <c r="A143" s="285" t="s">
        <v>692</v>
      </c>
      <c r="B143" s="285" t="s">
        <v>693</v>
      </c>
      <c r="C143" s="0" t="s">
        <v>694</v>
      </c>
      <c r="D143" s="0" t="s">
        <v>695</v>
      </c>
      <c r="E143" s="267" t="n">
        <v>231019</v>
      </c>
      <c r="F143" s="0" t="s">
        <v>696</v>
      </c>
      <c r="G143" s="0" t="s">
        <v>697</v>
      </c>
      <c r="H143" s="291" t="s">
        <v>698</v>
      </c>
      <c r="I143" s="0" t="s">
        <v>699</v>
      </c>
      <c r="J143" s="0" t="s">
        <v>745</v>
      </c>
      <c r="K143" s="0" t="s">
        <v>719</v>
      </c>
      <c r="L143" s="292" t="s">
        <v>633</v>
      </c>
      <c r="M143" s="268" t="str">
        <f aca="false">'common foods'!D37</f>
        <v>02035</v>
      </c>
      <c r="N143" s="0" t="s">
        <v>712</v>
      </c>
      <c r="O143" s="0" t="s">
        <v>712</v>
      </c>
      <c r="P143" s="190" t="n">
        <v>950</v>
      </c>
      <c r="Q143" s="0" t="s">
        <v>704</v>
      </c>
      <c r="R143" s="269" t="n">
        <v>1.99</v>
      </c>
      <c r="S143" s="269" t="n">
        <f aca="false">R143/9.5</f>
        <v>0.209473684210526</v>
      </c>
      <c r="T143" s="269" t="n">
        <f aca="false">S143/0.72</f>
        <v>0.29093567251462</v>
      </c>
    </row>
    <row r="144" customFormat="false" ht="30" hidden="false" customHeight="false" outlineLevel="0" collapsed="false">
      <c r="A144" s="285" t="s">
        <v>692</v>
      </c>
      <c r="B144" s="285" t="s">
        <v>693</v>
      </c>
      <c r="C144" s="0" t="s">
        <v>694</v>
      </c>
      <c r="D144" s="0" t="s">
        <v>695</v>
      </c>
      <c r="E144" s="267" t="n">
        <v>231019</v>
      </c>
      <c r="F144" s="0" t="s">
        <v>696</v>
      </c>
      <c r="G144" s="0" t="s">
        <v>697</v>
      </c>
      <c r="H144" s="291" t="s">
        <v>698</v>
      </c>
      <c r="I144" s="0" t="s">
        <v>705</v>
      </c>
      <c r="J144" s="0" t="s">
        <v>700</v>
      </c>
      <c r="K144" s="0" t="s">
        <v>719</v>
      </c>
      <c r="L144" s="292" t="s">
        <v>633</v>
      </c>
      <c r="M144" s="268" t="s">
        <v>87</v>
      </c>
      <c r="N144" s="0" t="s">
        <v>712</v>
      </c>
      <c r="O144" s="0" t="s">
        <v>712</v>
      </c>
      <c r="P144" s="298" t="n">
        <v>1000</v>
      </c>
      <c r="Q144" s="0" t="s">
        <v>704</v>
      </c>
      <c r="R144" s="269" t="n">
        <v>2.99</v>
      </c>
      <c r="S144" s="269" t="n">
        <f aca="false">R144/10</f>
        <v>0.299</v>
      </c>
      <c r="T144" s="269" t="n">
        <f aca="false">S144/0.72</f>
        <v>0.415277777777778</v>
      </c>
    </row>
    <row r="145" customFormat="false" ht="30" hidden="false" customHeight="false" outlineLevel="0" collapsed="false">
      <c r="A145" s="285" t="s">
        <v>692</v>
      </c>
      <c r="B145" s="285" t="s">
        <v>693</v>
      </c>
      <c r="C145" s="0" t="s">
        <v>694</v>
      </c>
      <c r="D145" s="0" t="s">
        <v>695</v>
      </c>
      <c r="E145" s="267" t="n">
        <v>231019</v>
      </c>
      <c r="F145" s="0" t="s">
        <v>696</v>
      </c>
      <c r="G145" s="0" t="s">
        <v>697</v>
      </c>
      <c r="H145" s="291" t="s">
        <v>698</v>
      </c>
      <c r="I145" s="0" t="s">
        <v>706</v>
      </c>
      <c r="J145" s="0" t="s">
        <v>700</v>
      </c>
      <c r="K145" s="0" t="s">
        <v>719</v>
      </c>
      <c r="L145" s="292" t="s">
        <v>633</v>
      </c>
      <c r="M145" s="268" t="s">
        <v>87</v>
      </c>
      <c r="N145" s="0" t="s">
        <v>712</v>
      </c>
      <c r="O145" s="0" t="s">
        <v>712</v>
      </c>
      <c r="P145" s="298" t="n">
        <v>1000</v>
      </c>
      <c r="Q145" s="0" t="s">
        <v>704</v>
      </c>
      <c r="R145" s="269" t="n">
        <v>3</v>
      </c>
      <c r="S145" s="269" t="n">
        <f aca="false">R145/10</f>
        <v>0.3</v>
      </c>
      <c r="T145" s="269" t="n">
        <f aca="false">S145/0.72</f>
        <v>0.416666666666667</v>
      </c>
    </row>
    <row r="146" customFormat="false" ht="15" hidden="false" customHeight="false" outlineLevel="0" collapsed="false">
      <c r="A146" s="285" t="s">
        <v>692</v>
      </c>
      <c r="B146" s="285" t="s">
        <v>693</v>
      </c>
      <c r="C146" s="0" t="s">
        <v>694</v>
      </c>
      <c r="D146" s="0" t="s">
        <v>695</v>
      </c>
      <c r="E146" s="267" t="n">
        <v>231019</v>
      </c>
      <c r="F146" s="0" t="s">
        <v>696</v>
      </c>
      <c r="G146" s="0" t="s">
        <v>697</v>
      </c>
      <c r="H146" s="291" t="s">
        <v>698</v>
      </c>
      <c r="I146" s="0" t="s">
        <v>699</v>
      </c>
      <c r="J146" s="0" t="s">
        <v>700</v>
      </c>
      <c r="K146" s="0" t="s">
        <v>707</v>
      </c>
      <c r="L146" s="292" t="s">
        <v>650</v>
      </c>
      <c r="M146" s="268" t="str">
        <f aca="false">'common foods'!D71</f>
        <v>04057</v>
      </c>
      <c r="N146" s="0" t="s">
        <v>746</v>
      </c>
      <c r="O146" s="0" t="s">
        <v>703</v>
      </c>
      <c r="P146" s="0" t="n">
        <v>1000</v>
      </c>
      <c r="Q146" s="0" t="s">
        <v>704</v>
      </c>
      <c r="R146" s="269" t="n">
        <v>9.89</v>
      </c>
      <c r="S146" s="269" t="n">
        <v>0.99</v>
      </c>
      <c r="T146" s="269" t="n">
        <f aca="false">S146*1</f>
        <v>0.99</v>
      </c>
    </row>
    <row r="147" customFormat="false" ht="15" hidden="false" customHeight="false" outlineLevel="0" collapsed="false">
      <c r="A147" s="285" t="s">
        <v>692</v>
      </c>
      <c r="B147" s="285" t="s">
        <v>693</v>
      </c>
      <c r="C147" s="0" t="s">
        <v>694</v>
      </c>
      <c r="D147" s="0" t="s">
        <v>695</v>
      </c>
      <c r="E147" s="267" t="n">
        <v>231019</v>
      </c>
      <c r="F147" s="0" t="s">
        <v>696</v>
      </c>
      <c r="G147" s="0" t="s">
        <v>697</v>
      </c>
      <c r="H147" s="291" t="s">
        <v>698</v>
      </c>
      <c r="I147" s="0" t="s">
        <v>705</v>
      </c>
      <c r="J147" s="0" t="s">
        <v>700</v>
      </c>
      <c r="K147" s="0" t="s">
        <v>707</v>
      </c>
      <c r="L147" s="292" t="s">
        <v>650</v>
      </c>
      <c r="M147" s="268" t="s">
        <v>157</v>
      </c>
      <c r="N147" s="0" t="s">
        <v>746</v>
      </c>
      <c r="O147" s="0" t="s">
        <v>703</v>
      </c>
      <c r="P147" s="0" t="n">
        <v>1000</v>
      </c>
      <c r="Q147" s="0" t="s">
        <v>704</v>
      </c>
      <c r="R147" s="269" t="n">
        <v>10.99</v>
      </c>
      <c r="S147" s="269" t="n">
        <v>1.1</v>
      </c>
      <c r="T147" s="269" t="n">
        <f aca="false">S147*1</f>
        <v>1.1</v>
      </c>
    </row>
    <row r="148" customFormat="false" ht="15" hidden="false" customHeight="false" outlineLevel="0" collapsed="false">
      <c r="A148" s="285" t="s">
        <v>692</v>
      </c>
      <c r="B148" s="285" t="s">
        <v>693</v>
      </c>
      <c r="C148" s="0" t="s">
        <v>694</v>
      </c>
      <c r="D148" s="0" t="s">
        <v>695</v>
      </c>
      <c r="E148" s="267" t="n">
        <v>231019</v>
      </c>
      <c r="F148" s="0" t="s">
        <v>696</v>
      </c>
      <c r="G148" s="0" t="s">
        <v>697</v>
      </c>
      <c r="H148" s="291" t="s">
        <v>698</v>
      </c>
      <c r="I148" s="0" t="s">
        <v>706</v>
      </c>
      <c r="J148" s="0" t="s">
        <v>700</v>
      </c>
      <c r="K148" s="0" t="s">
        <v>707</v>
      </c>
      <c r="L148" s="292" t="s">
        <v>650</v>
      </c>
      <c r="M148" s="268" t="s">
        <v>157</v>
      </c>
      <c r="N148" s="0" t="s">
        <v>706</v>
      </c>
      <c r="O148" s="0" t="s">
        <v>710</v>
      </c>
      <c r="P148" s="0" t="n">
        <v>1000</v>
      </c>
      <c r="Q148" s="0" t="s">
        <v>704</v>
      </c>
      <c r="R148" s="269" t="n">
        <v>9</v>
      </c>
      <c r="S148" s="269" t="n">
        <f aca="false">R148/10</f>
        <v>0.9</v>
      </c>
      <c r="T148" s="269" t="n">
        <f aca="false">S148*1</f>
        <v>0.9</v>
      </c>
    </row>
    <row r="149" customFormat="false" ht="15" hidden="false" customHeight="false" outlineLevel="0" collapsed="false">
      <c r="A149" s="285" t="s">
        <v>692</v>
      </c>
      <c r="B149" s="285" t="s">
        <v>693</v>
      </c>
      <c r="C149" s="0" t="s">
        <v>694</v>
      </c>
      <c r="D149" s="0" t="s">
        <v>695</v>
      </c>
      <c r="E149" s="267" t="n">
        <v>231019</v>
      </c>
      <c r="F149" s="0" t="s">
        <v>696</v>
      </c>
      <c r="G149" s="0" t="s">
        <v>697</v>
      </c>
      <c r="H149" s="291" t="s">
        <v>698</v>
      </c>
      <c r="I149" s="0" t="s">
        <v>699</v>
      </c>
      <c r="J149" s="0" t="s">
        <v>700</v>
      </c>
      <c r="K149" s="0" t="s">
        <v>726</v>
      </c>
      <c r="L149" s="292" t="s">
        <v>670</v>
      </c>
      <c r="M149" s="268" t="str">
        <f aca="false">'common foods'!D126</f>
        <v>06091</v>
      </c>
      <c r="N149" s="0" t="s">
        <v>709</v>
      </c>
      <c r="O149" s="0" t="s">
        <v>710</v>
      </c>
      <c r="P149" s="0" t="n">
        <v>3000</v>
      </c>
      <c r="Q149" s="0" t="s">
        <v>704</v>
      </c>
      <c r="R149" s="269" t="n">
        <v>7.19</v>
      </c>
      <c r="S149" s="269" t="n">
        <f aca="false">R149/30</f>
        <v>0.239666666666667</v>
      </c>
      <c r="T149" s="269" t="n">
        <f aca="false">S149*1</f>
        <v>0.239666666666667</v>
      </c>
    </row>
    <row r="150" customFormat="false" ht="15" hidden="false" customHeight="false" outlineLevel="0" collapsed="false">
      <c r="A150" s="285" t="s">
        <v>692</v>
      </c>
      <c r="B150" s="285" t="s">
        <v>693</v>
      </c>
      <c r="C150" s="0" t="s">
        <v>694</v>
      </c>
      <c r="D150" s="0" t="s">
        <v>695</v>
      </c>
      <c r="E150" s="267" t="n">
        <v>231019</v>
      </c>
      <c r="F150" s="0" t="s">
        <v>696</v>
      </c>
      <c r="G150" s="0" t="s">
        <v>697</v>
      </c>
      <c r="H150" s="291" t="s">
        <v>698</v>
      </c>
      <c r="I150" s="0" t="s">
        <v>705</v>
      </c>
      <c r="J150" s="0" t="s">
        <v>700</v>
      </c>
      <c r="K150" s="0" t="s">
        <v>726</v>
      </c>
      <c r="L150" s="292" t="s">
        <v>670</v>
      </c>
      <c r="M150" s="268" t="s">
        <v>266</v>
      </c>
      <c r="N150" s="0" t="s">
        <v>706</v>
      </c>
      <c r="O150" s="0" t="s">
        <v>710</v>
      </c>
      <c r="P150" s="0" t="n">
        <v>2000</v>
      </c>
      <c r="Q150" s="0" t="s">
        <v>704</v>
      </c>
      <c r="R150" s="269" t="n">
        <v>5</v>
      </c>
      <c r="S150" s="269" t="n">
        <f aca="false">R150/20</f>
        <v>0.25</v>
      </c>
      <c r="T150" s="269" t="n">
        <f aca="false">S150*1</f>
        <v>0.25</v>
      </c>
    </row>
    <row r="151" customFormat="false" ht="15" hidden="false" customHeight="false" outlineLevel="0" collapsed="false">
      <c r="A151" s="285" t="s">
        <v>692</v>
      </c>
      <c r="B151" s="285" t="s">
        <v>693</v>
      </c>
      <c r="C151" s="0" t="s">
        <v>694</v>
      </c>
      <c r="D151" s="0" t="s">
        <v>695</v>
      </c>
      <c r="E151" s="267" t="n">
        <v>231019</v>
      </c>
      <c r="F151" s="0" t="s">
        <v>696</v>
      </c>
      <c r="G151" s="0" t="s">
        <v>697</v>
      </c>
      <c r="H151" s="291" t="s">
        <v>698</v>
      </c>
      <c r="I151" s="0" t="s">
        <v>706</v>
      </c>
      <c r="J151" s="0" t="s">
        <v>700</v>
      </c>
      <c r="K151" s="0" t="s">
        <v>726</v>
      </c>
      <c r="L151" s="292" t="s">
        <v>670</v>
      </c>
      <c r="M151" s="268" t="s">
        <v>266</v>
      </c>
      <c r="N151" s="0" t="s">
        <v>709</v>
      </c>
      <c r="O151" s="0" t="s">
        <v>710</v>
      </c>
      <c r="P151" s="0" t="n">
        <v>3000</v>
      </c>
      <c r="Q151" s="0" t="s">
        <v>704</v>
      </c>
      <c r="R151" s="269" t="n">
        <v>7.5</v>
      </c>
      <c r="S151" s="269" t="n">
        <f aca="false">R151/30</f>
        <v>0.25</v>
      </c>
      <c r="T151" s="269" t="n">
        <f aca="false">S151*1</f>
        <v>0.25</v>
      </c>
    </row>
    <row r="152" s="190" customFormat="true" ht="30" hidden="false" customHeight="false" outlineLevel="0" collapsed="false">
      <c r="A152" s="285" t="s">
        <v>692</v>
      </c>
      <c r="B152" s="285" t="s">
        <v>693</v>
      </c>
      <c r="C152" s="190" t="s">
        <v>694</v>
      </c>
      <c r="D152" s="190" t="s">
        <v>695</v>
      </c>
      <c r="E152" s="267" t="n">
        <v>231019</v>
      </c>
      <c r="F152" s="190" t="s">
        <v>696</v>
      </c>
      <c r="G152" s="190" t="s">
        <v>697</v>
      </c>
      <c r="H152" s="291" t="s">
        <v>698</v>
      </c>
      <c r="I152" s="190" t="s">
        <v>699</v>
      </c>
      <c r="J152" s="190" t="s">
        <v>700</v>
      </c>
      <c r="K152" s="190" t="s">
        <v>701</v>
      </c>
      <c r="L152" s="296" t="s">
        <v>644</v>
      </c>
      <c r="M152" s="289" t="str">
        <f aca="false">'common foods'!D53</f>
        <v>03047</v>
      </c>
      <c r="N152" s="190" t="s">
        <v>747</v>
      </c>
      <c r="O152" s="190" t="s">
        <v>703</v>
      </c>
      <c r="P152" s="190" t="n">
        <v>425</v>
      </c>
      <c r="Q152" s="190" t="s">
        <v>704</v>
      </c>
      <c r="R152" s="269" t="n">
        <v>3.99</v>
      </c>
      <c r="S152" s="269" t="n">
        <v>0.94</v>
      </c>
      <c r="T152" s="269" t="n">
        <f aca="false">S152*1</f>
        <v>0.94</v>
      </c>
    </row>
    <row r="153" s="190" customFormat="true" ht="30" hidden="false" customHeight="false" outlineLevel="0" collapsed="false">
      <c r="A153" s="285" t="s">
        <v>692</v>
      </c>
      <c r="B153" s="285" t="s">
        <v>693</v>
      </c>
      <c r="C153" s="190" t="s">
        <v>694</v>
      </c>
      <c r="D153" s="190" t="s">
        <v>695</v>
      </c>
      <c r="E153" s="267" t="n">
        <v>231019</v>
      </c>
      <c r="F153" s="190" t="s">
        <v>696</v>
      </c>
      <c r="G153" s="190" t="s">
        <v>697</v>
      </c>
      <c r="H153" s="291" t="s">
        <v>698</v>
      </c>
      <c r="I153" s="190" t="s">
        <v>705</v>
      </c>
      <c r="J153" s="190" t="s">
        <v>700</v>
      </c>
      <c r="K153" s="190" t="s">
        <v>701</v>
      </c>
      <c r="L153" s="296" t="s">
        <v>644</v>
      </c>
      <c r="M153" s="289" t="s">
        <v>120</v>
      </c>
      <c r="N153" s="190" t="s">
        <v>747</v>
      </c>
      <c r="O153" s="190" t="s">
        <v>703</v>
      </c>
      <c r="P153" s="190" t="n">
        <v>525</v>
      </c>
      <c r="Q153" s="190" t="s">
        <v>704</v>
      </c>
      <c r="R153" s="269" t="n">
        <v>4.79</v>
      </c>
      <c r="S153" s="269" t="n">
        <v>0.91</v>
      </c>
      <c r="T153" s="269" t="n">
        <f aca="false">S153*1</f>
        <v>0.91</v>
      </c>
    </row>
    <row r="154" s="190" customFormat="true" ht="30" hidden="false" customHeight="false" outlineLevel="0" collapsed="false">
      <c r="A154" s="285" t="s">
        <v>692</v>
      </c>
      <c r="B154" s="285" t="s">
        <v>693</v>
      </c>
      <c r="C154" s="190" t="s">
        <v>694</v>
      </c>
      <c r="D154" s="190" t="s">
        <v>695</v>
      </c>
      <c r="E154" s="267" t="n">
        <v>231019</v>
      </c>
      <c r="F154" s="190" t="s">
        <v>696</v>
      </c>
      <c r="G154" s="190" t="s">
        <v>697</v>
      </c>
      <c r="H154" s="291" t="s">
        <v>698</v>
      </c>
      <c r="I154" s="190" t="s">
        <v>706</v>
      </c>
      <c r="J154" s="190" t="s">
        <v>700</v>
      </c>
      <c r="K154" s="190" t="s">
        <v>701</v>
      </c>
      <c r="L154" s="296" t="s">
        <v>644</v>
      </c>
      <c r="M154" s="289" t="s">
        <v>120</v>
      </c>
      <c r="N154" s="190" t="s">
        <v>747</v>
      </c>
      <c r="O154" s="190" t="s">
        <v>703</v>
      </c>
      <c r="P154" s="190" t="n">
        <v>525</v>
      </c>
      <c r="Q154" s="190" t="s">
        <v>704</v>
      </c>
      <c r="R154" s="269" t="n">
        <v>4.79</v>
      </c>
      <c r="S154" s="269" t="n">
        <v>0.91</v>
      </c>
      <c r="T154" s="269" t="n">
        <f aca="false">S154*1</f>
        <v>0.91</v>
      </c>
    </row>
    <row r="155" customFormat="false" ht="15" hidden="false" customHeight="false" outlineLevel="0" collapsed="false">
      <c r="A155" s="285" t="s">
        <v>692</v>
      </c>
      <c r="B155" s="285" t="s">
        <v>693</v>
      </c>
      <c r="C155" s="0" t="s">
        <v>694</v>
      </c>
      <c r="D155" s="0" t="s">
        <v>695</v>
      </c>
      <c r="E155" s="267" t="n">
        <v>231019</v>
      </c>
      <c r="F155" s="0" t="s">
        <v>696</v>
      </c>
      <c r="G155" s="0" t="s">
        <v>697</v>
      </c>
      <c r="H155" s="291" t="s">
        <v>698</v>
      </c>
      <c r="I155" s="0" t="s">
        <v>699</v>
      </c>
      <c r="J155" s="0" t="s">
        <v>700</v>
      </c>
      <c r="K155" s="190" t="s">
        <v>701</v>
      </c>
      <c r="L155" s="292" t="s">
        <v>645</v>
      </c>
      <c r="M155" s="268" t="str">
        <f aca="false">'common foods'!D59</f>
        <v>03055</v>
      </c>
      <c r="N155" s="0" t="s">
        <v>709</v>
      </c>
      <c r="O155" s="0" t="s">
        <v>710</v>
      </c>
      <c r="P155" s="0" t="n">
        <v>1000</v>
      </c>
      <c r="Q155" s="0" t="s">
        <v>704</v>
      </c>
      <c r="R155" s="269" t="n">
        <v>1.59</v>
      </c>
      <c r="S155" s="269" t="n">
        <v>0.16</v>
      </c>
      <c r="T155" s="269" t="n">
        <f aca="false">S155/2.4</f>
        <v>0.0666666666666667</v>
      </c>
    </row>
    <row r="156" customFormat="false" ht="15" hidden="false" customHeight="false" outlineLevel="0" collapsed="false">
      <c r="A156" s="285" t="s">
        <v>692</v>
      </c>
      <c r="B156" s="285" t="s">
        <v>693</v>
      </c>
      <c r="C156" s="0" t="s">
        <v>694</v>
      </c>
      <c r="D156" s="0" t="s">
        <v>695</v>
      </c>
      <c r="E156" s="267" t="n">
        <v>231019</v>
      </c>
      <c r="F156" s="0" t="s">
        <v>696</v>
      </c>
      <c r="G156" s="0" t="s">
        <v>697</v>
      </c>
      <c r="H156" s="291" t="s">
        <v>698</v>
      </c>
      <c r="I156" s="0" t="s">
        <v>705</v>
      </c>
      <c r="J156" s="0" t="s">
        <v>700</v>
      </c>
      <c r="K156" s="190" t="s">
        <v>701</v>
      </c>
      <c r="L156" s="292" t="s">
        <v>645</v>
      </c>
      <c r="M156" s="268" t="s">
        <v>132</v>
      </c>
      <c r="N156" s="0" t="s">
        <v>709</v>
      </c>
      <c r="O156" s="0" t="s">
        <v>710</v>
      </c>
      <c r="P156" s="0" t="n">
        <v>1000</v>
      </c>
      <c r="Q156" s="0" t="s">
        <v>704</v>
      </c>
      <c r="R156" s="269" t="n">
        <v>1.79</v>
      </c>
      <c r="S156" s="269" t="n">
        <v>0.18</v>
      </c>
      <c r="T156" s="269" t="n">
        <f aca="false">S156/2.4</f>
        <v>0.075</v>
      </c>
    </row>
    <row r="157" customFormat="false" ht="15" hidden="false" customHeight="false" outlineLevel="0" collapsed="false">
      <c r="A157" s="285" t="s">
        <v>692</v>
      </c>
      <c r="B157" s="285" t="s">
        <v>693</v>
      </c>
      <c r="C157" s="0" t="s">
        <v>694</v>
      </c>
      <c r="D157" s="0" t="s">
        <v>695</v>
      </c>
      <c r="E157" s="267" t="n">
        <v>231019</v>
      </c>
      <c r="F157" s="0" t="s">
        <v>696</v>
      </c>
      <c r="G157" s="0" t="s">
        <v>697</v>
      </c>
      <c r="H157" s="291" t="s">
        <v>698</v>
      </c>
      <c r="I157" s="0" t="s">
        <v>706</v>
      </c>
      <c r="J157" s="0" t="s">
        <v>700</v>
      </c>
      <c r="K157" s="190" t="s">
        <v>701</v>
      </c>
      <c r="L157" s="292" t="s">
        <v>645</v>
      </c>
      <c r="M157" s="268" t="s">
        <v>132</v>
      </c>
      <c r="N157" s="0" t="s">
        <v>748</v>
      </c>
      <c r="O157" s="0" t="s">
        <v>703</v>
      </c>
      <c r="P157" s="0" t="n">
        <v>5000</v>
      </c>
      <c r="Q157" s="0" t="s">
        <v>704</v>
      </c>
      <c r="R157" s="269" t="n">
        <v>10</v>
      </c>
      <c r="S157" s="269" t="n">
        <v>0.2</v>
      </c>
      <c r="T157" s="269" t="n">
        <f aca="false">S157/2.4</f>
        <v>0.0833333333333333</v>
      </c>
    </row>
    <row r="158" customFormat="false" ht="15.75" hidden="false" customHeight="false" outlineLevel="0" collapsed="false">
      <c r="A158" s="285" t="s">
        <v>692</v>
      </c>
      <c r="B158" s="285" t="s">
        <v>693</v>
      </c>
      <c r="C158" s="0" t="s">
        <v>694</v>
      </c>
      <c r="D158" s="0" t="s">
        <v>695</v>
      </c>
      <c r="E158" s="267" t="n">
        <v>231019</v>
      </c>
      <c r="F158" s="0" t="s">
        <v>696</v>
      </c>
      <c r="G158" s="0" t="s">
        <v>697</v>
      </c>
      <c r="H158" s="291" t="s">
        <v>698</v>
      </c>
      <c r="I158" s="0" t="s">
        <v>699</v>
      </c>
      <c r="J158" s="0" t="s">
        <v>700</v>
      </c>
      <c r="K158" s="190" t="s">
        <v>714</v>
      </c>
      <c r="L158" s="1" t="s">
        <v>218</v>
      </c>
      <c r="M158" s="268" t="str">
        <f aca="false">'common foods'!D101</f>
        <v>05079</v>
      </c>
      <c r="N158" s="0" t="s">
        <v>712</v>
      </c>
      <c r="O158" s="0" t="s">
        <v>712</v>
      </c>
      <c r="P158" s="0" t="n">
        <v>1000</v>
      </c>
      <c r="Q158" s="0" t="s">
        <v>704</v>
      </c>
      <c r="R158" s="269" t="n">
        <v>22.79</v>
      </c>
      <c r="S158" s="269" t="n">
        <v>2.28</v>
      </c>
      <c r="T158" s="269" t="n">
        <f aca="false">S158/0.85</f>
        <v>2.68235294117647</v>
      </c>
    </row>
    <row r="159" customFormat="false" ht="15.75" hidden="false" customHeight="false" outlineLevel="0" collapsed="false">
      <c r="A159" s="285" t="s">
        <v>692</v>
      </c>
      <c r="B159" s="285" t="s">
        <v>693</v>
      </c>
      <c r="C159" s="0" t="s">
        <v>694</v>
      </c>
      <c r="D159" s="0" t="s">
        <v>695</v>
      </c>
      <c r="E159" s="267" t="n">
        <v>231019</v>
      </c>
      <c r="F159" s="0" t="s">
        <v>696</v>
      </c>
      <c r="G159" s="0" t="s">
        <v>697</v>
      </c>
      <c r="H159" s="291" t="s">
        <v>698</v>
      </c>
      <c r="I159" s="0" t="s">
        <v>705</v>
      </c>
      <c r="J159" s="0" t="s">
        <v>700</v>
      </c>
      <c r="K159" s="190" t="s">
        <v>714</v>
      </c>
      <c r="L159" s="1" t="s">
        <v>218</v>
      </c>
      <c r="M159" s="268" t="s">
        <v>219</v>
      </c>
      <c r="N159" s="0" t="s">
        <v>712</v>
      </c>
      <c r="O159" s="0" t="s">
        <v>712</v>
      </c>
      <c r="P159" s="0" t="n">
        <v>1000</v>
      </c>
      <c r="Q159" s="0" t="s">
        <v>704</v>
      </c>
      <c r="R159" s="269" t="n">
        <v>22.99</v>
      </c>
      <c r="S159" s="269" t="n">
        <v>2.3</v>
      </c>
      <c r="T159" s="269" t="n">
        <f aca="false">S159/0.85</f>
        <v>2.70588235294118</v>
      </c>
    </row>
    <row r="160" customFormat="false" ht="15.75" hidden="false" customHeight="false" outlineLevel="0" collapsed="false">
      <c r="A160" s="285" t="s">
        <v>692</v>
      </c>
      <c r="B160" s="285" t="s">
        <v>693</v>
      </c>
      <c r="C160" s="0" t="s">
        <v>694</v>
      </c>
      <c r="D160" s="0" t="s">
        <v>695</v>
      </c>
      <c r="E160" s="267" t="n">
        <v>231019</v>
      </c>
      <c r="F160" s="0" t="s">
        <v>696</v>
      </c>
      <c r="G160" s="0" t="s">
        <v>697</v>
      </c>
      <c r="H160" s="291" t="s">
        <v>698</v>
      </c>
      <c r="I160" s="0" t="s">
        <v>706</v>
      </c>
      <c r="J160" s="0" t="s">
        <v>700</v>
      </c>
      <c r="K160" s="190" t="s">
        <v>714</v>
      </c>
      <c r="L160" s="1" t="s">
        <v>218</v>
      </c>
      <c r="M160" s="268" t="s">
        <v>219</v>
      </c>
      <c r="N160" s="0" t="s">
        <v>712</v>
      </c>
      <c r="O160" s="0" t="s">
        <v>712</v>
      </c>
      <c r="P160" s="0" t="n">
        <v>1000</v>
      </c>
      <c r="Q160" s="0" t="s">
        <v>704</v>
      </c>
      <c r="R160" s="269" t="n">
        <v>28</v>
      </c>
      <c r="S160" s="269" t="n">
        <f aca="false">R160/10</f>
        <v>2.8</v>
      </c>
      <c r="T160" s="269" t="n">
        <f aca="false">S160/0.85</f>
        <v>3.29411764705882</v>
      </c>
    </row>
    <row r="161" customFormat="false" ht="30" hidden="false" customHeight="false" outlineLevel="0" collapsed="false">
      <c r="A161" s="285" t="s">
        <v>692</v>
      </c>
      <c r="B161" s="285" t="s">
        <v>693</v>
      </c>
      <c r="C161" s="0" t="s">
        <v>694</v>
      </c>
      <c r="D161" s="0" t="s">
        <v>695</v>
      </c>
      <c r="E161" s="267" t="n">
        <v>231019</v>
      </c>
      <c r="F161" s="0" t="s">
        <v>696</v>
      </c>
      <c r="G161" s="0" t="s">
        <v>697</v>
      </c>
      <c r="H161" s="291" t="s">
        <v>698</v>
      </c>
      <c r="I161" s="0" t="s">
        <v>699</v>
      </c>
      <c r="J161" s="0" t="s">
        <v>700</v>
      </c>
      <c r="K161" s="190" t="s">
        <v>714</v>
      </c>
      <c r="L161" s="296" t="s">
        <v>654</v>
      </c>
      <c r="M161" s="268" t="str">
        <f aca="false">'common foods'!D108</f>
        <v>05082</v>
      </c>
      <c r="N161" s="0" t="s">
        <v>446</v>
      </c>
      <c r="O161" s="0" t="s">
        <v>703</v>
      </c>
      <c r="P161" s="0" t="n">
        <v>420</v>
      </c>
      <c r="Q161" s="0" t="s">
        <v>704</v>
      </c>
      <c r="R161" s="269" t="n">
        <v>1.99</v>
      </c>
      <c r="S161" s="269" t="n">
        <v>0.47</v>
      </c>
      <c r="T161" s="269" t="n">
        <f aca="false">S161*1</f>
        <v>0.47</v>
      </c>
    </row>
    <row r="162" customFormat="false" ht="30" hidden="false" customHeight="false" outlineLevel="0" collapsed="false">
      <c r="A162" s="285" t="s">
        <v>692</v>
      </c>
      <c r="B162" s="285" t="s">
        <v>693</v>
      </c>
      <c r="C162" s="0" t="s">
        <v>694</v>
      </c>
      <c r="D162" s="0" t="s">
        <v>695</v>
      </c>
      <c r="E162" s="267" t="n">
        <v>231019</v>
      </c>
      <c r="F162" s="0" t="s">
        <v>696</v>
      </c>
      <c r="G162" s="0" t="s">
        <v>697</v>
      </c>
      <c r="H162" s="291" t="s">
        <v>698</v>
      </c>
      <c r="I162" s="0" t="s">
        <v>705</v>
      </c>
      <c r="J162" s="0" t="s">
        <v>700</v>
      </c>
      <c r="K162" s="190" t="s">
        <v>714</v>
      </c>
      <c r="L162" s="296" t="s">
        <v>654</v>
      </c>
      <c r="M162" s="268" t="s">
        <v>234</v>
      </c>
      <c r="N162" s="0" t="s">
        <v>446</v>
      </c>
      <c r="O162" s="0" t="s">
        <v>703</v>
      </c>
      <c r="P162" s="0" t="n">
        <v>420</v>
      </c>
      <c r="Q162" s="0" t="s">
        <v>704</v>
      </c>
      <c r="R162" s="269" t="n">
        <v>2.39</v>
      </c>
      <c r="S162" s="269" t="n">
        <v>0.47</v>
      </c>
      <c r="T162" s="269" t="n">
        <f aca="false">S162*1</f>
        <v>0.47</v>
      </c>
    </row>
    <row r="163" customFormat="false" ht="30" hidden="false" customHeight="false" outlineLevel="0" collapsed="false">
      <c r="A163" s="285" t="s">
        <v>692</v>
      </c>
      <c r="B163" s="285" t="s">
        <v>693</v>
      </c>
      <c r="C163" s="0" t="s">
        <v>694</v>
      </c>
      <c r="D163" s="0" t="s">
        <v>695</v>
      </c>
      <c r="E163" s="267" t="n">
        <v>231019</v>
      </c>
      <c r="F163" s="0" t="s">
        <v>696</v>
      </c>
      <c r="G163" s="0" t="s">
        <v>697</v>
      </c>
      <c r="H163" s="291" t="s">
        <v>698</v>
      </c>
      <c r="I163" s="0" t="s">
        <v>706</v>
      </c>
      <c r="J163" s="0" t="s">
        <v>700</v>
      </c>
      <c r="K163" s="190" t="s">
        <v>714</v>
      </c>
      <c r="L163" s="296" t="s">
        <v>654</v>
      </c>
      <c r="M163" s="268" t="s">
        <v>234</v>
      </c>
      <c r="N163" s="0" t="s">
        <v>706</v>
      </c>
      <c r="O163" s="0" t="s">
        <v>710</v>
      </c>
      <c r="P163" s="0" t="n">
        <v>420</v>
      </c>
      <c r="Q163" s="0" t="s">
        <v>704</v>
      </c>
      <c r="R163" s="269" t="n">
        <v>0.7</v>
      </c>
      <c r="S163" s="269" t="n">
        <v>0.17</v>
      </c>
      <c r="T163" s="269" t="n">
        <f aca="false">S163*1</f>
        <v>0.17</v>
      </c>
    </row>
    <row r="164" customFormat="false" ht="45" hidden="false" customHeight="false" outlineLevel="0" collapsed="false">
      <c r="A164" s="285" t="s">
        <v>692</v>
      </c>
      <c r="B164" s="285" t="s">
        <v>693</v>
      </c>
      <c r="C164" s="0" t="s">
        <v>694</v>
      </c>
      <c r="D164" s="0" t="s">
        <v>695</v>
      </c>
      <c r="E164" s="267" t="n">
        <v>231019</v>
      </c>
      <c r="F164" s="0" t="s">
        <v>696</v>
      </c>
      <c r="G164" s="0" t="s">
        <v>697</v>
      </c>
      <c r="H164" s="291" t="s">
        <v>698</v>
      </c>
      <c r="I164" s="0" t="s">
        <v>699</v>
      </c>
      <c r="J164" s="0" t="s">
        <v>700</v>
      </c>
      <c r="K164" s="190" t="s">
        <v>714</v>
      </c>
      <c r="L164" s="292" t="s">
        <v>653</v>
      </c>
      <c r="M164" s="268" t="str">
        <f aca="false">'common foods'!D96</f>
        <v>05073</v>
      </c>
      <c r="N164" s="0" t="s">
        <v>712</v>
      </c>
      <c r="O164" s="0" t="s">
        <v>712</v>
      </c>
      <c r="P164" s="0" t="n">
        <v>1000</v>
      </c>
      <c r="Q164" s="0" t="s">
        <v>704</v>
      </c>
      <c r="R164" s="269" t="n">
        <v>13.99</v>
      </c>
      <c r="S164" s="269" t="n">
        <v>1.4</v>
      </c>
      <c r="T164" s="269" t="n">
        <f aca="false">S164/0.6</f>
        <v>2.33333333333333</v>
      </c>
    </row>
    <row r="165" customFormat="false" ht="45" hidden="false" customHeight="false" outlineLevel="0" collapsed="false">
      <c r="A165" s="285" t="s">
        <v>692</v>
      </c>
      <c r="B165" s="285" t="s">
        <v>693</v>
      </c>
      <c r="C165" s="0" t="s">
        <v>694</v>
      </c>
      <c r="D165" s="0" t="s">
        <v>695</v>
      </c>
      <c r="E165" s="267" t="n">
        <v>231019</v>
      </c>
      <c r="F165" s="0" t="s">
        <v>696</v>
      </c>
      <c r="G165" s="0" t="s">
        <v>697</v>
      </c>
      <c r="H165" s="291" t="s">
        <v>698</v>
      </c>
      <c r="I165" s="0" t="s">
        <v>705</v>
      </c>
      <c r="J165" s="0" t="s">
        <v>700</v>
      </c>
      <c r="K165" s="190" t="s">
        <v>714</v>
      </c>
      <c r="L165" s="292" t="s">
        <v>653</v>
      </c>
      <c r="M165" s="268" t="s">
        <v>209</v>
      </c>
      <c r="N165" s="0" t="s">
        <v>712</v>
      </c>
      <c r="O165" s="0" t="s">
        <v>712</v>
      </c>
      <c r="P165" s="0" t="n">
        <v>1000</v>
      </c>
      <c r="Q165" s="0" t="s">
        <v>704</v>
      </c>
      <c r="R165" s="269" t="n">
        <v>12.99</v>
      </c>
      <c r="S165" s="269" t="n">
        <v>1.3</v>
      </c>
      <c r="T165" s="269" t="n">
        <f aca="false">S165/0.6</f>
        <v>2.16666666666667</v>
      </c>
    </row>
    <row r="166" customFormat="false" ht="45" hidden="false" customHeight="false" outlineLevel="0" collapsed="false">
      <c r="A166" s="285" t="s">
        <v>692</v>
      </c>
      <c r="B166" s="285" t="s">
        <v>693</v>
      </c>
      <c r="C166" s="0" t="s">
        <v>694</v>
      </c>
      <c r="D166" s="0" t="s">
        <v>695</v>
      </c>
      <c r="E166" s="267" t="n">
        <v>231019</v>
      </c>
      <c r="F166" s="0" t="s">
        <v>696</v>
      </c>
      <c r="G166" s="0" t="s">
        <v>697</v>
      </c>
      <c r="H166" s="291" t="s">
        <v>698</v>
      </c>
      <c r="I166" s="0" t="s">
        <v>706</v>
      </c>
      <c r="J166" s="0" t="s">
        <v>700</v>
      </c>
      <c r="K166" s="190" t="s">
        <v>714</v>
      </c>
      <c r="L166" s="292" t="s">
        <v>653</v>
      </c>
      <c r="M166" s="268" t="s">
        <v>209</v>
      </c>
      <c r="N166" s="0" t="s">
        <v>712</v>
      </c>
      <c r="O166" s="0" t="s">
        <v>712</v>
      </c>
      <c r="P166" s="0" t="n">
        <v>1000</v>
      </c>
      <c r="Q166" s="0" t="s">
        <v>704</v>
      </c>
      <c r="R166" s="269" t="n">
        <v>17.5</v>
      </c>
      <c r="S166" s="269" t="n">
        <f aca="false">R166/10</f>
        <v>1.75</v>
      </c>
      <c r="T166" s="269" t="n">
        <f aca="false">S166/0.6</f>
        <v>2.91666666666667</v>
      </c>
    </row>
    <row r="167" customFormat="false" ht="30" hidden="false" customHeight="false" outlineLevel="0" collapsed="false">
      <c r="A167" s="285" t="s">
        <v>692</v>
      </c>
      <c r="B167" s="285" t="s">
        <v>693</v>
      </c>
      <c r="C167" s="0" t="s">
        <v>694</v>
      </c>
      <c r="D167" s="0" t="s">
        <v>695</v>
      </c>
      <c r="E167" s="267" t="n">
        <v>231019</v>
      </c>
      <c r="F167" s="0" t="s">
        <v>696</v>
      </c>
      <c r="G167" s="0" t="s">
        <v>697</v>
      </c>
      <c r="H167" s="291" t="s">
        <v>698</v>
      </c>
      <c r="I167" s="0" t="s">
        <v>699</v>
      </c>
      <c r="J167" s="0" t="s">
        <v>700</v>
      </c>
      <c r="K167" s="190" t="s">
        <v>714</v>
      </c>
      <c r="L167" s="292" t="s">
        <v>652</v>
      </c>
      <c r="M167" s="268" t="str">
        <f aca="false">'common foods'!D98</f>
        <v>05074</v>
      </c>
      <c r="N167" s="0" t="s">
        <v>712</v>
      </c>
      <c r="O167" s="0" t="s">
        <v>712</v>
      </c>
      <c r="P167" s="0" t="n">
        <v>1000</v>
      </c>
      <c r="Q167" s="0" t="s">
        <v>704</v>
      </c>
      <c r="R167" s="269" t="n">
        <v>9.99</v>
      </c>
      <c r="S167" s="269" t="n">
        <v>1</v>
      </c>
      <c r="T167" s="269" t="n">
        <f aca="false">S167/0.66</f>
        <v>1.51515151515152</v>
      </c>
    </row>
    <row r="168" customFormat="false" ht="30" hidden="false" customHeight="false" outlineLevel="0" collapsed="false">
      <c r="A168" s="285" t="s">
        <v>692</v>
      </c>
      <c r="B168" s="285" t="s">
        <v>693</v>
      </c>
      <c r="C168" s="0" t="s">
        <v>694</v>
      </c>
      <c r="D168" s="0" t="s">
        <v>695</v>
      </c>
      <c r="E168" s="267" t="n">
        <v>231019</v>
      </c>
      <c r="F168" s="0" t="s">
        <v>696</v>
      </c>
      <c r="G168" s="0" t="s">
        <v>697</v>
      </c>
      <c r="H168" s="291" t="s">
        <v>698</v>
      </c>
      <c r="I168" s="0" t="s">
        <v>705</v>
      </c>
      <c r="J168" s="0" t="s">
        <v>700</v>
      </c>
      <c r="K168" s="190" t="s">
        <v>714</v>
      </c>
      <c r="L168" s="292" t="s">
        <v>652</v>
      </c>
      <c r="M168" s="268" t="s">
        <v>213</v>
      </c>
      <c r="N168" s="0" t="s">
        <v>712</v>
      </c>
      <c r="O168" s="0" t="s">
        <v>712</v>
      </c>
      <c r="P168" s="0" t="n">
        <v>1000</v>
      </c>
      <c r="Q168" s="0" t="s">
        <v>704</v>
      </c>
      <c r="R168" s="269" t="n">
        <v>10.99</v>
      </c>
      <c r="S168" s="269" t="n">
        <v>1.1</v>
      </c>
      <c r="T168" s="269" t="n">
        <f aca="false">S168/0.66</f>
        <v>1.66666666666667</v>
      </c>
    </row>
    <row r="169" customFormat="false" ht="30" hidden="false" customHeight="false" outlineLevel="0" collapsed="false">
      <c r="A169" s="285" t="s">
        <v>692</v>
      </c>
      <c r="B169" s="285" t="s">
        <v>693</v>
      </c>
      <c r="C169" s="0" t="s">
        <v>694</v>
      </c>
      <c r="D169" s="0" t="s">
        <v>695</v>
      </c>
      <c r="E169" s="267" t="n">
        <v>231019</v>
      </c>
      <c r="F169" s="0" t="s">
        <v>696</v>
      </c>
      <c r="G169" s="0" t="s">
        <v>697</v>
      </c>
      <c r="H169" s="291" t="s">
        <v>698</v>
      </c>
      <c r="I169" s="0" t="s">
        <v>706</v>
      </c>
      <c r="J169" s="0" t="s">
        <v>700</v>
      </c>
      <c r="K169" s="190" t="s">
        <v>714</v>
      </c>
      <c r="L169" s="292" t="s">
        <v>652</v>
      </c>
      <c r="M169" s="268" t="s">
        <v>213</v>
      </c>
      <c r="N169" s="0" t="s">
        <v>712</v>
      </c>
      <c r="O169" s="0" t="s">
        <v>712</v>
      </c>
      <c r="P169" s="0" t="n">
        <v>1000</v>
      </c>
      <c r="Q169" s="0" t="s">
        <v>704</v>
      </c>
      <c r="R169" s="269" t="n">
        <v>12</v>
      </c>
      <c r="S169" s="269" t="n">
        <f aca="false">R169/10</f>
        <v>1.2</v>
      </c>
      <c r="T169" s="269" t="n">
        <f aca="false">S169/0.66</f>
        <v>1.81818181818182</v>
      </c>
    </row>
    <row r="170" customFormat="false" ht="15" hidden="false" customHeight="false" outlineLevel="0" collapsed="false">
      <c r="A170" s="285" t="s">
        <v>692</v>
      </c>
      <c r="B170" s="285" t="s">
        <v>693</v>
      </c>
      <c r="C170" s="0" t="s">
        <v>694</v>
      </c>
      <c r="D170" s="0" t="s">
        <v>695</v>
      </c>
      <c r="E170" s="267" t="n">
        <v>231019</v>
      </c>
      <c r="F170" s="0" t="s">
        <v>696</v>
      </c>
      <c r="G170" s="0" t="s">
        <v>697</v>
      </c>
      <c r="H170" s="291" t="s">
        <v>698</v>
      </c>
      <c r="I170" s="0" t="s">
        <v>699</v>
      </c>
      <c r="J170" s="0" t="s">
        <v>700</v>
      </c>
      <c r="K170" s="190" t="s">
        <v>719</v>
      </c>
      <c r="L170" s="292" t="s">
        <v>634</v>
      </c>
      <c r="M170" s="268" t="str">
        <f aca="false">'common foods'!D20</f>
        <v>02015</v>
      </c>
      <c r="N170" s="0" t="s">
        <v>712</v>
      </c>
      <c r="O170" s="0" t="s">
        <v>712</v>
      </c>
      <c r="P170" s="0" t="n">
        <v>1000</v>
      </c>
      <c r="Q170" s="0" t="s">
        <v>704</v>
      </c>
      <c r="R170" s="269" t="n">
        <v>1.79</v>
      </c>
      <c r="S170" s="269" t="n">
        <v>0.18</v>
      </c>
      <c r="T170" s="269" t="n">
        <f aca="false">S170/0.87</f>
        <v>0.206896551724138</v>
      </c>
    </row>
    <row r="171" customFormat="false" ht="15" hidden="false" customHeight="false" outlineLevel="0" collapsed="false">
      <c r="A171" s="285" t="s">
        <v>692</v>
      </c>
      <c r="B171" s="285" t="s">
        <v>693</v>
      </c>
      <c r="C171" s="0" t="s">
        <v>694</v>
      </c>
      <c r="D171" s="0" t="s">
        <v>695</v>
      </c>
      <c r="E171" s="267" t="n">
        <v>231019</v>
      </c>
      <c r="F171" s="0" t="s">
        <v>696</v>
      </c>
      <c r="G171" s="0" t="s">
        <v>697</v>
      </c>
      <c r="H171" s="291" t="s">
        <v>698</v>
      </c>
      <c r="I171" s="0" t="s">
        <v>705</v>
      </c>
      <c r="J171" s="0" t="s">
        <v>700</v>
      </c>
      <c r="K171" s="190" t="s">
        <v>719</v>
      </c>
      <c r="L171" s="292" t="s">
        <v>634</v>
      </c>
      <c r="M171" s="268" t="s">
        <v>53</v>
      </c>
      <c r="N171" s="0" t="s">
        <v>712</v>
      </c>
      <c r="O171" s="0" t="s">
        <v>712</v>
      </c>
      <c r="P171" s="0" t="n">
        <v>1000</v>
      </c>
      <c r="Q171" s="0" t="s">
        <v>704</v>
      </c>
      <c r="R171" s="269" t="n">
        <v>1.99</v>
      </c>
      <c r="S171" s="269" t="n">
        <v>0.2</v>
      </c>
      <c r="T171" s="269" t="n">
        <f aca="false">S171/0.87</f>
        <v>0.229885057471264</v>
      </c>
    </row>
    <row r="172" customFormat="false" ht="15" hidden="false" customHeight="false" outlineLevel="0" collapsed="false">
      <c r="A172" s="285" t="s">
        <v>692</v>
      </c>
      <c r="B172" s="285" t="s">
        <v>693</v>
      </c>
      <c r="C172" s="0" t="s">
        <v>694</v>
      </c>
      <c r="D172" s="0" t="s">
        <v>695</v>
      </c>
      <c r="E172" s="267" t="n">
        <v>231019</v>
      </c>
      <c r="F172" s="0" t="s">
        <v>696</v>
      </c>
      <c r="G172" s="0" t="s">
        <v>697</v>
      </c>
      <c r="H172" s="291" t="s">
        <v>698</v>
      </c>
      <c r="I172" s="0" t="s">
        <v>706</v>
      </c>
      <c r="J172" s="0" t="s">
        <v>700</v>
      </c>
      <c r="K172" s="190" t="s">
        <v>719</v>
      </c>
      <c r="L172" s="292" t="s">
        <v>634</v>
      </c>
      <c r="M172" s="268" t="s">
        <v>53</v>
      </c>
      <c r="N172" s="0" t="s">
        <v>712</v>
      </c>
      <c r="O172" s="0" t="s">
        <v>712</v>
      </c>
      <c r="P172" s="0" t="n">
        <v>1000</v>
      </c>
      <c r="Q172" s="0" t="s">
        <v>704</v>
      </c>
      <c r="R172" s="269" t="n">
        <v>2.29</v>
      </c>
      <c r="S172" s="269" t="n">
        <f aca="false">R172/10</f>
        <v>0.229</v>
      </c>
      <c r="T172" s="269" t="n">
        <f aca="false">S172/0.87</f>
        <v>0.263218390804598</v>
      </c>
    </row>
    <row r="173" customFormat="false" ht="15" hidden="false" customHeight="false" outlineLevel="0" collapsed="false">
      <c r="A173" s="285" t="s">
        <v>692</v>
      </c>
      <c r="B173" s="285" t="s">
        <v>693</v>
      </c>
      <c r="C173" s="0" t="s">
        <v>694</v>
      </c>
      <c r="D173" s="0" t="s">
        <v>695</v>
      </c>
      <c r="E173" s="267" t="n">
        <v>231019</v>
      </c>
      <c r="F173" s="0" t="s">
        <v>696</v>
      </c>
      <c r="G173" s="0" t="s">
        <v>697</v>
      </c>
      <c r="H173" s="291" t="s">
        <v>698</v>
      </c>
      <c r="I173" s="0" t="s">
        <v>699</v>
      </c>
      <c r="J173" s="0" t="s">
        <v>700</v>
      </c>
      <c r="K173" s="190" t="s">
        <v>711</v>
      </c>
      <c r="L173" s="292" t="s">
        <v>619</v>
      </c>
      <c r="M173" s="268" t="str">
        <f aca="false">'common foods'!D9</f>
        <v>01008</v>
      </c>
      <c r="N173" s="0" t="s">
        <v>712</v>
      </c>
      <c r="O173" s="0" t="s">
        <v>712</v>
      </c>
      <c r="P173" s="0" t="n">
        <v>1000</v>
      </c>
      <c r="Q173" s="0" t="s">
        <v>704</v>
      </c>
      <c r="R173" s="269" t="n">
        <v>4.49</v>
      </c>
      <c r="S173" s="269" t="n">
        <v>0.45</v>
      </c>
      <c r="T173" s="269" t="n">
        <f aca="false">S173/0.88</f>
        <v>0.511363636363636</v>
      </c>
    </row>
    <row r="174" customFormat="false" ht="15" hidden="false" customHeight="false" outlineLevel="0" collapsed="false">
      <c r="A174" s="285" t="s">
        <v>692</v>
      </c>
      <c r="B174" s="285" t="s">
        <v>693</v>
      </c>
      <c r="C174" s="0" t="s">
        <v>694</v>
      </c>
      <c r="D174" s="0" t="s">
        <v>695</v>
      </c>
      <c r="E174" s="267" t="n">
        <v>231019</v>
      </c>
      <c r="F174" s="0" t="s">
        <v>696</v>
      </c>
      <c r="G174" s="0" t="s">
        <v>697</v>
      </c>
      <c r="H174" s="291" t="s">
        <v>698</v>
      </c>
      <c r="I174" s="0" t="s">
        <v>705</v>
      </c>
      <c r="J174" s="0" t="s">
        <v>700</v>
      </c>
      <c r="K174" s="190" t="s">
        <v>711</v>
      </c>
      <c r="L174" s="292" t="s">
        <v>619</v>
      </c>
      <c r="M174" s="268" t="s">
        <v>29</v>
      </c>
      <c r="N174" s="0" t="s">
        <v>712</v>
      </c>
      <c r="O174" s="0" t="s">
        <v>712</v>
      </c>
      <c r="P174" s="0" t="n">
        <v>1000</v>
      </c>
      <c r="Q174" s="0" t="s">
        <v>704</v>
      </c>
      <c r="R174" s="269" t="n">
        <v>3.99</v>
      </c>
      <c r="S174" s="269" t="n">
        <v>0.4</v>
      </c>
      <c r="T174" s="269" t="n">
        <f aca="false">S174/0.88</f>
        <v>0.454545454545455</v>
      </c>
    </row>
    <row r="175" customFormat="false" ht="15" hidden="false" customHeight="false" outlineLevel="0" collapsed="false">
      <c r="A175" s="285" t="s">
        <v>692</v>
      </c>
      <c r="B175" s="285" t="s">
        <v>693</v>
      </c>
      <c r="C175" s="0" t="s">
        <v>694</v>
      </c>
      <c r="D175" s="0" t="s">
        <v>695</v>
      </c>
      <c r="E175" s="267" t="n">
        <v>231019</v>
      </c>
      <c r="F175" s="0" t="s">
        <v>696</v>
      </c>
      <c r="G175" s="0" t="s">
        <v>697</v>
      </c>
      <c r="H175" s="291" t="s">
        <v>698</v>
      </c>
      <c r="I175" s="0" t="s">
        <v>706</v>
      </c>
      <c r="J175" s="0" t="s">
        <v>700</v>
      </c>
      <c r="K175" s="190" t="s">
        <v>711</v>
      </c>
      <c r="L175" s="292" t="s">
        <v>619</v>
      </c>
      <c r="M175" s="268" t="s">
        <v>29</v>
      </c>
      <c r="N175" s="0" t="s">
        <v>712</v>
      </c>
      <c r="O175" s="0" t="s">
        <v>712</v>
      </c>
      <c r="P175" s="0" t="n">
        <v>1000</v>
      </c>
      <c r="Q175" s="0" t="s">
        <v>704</v>
      </c>
      <c r="R175" s="269" t="n">
        <v>3.5</v>
      </c>
      <c r="S175" s="269" t="n">
        <f aca="false">R175/10</f>
        <v>0.35</v>
      </c>
      <c r="T175" s="269" t="n">
        <f aca="false">S175/0.88</f>
        <v>0.397727272727273</v>
      </c>
    </row>
    <row r="176" customFormat="false" ht="30" hidden="false" customHeight="false" outlineLevel="0" collapsed="false">
      <c r="A176" s="285" t="s">
        <v>692</v>
      </c>
      <c r="B176" s="285" t="s">
        <v>693</v>
      </c>
      <c r="C176" s="0" t="s">
        <v>694</v>
      </c>
      <c r="D176" s="0" t="s">
        <v>695</v>
      </c>
      <c r="E176" s="267" t="n">
        <v>231019</v>
      </c>
      <c r="F176" s="0" t="s">
        <v>696</v>
      </c>
      <c r="G176" s="0" t="s">
        <v>697</v>
      </c>
      <c r="H176" s="291" t="s">
        <v>698</v>
      </c>
      <c r="I176" s="0" t="s">
        <v>699</v>
      </c>
      <c r="J176" s="0" t="s">
        <v>700</v>
      </c>
      <c r="K176" s="190" t="s">
        <v>714</v>
      </c>
      <c r="L176" s="288" t="s">
        <v>667</v>
      </c>
      <c r="M176" s="268" t="str">
        <f aca="false">'common foods'!D121</f>
        <v>05100</v>
      </c>
      <c r="N176" s="0" t="s">
        <v>715</v>
      </c>
      <c r="O176" s="0" t="s">
        <v>710</v>
      </c>
      <c r="P176" s="0" t="n">
        <v>400</v>
      </c>
      <c r="Q176" s="0" t="s">
        <v>704</v>
      </c>
      <c r="R176" s="269" t="n">
        <v>0.89</v>
      </c>
      <c r="S176" s="269" t="n">
        <v>0.22</v>
      </c>
      <c r="T176" s="293" t="n">
        <f aca="false">S176/0.6</f>
        <v>0.366666666666667</v>
      </c>
    </row>
    <row r="177" customFormat="false" ht="30" hidden="false" customHeight="false" outlineLevel="0" collapsed="false">
      <c r="A177" s="285" t="s">
        <v>692</v>
      </c>
      <c r="B177" s="285" t="s">
        <v>693</v>
      </c>
      <c r="C177" s="0" t="s">
        <v>694</v>
      </c>
      <c r="D177" s="0" t="s">
        <v>695</v>
      </c>
      <c r="E177" s="267" t="n">
        <v>231019</v>
      </c>
      <c r="F177" s="0" t="s">
        <v>696</v>
      </c>
      <c r="G177" s="0" t="s">
        <v>697</v>
      </c>
      <c r="H177" s="291" t="s">
        <v>698</v>
      </c>
      <c r="I177" s="0" t="s">
        <v>705</v>
      </c>
      <c r="J177" s="0" t="s">
        <v>700</v>
      </c>
      <c r="K177" s="190" t="s">
        <v>714</v>
      </c>
      <c r="L177" s="292" t="s">
        <v>667</v>
      </c>
      <c r="M177" s="268" t="s">
        <v>255</v>
      </c>
      <c r="N177" s="0" t="s">
        <v>715</v>
      </c>
      <c r="O177" s="0" t="s">
        <v>710</v>
      </c>
      <c r="P177" s="0" t="n">
        <v>400</v>
      </c>
      <c r="Q177" s="0" t="s">
        <v>704</v>
      </c>
      <c r="R177" s="269" t="n">
        <v>1.29</v>
      </c>
      <c r="S177" s="269" t="n">
        <v>0.32</v>
      </c>
      <c r="T177" s="293" t="n">
        <f aca="false">S177/0.6</f>
        <v>0.533333333333333</v>
      </c>
    </row>
    <row r="178" customFormat="false" ht="30" hidden="false" customHeight="false" outlineLevel="0" collapsed="false">
      <c r="A178" s="285" t="s">
        <v>692</v>
      </c>
      <c r="B178" s="285" t="s">
        <v>693</v>
      </c>
      <c r="C178" s="0" t="s">
        <v>694</v>
      </c>
      <c r="D178" s="0" t="s">
        <v>695</v>
      </c>
      <c r="E178" s="267" t="n">
        <v>231019</v>
      </c>
      <c r="F178" s="0" t="s">
        <v>696</v>
      </c>
      <c r="G178" s="0" t="s">
        <v>697</v>
      </c>
      <c r="H178" s="291" t="s">
        <v>698</v>
      </c>
      <c r="I178" s="0" t="s">
        <v>706</v>
      </c>
      <c r="J178" s="0" t="s">
        <v>700</v>
      </c>
      <c r="K178" s="190" t="s">
        <v>714</v>
      </c>
      <c r="L178" s="292" t="s">
        <v>667</v>
      </c>
      <c r="M178" s="268" t="s">
        <v>255</v>
      </c>
      <c r="N178" s="0" t="s">
        <v>706</v>
      </c>
      <c r="O178" s="0" t="s">
        <v>710</v>
      </c>
      <c r="P178" s="0" t="n">
        <v>420</v>
      </c>
      <c r="Q178" s="0" t="s">
        <v>704</v>
      </c>
      <c r="R178" s="269" t="n">
        <v>1.2</v>
      </c>
      <c r="S178" s="269" t="n">
        <v>0.29</v>
      </c>
      <c r="T178" s="293" t="n">
        <f aca="false">S178/0.6</f>
        <v>0.483333333333333</v>
      </c>
    </row>
    <row r="179" customFormat="false" ht="30" hidden="false" customHeight="false" outlineLevel="0" collapsed="false">
      <c r="A179" s="285" t="s">
        <v>692</v>
      </c>
      <c r="B179" s="285" t="s">
        <v>693</v>
      </c>
      <c r="C179" s="0" t="s">
        <v>694</v>
      </c>
      <c r="D179" s="0" t="s">
        <v>695</v>
      </c>
      <c r="E179" s="267" t="n">
        <v>231019</v>
      </c>
      <c r="F179" s="0" t="s">
        <v>696</v>
      </c>
      <c r="G179" s="0" t="s">
        <v>697</v>
      </c>
      <c r="H179" s="291" t="s">
        <v>698</v>
      </c>
      <c r="I179" s="0" t="s">
        <v>699</v>
      </c>
      <c r="J179" s="0" t="s">
        <v>700</v>
      </c>
      <c r="K179" s="190" t="s">
        <v>719</v>
      </c>
      <c r="L179" s="292" t="s">
        <v>630</v>
      </c>
      <c r="M179" s="268" t="str">
        <f aca="false">'common foods'!D28</f>
        <v>02024</v>
      </c>
      <c r="N179" s="0" t="s">
        <v>712</v>
      </c>
      <c r="O179" s="0" t="s">
        <v>712</v>
      </c>
      <c r="P179" s="0" t="n">
        <v>1000</v>
      </c>
      <c r="Q179" s="0" t="s">
        <v>704</v>
      </c>
      <c r="R179" s="269" t="n">
        <v>1.99</v>
      </c>
      <c r="S179" s="269" t="n">
        <v>0.2</v>
      </c>
      <c r="T179" s="269" t="n">
        <f aca="false">S179/0.85</f>
        <v>0.235294117647059</v>
      </c>
    </row>
    <row r="180" customFormat="false" ht="30" hidden="false" customHeight="false" outlineLevel="0" collapsed="false">
      <c r="A180" s="285" t="s">
        <v>692</v>
      </c>
      <c r="B180" s="285" t="s">
        <v>693</v>
      </c>
      <c r="C180" s="0" t="s">
        <v>694</v>
      </c>
      <c r="D180" s="0" t="s">
        <v>695</v>
      </c>
      <c r="E180" s="267" t="n">
        <v>231019</v>
      </c>
      <c r="F180" s="0" t="s">
        <v>696</v>
      </c>
      <c r="G180" s="0" t="s">
        <v>697</v>
      </c>
      <c r="H180" s="291" t="s">
        <v>698</v>
      </c>
      <c r="I180" s="0" t="s">
        <v>705</v>
      </c>
      <c r="J180" s="0" t="s">
        <v>700</v>
      </c>
      <c r="K180" s="190" t="s">
        <v>719</v>
      </c>
      <c r="L180" s="292" t="s">
        <v>630</v>
      </c>
      <c r="M180" s="268" t="s">
        <v>69</v>
      </c>
      <c r="N180" s="0" t="s">
        <v>712</v>
      </c>
      <c r="O180" s="0" t="s">
        <v>712</v>
      </c>
      <c r="P180" s="0" t="n">
        <v>1000</v>
      </c>
      <c r="Q180" s="0" t="s">
        <v>704</v>
      </c>
      <c r="R180" s="269" t="n">
        <v>1.99</v>
      </c>
      <c r="S180" s="269" t="n">
        <v>0.2</v>
      </c>
      <c r="T180" s="269" t="n">
        <f aca="false">S180/0.85</f>
        <v>0.235294117647059</v>
      </c>
    </row>
    <row r="181" customFormat="false" ht="30" hidden="false" customHeight="false" outlineLevel="0" collapsed="false">
      <c r="A181" s="285" t="s">
        <v>692</v>
      </c>
      <c r="B181" s="285" t="s">
        <v>693</v>
      </c>
      <c r="C181" s="0" t="s">
        <v>694</v>
      </c>
      <c r="D181" s="0" t="s">
        <v>695</v>
      </c>
      <c r="E181" s="267" t="n">
        <v>231019</v>
      </c>
      <c r="F181" s="0" t="s">
        <v>696</v>
      </c>
      <c r="G181" s="0" t="s">
        <v>697</v>
      </c>
      <c r="H181" s="291" t="s">
        <v>698</v>
      </c>
      <c r="I181" s="0" t="s">
        <v>706</v>
      </c>
      <c r="J181" s="0" t="s">
        <v>700</v>
      </c>
      <c r="K181" s="190" t="s">
        <v>719</v>
      </c>
      <c r="L181" s="292" t="s">
        <v>630</v>
      </c>
      <c r="M181" s="268" t="s">
        <v>69</v>
      </c>
      <c r="N181" s="0" t="s">
        <v>712</v>
      </c>
      <c r="O181" s="0" t="s">
        <v>712</v>
      </c>
      <c r="P181" s="0" t="n">
        <v>1000</v>
      </c>
      <c r="Q181" s="0" t="s">
        <v>704</v>
      </c>
      <c r="R181" s="269" t="n">
        <v>2</v>
      </c>
      <c r="S181" s="269" t="n">
        <f aca="false">R181/10</f>
        <v>0.2</v>
      </c>
      <c r="T181" s="269" t="n">
        <f aca="false">S181/0.85</f>
        <v>0.235294117647059</v>
      </c>
    </row>
    <row r="182" customFormat="false" ht="15" hidden="false" customHeight="false" outlineLevel="0" collapsed="false">
      <c r="A182" s="285" t="s">
        <v>692</v>
      </c>
      <c r="B182" s="285" t="s">
        <v>693</v>
      </c>
      <c r="C182" s="0" t="s">
        <v>694</v>
      </c>
      <c r="D182" s="0" t="s">
        <v>695</v>
      </c>
      <c r="E182" s="267" t="n">
        <v>311019</v>
      </c>
      <c r="F182" s="0" t="s">
        <v>696</v>
      </c>
      <c r="G182" s="0" t="s">
        <v>697</v>
      </c>
      <c r="H182" s="291" t="s">
        <v>698</v>
      </c>
      <c r="I182" s="0" t="s">
        <v>699</v>
      </c>
      <c r="J182" s="0" t="s">
        <v>700</v>
      </c>
      <c r="K182" s="190" t="s">
        <v>714</v>
      </c>
      <c r="L182" s="292" t="s">
        <v>668</v>
      </c>
      <c r="M182" s="268" t="str">
        <f aca="false">'common foods'!D103</f>
        <v>05085</v>
      </c>
      <c r="N182" s="0" t="s">
        <v>712</v>
      </c>
      <c r="O182" s="0" t="s">
        <v>712</v>
      </c>
      <c r="P182" s="0" t="n">
        <v>1000</v>
      </c>
      <c r="Q182" s="0" t="s">
        <v>704</v>
      </c>
      <c r="R182" s="269" t="n">
        <v>9.9</v>
      </c>
      <c r="S182" s="269" t="n">
        <f aca="false">R182/10</f>
        <v>0.99</v>
      </c>
      <c r="T182" s="269" t="n">
        <f aca="false">S182/1</f>
        <v>0.99</v>
      </c>
    </row>
    <row r="183" customFormat="false" ht="15" hidden="false" customHeight="false" outlineLevel="0" collapsed="false">
      <c r="A183" s="285" t="s">
        <v>692</v>
      </c>
      <c r="B183" s="285" t="s">
        <v>693</v>
      </c>
      <c r="C183" s="0" t="s">
        <v>694</v>
      </c>
      <c r="D183" s="0" t="s">
        <v>695</v>
      </c>
      <c r="E183" s="267" t="n">
        <v>311019</v>
      </c>
      <c r="F183" s="0" t="s">
        <v>696</v>
      </c>
      <c r="G183" s="0" t="s">
        <v>697</v>
      </c>
      <c r="H183" s="291" t="s">
        <v>698</v>
      </c>
      <c r="I183" s="0" t="s">
        <v>705</v>
      </c>
      <c r="J183" s="0" t="s">
        <v>700</v>
      </c>
      <c r="K183" s="190" t="s">
        <v>714</v>
      </c>
      <c r="L183" s="292" t="s">
        <v>668</v>
      </c>
      <c r="M183" s="268" t="s">
        <v>223</v>
      </c>
      <c r="N183" s="0" t="s">
        <v>712</v>
      </c>
      <c r="O183" s="0" t="s">
        <v>712</v>
      </c>
      <c r="P183" s="0" t="n">
        <v>1000</v>
      </c>
      <c r="Q183" s="0" t="s">
        <v>704</v>
      </c>
      <c r="R183" s="269" t="n">
        <v>10.9</v>
      </c>
      <c r="S183" s="269" t="n">
        <f aca="false">R183/10</f>
        <v>1.09</v>
      </c>
      <c r="T183" s="269" t="n">
        <f aca="false">S183/1</f>
        <v>1.09</v>
      </c>
    </row>
    <row r="184" customFormat="false" ht="15" hidden="false" customHeight="false" outlineLevel="0" collapsed="false">
      <c r="A184" s="285" t="s">
        <v>692</v>
      </c>
      <c r="B184" s="285" t="s">
        <v>693</v>
      </c>
      <c r="C184" s="0" t="s">
        <v>694</v>
      </c>
      <c r="D184" s="0" t="s">
        <v>695</v>
      </c>
      <c r="E184" s="267" t="n">
        <v>311019</v>
      </c>
      <c r="F184" s="0" t="s">
        <v>696</v>
      </c>
      <c r="G184" s="0" t="s">
        <v>697</v>
      </c>
      <c r="H184" s="291" t="s">
        <v>698</v>
      </c>
      <c r="I184" s="0" t="s">
        <v>706</v>
      </c>
      <c r="J184" s="0" t="s">
        <v>700</v>
      </c>
      <c r="K184" s="190" t="s">
        <v>714</v>
      </c>
      <c r="L184" s="292" t="s">
        <v>668</v>
      </c>
      <c r="M184" s="268" t="s">
        <v>223</v>
      </c>
      <c r="N184" s="0" t="s">
        <v>706</v>
      </c>
      <c r="O184" s="0" t="s">
        <v>710</v>
      </c>
      <c r="P184" s="0" t="n">
        <v>200</v>
      </c>
      <c r="Q184" s="0" t="s">
        <v>704</v>
      </c>
      <c r="R184" s="269" t="n">
        <v>1.8</v>
      </c>
      <c r="S184" s="269" t="n">
        <f aca="false">R184/2</f>
        <v>0.9</v>
      </c>
      <c r="T184" s="269" t="n">
        <f aca="false">S184/1</f>
        <v>0.9</v>
      </c>
    </row>
    <row r="185" customFormat="false" ht="30" hidden="false" customHeight="false" outlineLevel="0" collapsed="false">
      <c r="A185" s="285" t="s">
        <v>692</v>
      </c>
      <c r="B185" s="285" t="s">
        <v>693</v>
      </c>
      <c r="C185" s="0" t="s">
        <v>694</v>
      </c>
      <c r="D185" s="0" t="s">
        <v>695</v>
      </c>
      <c r="E185" s="267" t="n">
        <v>311019</v>
      </c>
      <c r="F185" s="0" t="s">
        <v>696</v>
      </c>
      <c r="G185" s="0" t="s">
        <v>697</v>
      </c>
      <c r="H185" s="291" t="s">
        <v>698</v>
      </c>
      <c r="I185" s="0" t="s">
        <v>699</v>
      </c>
      <c r="J185" s="0" t="s">
        <v>700</v>
      </c>
      <c r="K185" s="190" t="s">
        <v>701</v>
      </c>
      <c r="L185" s="292" t="s">
        <v>646</v>
      </c>
      <c r="M185" s="268" t="str">
        <f aca="false">'common foods'!D67</f>
        <v>03069</v>
      </c>
      <c r="N185" s="0" t="s">
        <v>749</v>
      </c>
      <c r="O185" s="0" t="s">
        <v>703</v>
      </c>
      <c r="P185" s="0" t="n">
        <v>300</v>
      </c>
      <c r="Q185" s="0" t="s">
        <v>704</v>
      </c>
      <c r="R185" s="269" t="n">
        <v>2.8</v>
      </c>
      <c r="S185" s="269" t="n">
        <f aca="false">R185/3</f>
        <v>0.933333333333333</v>
      </c>
      <c r="T185" s="269" t="n">
        <f aca="false">S185/1</f>
        <v>0.933333333333333</v>
      </c>
    </row>
    <row r="186" customFormat="false" ht="30" hidden="false" customHeight="false" outlineLevel="0" collapsed="false">
      <c r="A186" s="285" t="s">
        <v>692</v>
      </c>
      <c r="B186" s="285" t="s">
        <v>693</v>
      </c>
      <c r="C186" s="0" t="s">
        <v>694</v>
      </c>
      <c r="D186" s="0" t="s">
        <v>695</v>
      </c>
      <c r="E186" s="267" t="n">
        <v>311019</v>
      </c>
      <c r="F186" s="0" t="s">
        <v>696</v>
      </c>
      <c r="G186" s="0" t="s">
        <v>697</v>
      </c>
      <c r="H186" s="291" t="s">
        <v>698</v>
      </c>
      <c r="I186" s="0" t="s">
        <v>705</v>
      </c>
      <c r="J186" s="0" t="s">
        <v>700</v>
      </c>
      <c r="K186" s="190" t="s">
        <v>701</v>
      </c>
      <c r="L186" s="292" t="s">
        <v>646</v>
      </c>
      <c r="M186" s="268" t="s">
        <v>148</v>
      </c>
      <c r="N186" s="0" t="s">
        <v>749</v>
      </c>
      <c r="O186" s="0" t="s">
        <v>703</v>
      </c>
      <c r="P186" s="0" t="n">
        <v>300</v>
      </c>
      <c r="Q186" s="0" t="s">
        <v>704</v>
      </c>
      <c r="R186" s="269" t="n">
        <v>3.59</v>
      </c>
      <c r="S186" s="269" t="n">
        <f aca="false">R186/3</f>
        <v>1.19666666666667</v>
      </c>
      <c r="T186" s="269" t="n">
        <f aca="false">S186/1</f>
        <v>1.19666666666667</v>
      </c>
    </row>
    <row r="187" customFormat="false" ht="30" hidden="false" customHeight="false" outlineLevel="0" collapsed="false">
      <c r="A187" s="285" t="s">
        <v>692</v>
      </c>
      <c r="B187" s="285" t="s">
        <v>693</v>
      </c>
      <c r="C187" s="0" t="s">
        <v>694</v>
      </c>
      <c r="D187" s="0" t="s">
        <v>695</v>
      </c>
      <c r="E187" s="267" t="n">
        <v>311019</v>
      </c>
      <c r="F187" s="0" t="s">
        <v>696</v>
      </c>
      <c r="G187" s="0" t="s">
        <v>697</v>
      </c>
      <c r="H187" s="291" t="s">
        <v>698</v>
      </c>
      <c r="I187" s="0" t="s">
        <v>706</v>
      </c>
      <c r="J187" s="0" t="s">
        <v>700</v>
      </c>
      <c r="K187" s="190" t="s">
        <v>701</v>
      </c>
      <c r="L187" s="292" t="s">
        <v>646</v>
      </c>
      <c r="M187" s="268" t="s">
        <v>148</v>
      </c>
      <c r="N187" s="0" t="s">
        <v>749</v>
      </c>
      <c r="O187" s="0" t="s">
        <v>703</v>
      </c>
      <c r="P187" s="0" t="n">
        <v>300</v>
      </c>
      <c r="Q187" s="0" t="s">
        <v>704</v>
      </c>
      <c r="R187" s="269" t="n">
        <v>3.59</v>
      </c>
      <c r="S187" s="269" t="n">
        <f aca="false">R187/3</f>
        <v>1.19666666666667</v>
      </c>
      <c r="T187" s="269" t="n">
        <f aca="false">S187/1</f>
        <v>1.19666666666667</v>
      </c>
    </row>
    <row r="188" customFormat="false" ht="15" hidden="false" customHeight="false" outlineLevel="0" collapsed="false">
      <c r="A188" s="285" t="s">
        <v>692</v>
      </c>
      <c r="B188" s="285" t="s">
        <v>693</v>
      </c>
      <c r="C188" s="0" t="s">
        <v>694</v>
      </c>
      <c r="D188" s="0" t="s">
        <v>695</v>
      </c>
      <c r="E188" s="267" t="n">
        <v>241019</v>
      </c>
      <c r="F188" s="0" t="s">
        <v>696</v>
      </c>
      <c r="G188" s="0" t="s">
        <v>697</v>
      </c>
      <c r="H188" s="291" t="s">
        <v>698</v>
      </c>
      <c r="I188" s="0" t="s">
        <v>699</v>
      </c>
      <c r="J188" s="0" t="s">
        <v>700</v>
      </c>
      <c r="K188" s="190" t="s">
        <v>707</v>
      </c>
      <c r="L188" s="0" t="s">
        <v>750</v>
      </c>
      <c r="M188" s="268" t="str">
        <f aca="false">'common foods'!D84</f>
        <v>04070</v>
      </c>
      <c r="N188" s="0" t="s">
        <v>751</v>
      </c>
      <c r="O188" s="0" t="s">
        <v>703</v>
      </c>
      <c r="P188" s="0" t="n">
        <v>240</v>
      </c>
      <c r="Q188" s="0" t="s">
        <v>704</v>
      </c>
      <c r="R188" s="269" t="n">
        <v>8</v>
      </c>
      <c r="S188" s="269" t="n">
        <f aca="false">R188/2.4</f>
        <v>3.33333333333333</v>
      </c>
      <c r="T188" s="293" t="n">
        <f aca="false">S188*1</f>
        <v>3.33333333333333</v>
      </c>
    </row>
    <row r="189" customFormat="false" ht="15" hidden="false" customHeight="false" outlineLevel="0" collapsed="false">
      <c r="A189" s="285" t="s">
        <v>692</v>
      </c>
      <c r="B189" s="285" t="s">
        <v>693</v>
      </c>
      <c r="C189" s="0" t="s">
        <v>694</v>
      </c>
      <c r="D189" s="0" t="s">
        <v>695</v>
      </c>
      <c r="E189" s="267" t="n">
        <v>241019</v>
      </c>
      <c r="F189" s="0" t="s">
        <v>696</v>
      </c>
      <c r="G189" s="0" t="s">
        <v>697</v>
      </c>
      <c r="H189" s="291" t="s">
        <v>698</v>
      </c>
      <c r="I189" s="0" t="s">
        <v>705</v>
      </c>
      <c r="J189" s="0" t="s">
        <v>700</v>
      </c>
      <c r="K189" s="190" t="s">
        <v>707</v>
      </c>
      <c r="L189" s="0" t="s">
        <v>750</v>
      </c>
      <c r="M189" s="268" t="s">
        <v>184</v>
      </c>
      <c r="N189" s="0" t="s">
        <v>751</v>
      </c>
      <c r="O189" s="0" t="s">
        <v>703</v>
      </c>
      <c r="P189" s="0" t="n">
        <v>240</v>
      </c>
      <c r="Q189" s="0" t="s">
        <v>704</v>
      </c>
      <c r="R189" s="269" t="n">
        <v>6.99</v>
      </c>
      <c r="S189" s="269" t="n">
        <v>2.9</v>
      </c>
      <c r="T189" s="293" t="n">
        <f aca="false">S189*1</f>
        <v>2.9</v>
      </c>
    </row>
    <row r="190" customFormat="false" ht="15" hidden="false" customHeight="false" outlineLevel="0" collapsed="false">
      <c r="A190" s="285" t="s">
        <v>692</v>
      </c>
      <c r="B190" s="285" t="s">
        <v>693</v>
      </c>
      <c r="C190" s="0" t="s">
        <v>694</v>
      </c>
      <c r="D190" s="0" t="s">
        <v>695</v>
      </c>
      <c r="E190" s="267" t="n">
        <v>241019</v>
      </c>
      <c r="F190" s="0" t="s">
        <v>696</v>
      </c>
      <c r="G190" s="0" t="s">
        <v>697</v>
      </c>
      <c r="H190" s="291" t="s">
        <v>698</v>
      </c>
      <c r="I190" s="0" t="s">
        <v>706</v>
      </c>
      <c r="J190" s="0" t="s">
        <v>700</v>
      </c>
      <c r="K190" s="190" t="s">
        <v>707</v>
      </c>
      <c r="L190" s="0" t="s">
        <v>750</v>
      </c>
      <c r="M190" s="268" t="s">
        <v>184</v>
      </c>
      <c r="N190" s="0" t="s">
        <v>751</v>
      </c>
      <c r="O190" s="0" t="s">
        <v>703</v>
      </c>
      <c r="P190" s="0" t="n">
        <v>240</v>
      </c>
      <c r="Q190" s="0" t="s">
        <v>704</v>
      </c>
      <c r="R190" s="269" t="n">
        <v>8</v>
      </c>
      <c r="S190" s="269" t="n">
        <f aca="false">R190/2.4</f>
        <v>3.33333333333333</v>
      </c>
      <c r="T190" s="293" t="n">
        <f aca="false">S190*1</f>
        <v>3.33333333333333</v>
      </c>
    </row>
    <row r="191" customFormat="false" ht="15" hidden="false" customHeight="false" outlineLevel="0" collapsed="false">
      <c r="A191" s="285" t="s">
        <v>692</v>
      </c>
      <c r="B191" s="285" t="s">
        <v>693</v>
      </c>
      <c r="C191" s="0" t="s">
        <v>694</v>
      </c>
      <c r="D191" s="0" t="s">
        <v>695</v>
      </c>
      <c r="E191" s="267" t="n">
        <v>241019</v>
      </c>
      <c r="F191" s="0" t="s">
        <v>696</v>
      </c>
      <c r="G191" s="0" t="s">
        <v>697</v>
      </c>
      <c r="H191" s="291" t="s">
        <v>698</v>
      </c>
      <c r="I191" s="0" t="s">
        <v>699</v>
      </c>
      <c r="J191" s="0" t="s">
        <v>700</v>
      </c>
      <c r="K191" s="190" t="s">
        <v>707</v>
      </c>
      <c r="L191" s="0" t="s">
        <v>752</v>
      </c>
      <c r="M191" s="268" t="str">
        <f aca="false">'common foods'!D83</f>
        <v>04069</v>
      </c>
      <c r="N191" s="0" t="s">
        <v>751</v>
      </c>
      <c r="O191" s="0" t="s">
        <v>703</v>
      </c>
      <c r="P191" s="0" t="n">
        <v>300</v>
      </c>
      <c r="Q191" s="0" t="s">
        <v>704</v>
      </c>
      <c r="R191" s="269" t="n">
        <v>11.25</v>
      </c>
      <c r="S191" s="269" t="n">
        <f aca="false">R191/3</f>
        <v>3.75</v>
      </c>
      <c r="T191" s="293" t="n">
        <f aca="false">S191*1</f>
        <v>3.75</v>
      </c>
    </row>
    <row r="192" customFormat="false" ht="15" hidden="false" customHeight="false" outlineLevel="0" collapsed="false">
      <c r="A192" s="285" t="s">
        <v>692</v>
      </c>
      <c r="B192" s="285" t="s">
        <v>693</v>
      </c>
      <c r="C192" s="0" t="s">
        <v>694</v>
      </c>
      <c r="D192" s="0" t="s">
        <v>695</v>
      </c>
      <c r="E192" s="267" t="n">
        <v>241019</v>
      </c>
      <c r="F192" s="0" t="s">
        <v>696</v>
      </c>
      <c r="G192" s="0" t="s">
        <v>697</v>
      </c>
      <c r="H192" s="291" t="s">
        <v>698</v>
      </c>
      <c r="I192" s="0" t="s">
        <v>705</v>
      </c>
      <c r="J192" s="0" t="s">
        <v>700</v>
      </c>
      <c r="K192" s="190" t="s">
        <v>707</v>
      </c>
      <c r="L192" s="0" t="s">
        <v>752</v>
      </c>
      <c r="M192" s="268" t="s">
        <v>182</v>
      </c>
      <c r="N192" s="0" t="s">
        <v>751</v>
      </c>
      <c r="O192" s="0" t="s">
        <v>703</v>
      </c>
      <c r="P192" s="0" t="n">
        <v>300</v>
      </c>
      <c r="Q192" s="0" t="s">
        <v>704</v>
      </c>
      <c r="R192" s="269" t="n">
        <v>11.49</v>
      </c>
      <c r="S192" s="269" t="n">
        <v>3.83</v>
      </c>
      <c r="T192" s="293" t="n">
        <f aca="false">S192*1</f>
        <v>3.83</v>
      </c>
    </row>
    <row r="193" customFormat="false" ht="15" hidden="false" customHeight="false" outlineLevel="0" collapsed="false">
      <c r="A193" s="285" t="s">
        <v>692</v>
      </c>
      <c r="B193" s="285" t="s">
        <v>693</v>
      </c>
      <c r="C193" s="0" t="s">
        <v>694</v>
      </c>
      <c r="D193" s="0" t="s">
        <v>695</v>
      </c>
      <c r="E193" s="267" t="n">
        <v>241019</v>
      </c>
      <c r="F193" s="0" t="s">
        <v>696</v>
      </c>
      <c r="G193" s="0" t="s">
        <v>697</v>
      </c>
      <c r="H193" s="291" t="s">
        <v>698</v>
      </c>
      <c r="I193" s="0" t="s">
        <v>706</v>
      </c>
      <c r="J193" s="0" t="s">
        <v>700</v>
      </c>
      <c r="K193" s="190" t="s">
        <v>707</v>
      </c>
      <c r="L193" s="0" t="s">
        <v>752</v>
      </c>
      <c r="M193" s="268" t="s">
        <v>182</v>
      </c>
      <c r="N193" s="0" t="s">
        <v>751</v>
      </c>
      <c r="O193" s="0" t="s">
        <v>703</v>
      </c>
      <c r="P193" s="0" t="n">
        <v>300</v>
      </c>
      <c r="Q193" s="0" t="s">
        <v>704</v>
      </c>
      <c r="R193" s="269" t="n">
        <v>10.5</v>
      </c>
      <c r="S193" s="269" t="n">
        <f aca="false">R193/3</f>
        <v>3.5</v>
      </c>
      <c r="T193" s="293" t="n">
        <f aca="false">S193*1</f>
        <v>3.5</v>
      </c>
    </row>
    <row r="194" customFormat="false" ht="15" hidden="false" customHeight="false" outlineLevel="0" collapsed="false">
      <c r="A194" s="285" t="s">
        <v>692</v>
      </c>
      <c r="B194" s="285" t="s">
        <v>693</v>
      </c>
      <c r="C194" s="0" t="s">
        <v>694</v>
      </c>
      <c r="D194" s="0" t="s">
        <v>695</v>
      </c>
      <c r="E194" s="267" t="n">
        <v>241019</v>
      </c>
      <c r="F194" s="0" t="s">
        <v>696</v>
      </c>
      <c r="G194" s="0" t="s">
        <v>697</v>
      </c>
      <c r="H194" s="291" t="s">
        <v>698</v>
      </c>
      <c r="I194" s="0" t="s">
        <v>699</v>
      </c>
      <c r="J194" s="0" t="s">
        <v>700</v>
      </c>
      <c r="K194" s="190" t="s">
        <v>707</v>
      </c>
      <c r="L194" s="0" t="s">
        <v>753</v>
      </c>
      <c r="M194" s="268" t="str">
        <f aca="false">'common foods'!D79</f>
        <v>04065</v>
      </c>
      <c r="N194" s="0" t="s">
        <v>702</v>
      </c>
      <c r="O194" s="0" t="s">
        <v>703</v>
      </c>
      <c r="P194" s="0" t="n">
        <v>1000</v>
      </c>
      <c r="Q194" s="0" t="s">
        <v>704</v>
      </c>
      <c r="R194" s="269" t="n">
        <v>3.59</v>
      </c>
      <c r="S194" s="269" t="n">
        <v>0.36</v>
      </c>
      <c r="T194" s="293" t="n">
        <f aca="false">S194*1</f>
        <v>0.36</v>
      </c>
    </row>
    <row r="195" customFormat="false" ht="15" hidden="false" customHeight="false" outlineLevel="0" collapsed="false">
      <c r="A195" s="285" t="s">
        <v>692</v>
      </c>
      <c r="B195" s="285" t="s">
        <v>693</v>
      </c>
      <c r="C195" s="0" t="s">
        <v>694</v>
      </c>
      <c r="D195" s="0" t="s">
        <v>695</v>
      </c>
      <c r="E195" s="267" t="n">
        <v>241019</v>
      </c>
      <c r="F195" s="0" t="s">
        <v>696</v>
      </c>
      <c r="G195" s="0" t="s">
        <v>697</v>
      </c>
      <c r="H195" s="291" t="s">
        <v>698</v>
      </c>
      <c r="I195" s="0" t="s">
        <v>705</v>
      </c>
      <c r="J195" s="0" t="s">
        <v>700</v>
      </c>
      <c r="K195" s="190" t="s">
        <v>707</v>
      </c>
      <c r="L195" s="0" t="s">
        <v>753</v>
      </c>
      <c r="M195" s="268" t="s">
        <v>174</v>
      </c>
      <c r="N195" s="0" t="s">
        <v>702</v>
      </c>
      <c r="O195" s="0" t="s">
        <v>703</v>
      </c>
      <c r="P195" s="0" t="n">
        <v>1000</v>
      </c>
      <c r="Q195" s="0" t="s">
        <v>704</v>
      </c>
      <c r="R195" s="269" t="n">
        <v>4.39</v>
      </c>
      <c r="S195" s="269" t="n">
        <v>0.44</v>
      </c>
      <c r="T195" s="293" t="n">
        <f aca="false">S195*1</f>
        <v>0.44</v>
      </c>
    </row>
    <row r="196" customFormat="false" ht="15" hidden="false" customHeight="false" outlineLevel="0" collapsed="false">
      <c r="A196" s="285" t="s">
        <v>692</v>
      </c>
      <c r="B196" s="285" t="s">
        <v>693</v>
      </c>
      <c r="C196" s="0" t="s">
        <v>694</v>
      </c>
      <c r="D196" s="0" t="s">
        <v>695</v>
      </c>
      <c r="E196" s="267" t="n">
        <v>241019</v>
      </c>
      <c r="F196" s="0" t="s">
        <v>696</v>
      </c>
      <c r="G196" s="0" t="s">
        <v>697</v>
      </c>
      <c r="H196" s="291" t="s">
        <v>698</v>
      </c>
      <c r="I196" s="0" t="s">
        <v>706</v>
      </c>
      <c r="J196" s="0" t="s">
        <v>700</v>
      </c>
      <c r="K196" s="190" t="s">
        <v>707</v>
      </c>
      <c r="L196" s="0" t="s">
        <v>753</v>
      </c>
      <c r="M196" s="268" t="s">
        <v>174</v>
      </c>
      <c r="N196" s="0" t="s">
        <v>702</v>
      </c>
      <c r="O196" s="0" t="s">
        <v>703</v>
      </c>
      <c r="P196" s="0" t="n">
        <v>1000</v>
      </c>
      <c r="Q196" s="0" t="s">
        <v>704</v>
      </c>
      <c r="R196" s="269" t="n">
        <v>4.4</v>
      </c>
      <c r="S196" s="269" t="n">
        <f aca="false">R196/10</f>
        <v>0.44</v>
      </c>
      <c r="T196" s="293" t="n">
        <f aca="false">S196*1</f>
        <v>0.44</v>
      </c>
    </row>
    <row r="197" customFormat="false" ht="15" hidden="false" customHeight="false" outlineLevel="0" collapsed="false">
      <c r="A197" s="285" t="s">
        <v>692</v>
      </c>
      <c r="B197" s="285" t="s">
        <v>693</v>
      </c>
      <c r="C197" s="0" t="s">
        <v>694</v>
      </c>
      <c r="D197" s="0" t="s">
        <v>695</v>
      </c>
      <c r="E197" s="267" t="n">
        <v>241019</v>
      </c>
      <c r="F197" s="0" t="s">
        <v>696</v>
      </c>
      <c r="G197" s="0" t="s">
        <v>697</v>
      </c>
      <c r="H197" s="291" t="s">
        <v>698</v>
      </c>
      <c r="I197" s="0" t="s">
        <v>699</v>
      </c>
      <c r="J197" s="0" t="s">
        <v>700</v>
      </c>
      <c r="K197" s="190" t="s">
        <v>707</v>
      </c>
      <c r="L197" s="0" t="s">
        <v>754</v>
      </c>
      <c r="M197" s="268" t="str">
        <f aca="false">'common foods'!D80</f>
        <v>04066</v>
      </c>
      <c r="O197" s="0" t="s">
        <v>703</v>
      </c>
      <c r="P197" s="0" t="n">
        <v>250</v>
      </c>
      <c r="Q197" s="0" t="s">
        <v>704</v>
      </c>
      <c r="R197" s="269" t="n">
        <v>3.39</v>
      </c>
      <c r="S197" s="269" t="n">
        <f aca="false">R197/2.5</f>
        <v>1.356</v>
      </c>
      <c r="T197" s="293" t="n">
        <f aca="false">S197*1</f>
        <v>1.356</v>
      </c>
    </row>
    <row r="198" customFormat="false" ht="15" hidden="false" customHeight="false" outlineLevel="0" collapsed="false">
      <c r="A198" s="285" t="s">
        <v>692</v>
      </c>
      <c r="B198" s="285" t="s">
        <v>693</v>
      </c>
      <c r="C198" s="0" t="s">
        <v>694</v>
      </c>
      <c r="D198" s="0" t="s">
        <v>695</v>
      </c>
      <c r="E198" s="267" t="n">
        <v>241019</v>
      </c>
      <c r="F198" s="0" t="s">
        <v>696</v>
      </c>
      <c r="G198" s="0" t="s">
        <v>697</v>
      </c>
      <c r="H198" s="291" t="s">
        <v>698</v>
      </c>
      <c r="I198" s="0" t="s">
        <v>705</v>
      </c>
      <c r="J198" s="0" t="s">
        <v>700</v>
      </c>
      <c r="K198" s="190" t="s">
        <v>707</v>
      </c>
      <c r="L198" s="0" t="s">
        <v>754</v>
      </c>
      <c r="M198" s="268" t="s">
        <v>176</v>
      </c>
      <c r="O198" s="0" t="s">
        <v>703</v>
      </c>
      <c r="P198" s="0" t="n">
        <v>250</v>
      </c>
      <c r="Q198" s="0" t="s">
        <v>704</v>
      </c>
      <c r="R198" s="269" t="n">
        <v>3.29</v>
      </c>
      <c r="S198" s="269" t="n">
        <f aca="false">R198/2.5</f>
        <v>1.316</v>
      </c>
      <c r="T198" s="293" t="n">
        <f aca="false">S198*1</f>
        <v>1.316</v>
      </c>
    </row>
    <row r="199" customFormat="false" ht="15" hidden="false" customHeight="false" outlineLevel="0" collapsed="false">
      <c r="A199" s="285" t="s">
        <v>692</v>
      </c>
      <c r="B199" s="285" t="s">
        <v>693</v>
      </c>
      <c r="C199" s="0" t="s">
        <v>694</v>
      </c>
      <c r="D199" s="0" t="s">
        <v>695</v>
      </c>
      <c r="E199" s="267" t="n">
        <v>241019</v>
      </c>
      <c r="F199" s="0" t="s">
        <v>696</v>
      </c>
      <c r="G199" s="0" t="s">
        <v>697</v>
      </c>
      <c r="H199" s="291" t="s">
        <v>698</v>
      </c>
      <c r="I199" s="0" t="s">
        <v>706</v>
      </c>
      <c r="J199" s="0" t="s">
        <v>700</v>
      </c>
      <c r="K199" s="190" t="s">
        <v>707</v>
      </c>
      <c r="L199" s="0" t="s">
        <v>754</v>
      </c>
      <c r="M199" s="268" t="s">
        <v>176</v>
      </c>
      <c r="O199" s="0" t="s">
        <v>703</v>
      </c>
      <c r="P199" s="0" t="n">
        <v>250</v>
      </c>
      <c r="Q199" s="0" t="s">
        <v>704</v>
      </c>
      <c r="R199" s="269" t="n">
        <v>3.5</v>
      </c>
      <c r="S199" s="269" t="n">
        <f aca="false">R199/2.5</f>
        <v>1.4</v>
      </c>
      <c r="T199" s="293" t="n">
        <f aca="false">S199*1</f>
        <v>1.4</v>
      </c>
    </row>
    <row r="200" customFormat="false" ht="15" hidden="false" customHeight="false" outlineLevel="0" collapsed="false">
      <c r="A200" s="285" t="s">
        <v>692</v>
      </c>
      <c r="B200" s="285" t="s">
        <v>693</v>
      </c>
      <c r="C200" s="0" t="s">
        <v>694</v>
      </c>
      <c r="D200" s="0" t="s">
        <v>695</v>
      </c>
      <c r="E200" s="267" t="n">
        <v>241019</v>
      </c>
      <c r="F200" s="0" t="s">
        <v>696</v>
      </c>
      <c r="G200" s="0" t="s">
        <v>697</v>
      </c>
      <c r="H200" s="291" t="s">
        <v>698</v>
      </c>
      <c r="I200" s="0" t="s">
        <v>699</v>
      </c>
      <c r="J200" s="0" t="s">
        <v>700</v>
      </c>
      <c r="K200" s="190" t="s">
        <v>707</v>
      </c>
      <c r="L200" s="0" t="s">
        <v>755</v>
      </c>
      <c r="M200" s="268" t="str">
        <f aca="false">'common foods'!D81</f>
        <v>04067</v>
      </c>
      <c r="O200" s="0" t="s">
        <v>703</v>
      </c>
      <c r="P200" s="0" t="n">
        <v>250</v>
      </c>
      <c r="Q200" s="0" t="s">
        <v>704</v>
      </c>
      <c r="R200" s="269" t="n">
        <v>3.29</v>
      </c>
      <c r="S200" s="269" t="n">
        <f aca="false">R200/2.5</f>
        <v>1.316</v>
      </c>
      <c r="T200" s="293" t="n">
        <f aca="false">S200*1</f>
        <v>1.316</v>
      </c>
    </row>
    <row r="201" customFormat="false" ht="15" hidden="false" customHeight="false" outlineLevel="0" collapsed="false">
      <c r="A201" s="285" t="s">
        <v>692</v>
      </c>
      <c r="B201" s="285" t="s">
        <v>693</v>
      </c>
      <c r="C201" s="0" t="s">
        <v>694</v>
      </c>
      <c r="D201" s="0" t="s">
        <v>695</v>
      </c>
      <c r="E201" s="267" t="n">
        <v>241019</v>
      </c>
      <c r="F201" s="0" t="s">
        <v>696</v>
      </c>
      <c r="G201" s="0" t="s">
        <v>697</v>
      </c>
      <c r="H201" s="291" t="s">
        <v>698</v>
      </c>
      <c r="I201" s="0" t="s">
        <v>705</v>
      </c>
      <c r="J201" s="0" t="s">
        <v>700</v>
      </c>
      <c r="K201" s="190" t="s">
        <v>707</v>
      </c>
      <c r="L201" s="0" t="s">
        <v>755</v>
      </c>
      <c r="M201" s="268" t="s">
        <v>178</v>
      </c>
      <c r="O201" s="0" t="s">
        <v>703</v>
      </c>
      <c r="P201" s="0" t="n">
        <v>250</v>
      </c>
      <c r="Q201" s="0" t="s">
        <v>704</v>
      </c>
      <c r="R201" s="269" t="n">
        <v>3.29</v>
      </c>
      <c r="S201" s="269" t="n">
        <f aca="false">R201/2.5</f>
        <v>1.316</v>
      </c>
      <c r="T201" s="293" t="n">
        <f aca="false">S201*1</f>
        <v>1.316</v>
      </c>
    </row>
    <row r="202" customFormat="false" ht="15" hidden="false" customHeight="false" outlineLevel="0" collapsed="false">
      <c r="A202" s="285" t="s">
        <v>692</v>
      </c>
      <c r="B202" s="285" t="s">
        <v>693</v>
      </c>
      <c r="C202" s="0" t="s">
        <v>694</v>
      </c>
      <c r="D202" s="0" t="s">
        <v>695</v>
      </c>
      <c r="E202" s="267" t="n">
        <v>241019</v>
      </c>
      <c r="F202" s="0" t="s">
        <v>696</v>
      </c>
      <c r="G202" s="0" t="s">
        <v>697</v>
      </c>
      <c r="H202" s="291" t="s">
        <v>698</v>
      </c>
      <c r="I202" s="0" t="s">
        <v>706</v>
      </c>
      <c r="J202" s="0" t="s">
        <v>700</v>
      </c>
      <c r="K202" s="190" t="s">
        <v>707</v>
      </c>
      <c r="L202" s="0" t="s">
        <v>755</v>
      </c>
      <c r="M202" s="268" t="s">
        <v>178</v>
      </c>
      <c r="O202" s="0" t="s">
        <v>703</v>
      </c>
      <c r="P202" s="0" t="n">
        <v>250</v>
      </c>
      <c r="Q202" s="0" t="s">
        <v>704</v>
      </c>
      <c r="R202" s="269" t="n">
        <v>3.5</v>
      </c>
      <c r="S202" s="269" t="n">
        <f aca="false">R202/2.5</f>
        <v>1.4</v>
      </c>
      <c r="T202" s="293" t="n">
        <f aca="false">S202*1</f>
        <v>1.4</v>
      </c>
    </row>
    <row r="203" customFormat="false" ht="15" hidden="false" customHeight="false" outlineLevel="0" collapsed="false">
      <c r="A203" s="285" t="s">
        <v>692</v>
      </c>
      <c r="B203" s="285" t="s">
        <v>693</v>
      </c>
      <c r="C203" s="0" t="s">
        <v>694</v>
      </c>
      <c r="D203" s="0" t="s">
        <v>695</v>
      </c>
      <c r="E203" s="267" t="s">
        <v>756</v>
      </c>
      <c r="F203" s="0" t="s">
        <v>696</v>
      </c>
      <c r="G203" s="0" t="s">
        <v>697</v>
      </c>
      <c r="H203" s="291" t="s">
        <v>698</v>
      </c>
      <c r="I203" s="0" t="s">
        <v>699</v>
      </c>
      <c r="J203" s="0" t="s">
        <v>700</v>
      </c>
      <c r="K203" s="0" t="s">
        <v>711</v>
      </c>
      <c r="L203" s="0" t="s">
        <v>16</v>
      </c>
      <c r="M203" s="268" t="str">
        <f aca="false">'common foods'!D4</f>
        <v>01003</v>
      </c>
      <c r="N203" s="0" t="s">
        <v>712</v>
      </c>
      <c r="O203" s="0" t="s">
        <v>712</v>
      </c>
      <c r="P203" s="0" t="n">
        <v>1000</v>
      </c>
      <c r="Q203" s="0" t="s">
        <v>704</v>
      </c>
      <c r="R203" s="269" t="n">
        <v>7.99</v>
      </c>
      <c r="S203" s="269" t="n">
        <f aca="false">R203/10</f>
        <v>0.799</v>
      </c>
      <c r="T203" s="269" t="n">
        <f aca="false">S203*'edible cooking yield factors'!F4</f>
        <v>0.76704</v>
      </c>
    </row>
    <row r="204" customFormat="false" ht="15" hidden="false" customHeight="false" outlineLevel="0" collapsed="false">
      <c r="A204" s="285" t="s">
        <v>692</v>
      </c>
      <c r="B204" s="285" t="s">
        <v>693</v>
      </c>
      <c r="C204" s="0" t="s">
        <v>694</v>
      </c>
      <c r="D204" s="0" t="s">
        <v>695</v>
      </c>
      <c r="E204" s="267" t="s">
        <v>756</v>
      </c>
      <c r="F204" s="0" t="s">
        <v>696</v>
      </c>
      <c r="G204" s="0" t="s">
        <v>697</v>
      </c>
      <c r="H204" s="291" t="s">
        <v>698</v>
      </c>
      <c r="I204" s="0" t="s">
        <v>705</v>
      </c>
      <c r="J204" s="0" t="s">
        <v>700</v>
      </c>
      <c r="K204" s="0" t="s">
        <v>711</v>
      </c>
      <c r="L204" s="0" t="s">
        <v>16</v>
      </c>
      <c r="M204" s="268" t="s">
        <v>17</v>
      </c>
      <c r="N204" s="0" t="s">
        <v>757</v>
      </c>
      <c r="O204" s="0" t="s">
        <v>703</v>
      </c>
      <c r="P204" s="0" t="n">
        <v>500</v>
      </c>
      <c r="Q204" s="0" t="s">
        <v>704</v>
      </c>
      <c r="R204" s="269" t="n">
        <v>3.99</v>
      </c>
      <c r="S204" s="269" t="n">
        <f aca="false">R204/4</f>
        <v>0.9975</v>
      </c>
      <c r="T204" s="269" t="n">
        <f aca="false">S204*'edible cooking yield factors'!F4</f>
        <v>0.9576</v>
      </c>
    </row>
    <row r="205" customFormat="false" ht="15" hidden="false" customHeight="false" outlineLevel="0" collapsed="false">
      <c r="A205" s="285" t="s">
        <v>692</v>
      </c>
      <c r="B205" s="285" t="s">
        <v>693</v>
      </c>
      <c r="C205" s="0" t="s">
        <v>694</v>
      </c>
      <c r="D205" s="0" t="s">
        <v>695</v>
      </c>
      <c r="E205" s="267" t="s">
        <v>756</v>
      </c>
      <c r="F205" s="0" t="s">
        <v>696</v>
      </c>
      <c r="G205" s="0" t="s">
        <v>697</v>
      </c>
      <c r="H205" s="291" t="s">
        <v>698</v>
      </c>
      <c r="I205" s="0" t="s">
        <v>706</v>
      </c>
      <c r="J205" s="0" t="s">
        <v>700</v>
      </c>
      <c r="K205" s="0" t="s">
        <v>711</v>
      </c>
      <c r="L205" s="0" t="s">
        <v>16</v>
      </c>
      <c r="M205" s="268" t="s">
        <v>17</v>
      </c>
      <c r="N205" s="0" t="s">
        <v>712</v>
      </c>
      <c r="O205" s="0" t="s">
        <v>712</v>
      </c>
      <c r="P205" s="0" t="n">
        <v>1000</v>
      </c>
      <c r="Q205" s="0" t="s">
        <v>704</v>
      </c>
      <c r="R205" s="269" t="n">
        <v>7</v>
      </c>
      <c r="S205" s="269" t="n">
        <f aca="false">R205/10</f>
        <v>0.7</v>
      </c>
      <c r="T205" s="269" t="n">
        <f aca="false">S205*'edible cooking yield factors'!F4</f>
        <v>0.672</v>
      </c>
    </row>
    <row r="206" customFormat="false" ht="15" hidden="false" customHeight="false" outlineLevel="0" collapsed="false">
      <c r="A206" s="285" t="s">
        <v>692</v>
      </c>
      <c r="B206" s="285" t="s">
        <v>693</v>
      </c>
      <c r="C206" s="0" t="s">
        <v>694</v>
      </c>
      <c r="D206" s="0" t="s">
        <v>695</v>
      </c>
      <c r="E206" s="267" t="s">
        <v>756</v>
      </c>
      <c r="F206" s="0" t="s">
        <v>696</v>
      </c>
      <c r="G206" s="0" t="s">
        <v>697</v>
      </c>
      <c r="H206" s="291" t="s">
        <v>698</v>
      </c>
      <c r="I206" s="0" t="s">
        <v>699</v>
      </c>
      <c r="J206" s="0" t="s">
        <v>700</v>
      </c>
      <c r="K206" s="0" t="s">
        <v>711</v>
      </c>
      <c r="L206" s="0" t="s">
        <v>28</v>
      </c>
      <c r="M206" s="268" t="str">
        <f aca="false">'common foods'!D9</f>
        <v>01008</v>
      </c>
      <c r="N206" s="0" t="s">
        <v>712</v>
      </c>
      <c r="O206" s="0" t="s">
        <v>712</v>
      </c>
      <c r="P206" s="0" t="n">
        <v>1000</v>
      </c>
      <c r="Q206" s="0" t="s">
        <v>704</v>
      </c>
      <c r="R206" s="269" t="n">
        <v>4.49</v>
      </c>
      <c r="S206" s="269" t="n">
        <f aca="false">R206/10</f>
        <v>0.449</v>
      </c>
      <c r="T206" s="269" t="n">
        <f aca="false">S206*'edible cooking yield factors'!F9</f>
        <v>0.39512</v>
      </c>
    </row>
    <row r="207" customFormat="false" ht="15" hidden="false" customHeight="false" outlineLevel="0" collapsed="false">
      <c r="A207" s="285" t="s">
        <v>692</v>
      </c>
      <c r="B207" s="285" t="s">
        <v>693</v>
      </c>
      <c r="C207" s="0" t="s">
        <v>694</v>
      </c>
      <c r="D207" s="0" t="s">
        <v>695</v>
      </c>
      <c r="E207" s="267" t="s">
        <v>756</v>
      </c>
      <c r="F207" s="0" t="s">
        <v>696</v>
      </c>
      <c r="G207" s="0" t="s">
        <v>697</v>
      </c>
      <c r="H207" s="291" t="s">
        <v>698</v>
      </c>
      <c r="I207" s="0" t="s">
        <v>705</v>
      </c>
      <c r="J207" s="0" t="s">
        <v>700</v>
      </c>
      <c r="K207" s="0" t="s">
        <v>711</v>
      </c>
      <c r="L207" s="0" t="s">
        <v>28</v>
      </c>
      <c r="M207" s="268" t="s">
        <v>29</v>
      </c>
      <c r="N207" s="0" t="s">
        <v>712</v>
      </c>
      <c r="O207" s="0" t="s">
        <v>712</v>
      </c>
      <c r="P207" s="0" t="n">
        <v>1000</v>
      </c>
      <c r="Q207" s="0" t="s">
        <v>704</v>
      </c>
      <c r="R207" s="269" t="n">
        <v>4.99</v>
      </c>
      <c r="S207" s="269" t="n">
        <f aca="false">R207/10</f>
        <v>0.499</v>
      </c>
      <c r="T207" s="269" t="n">
        <f aca="false">S207*'edible cooking yield factors'!F9</f>
        <v>0.43912</v>
      </c>
    </row>
    <row r="208" customFormat="false" ht="15" hidden="false" customHeight="false" outlineLevel="0" collapsed="false">
      <c r="A208" s="285" t="s">
        <v>692</v>
      </c>
      <c r="B208" s="285" t="s">
        <v>693</v>
      </c>
      <c r="C208" s="0" t="s">
        <v>694</v>
      </c>
      <c r="D208" s="0" t="s">
        <v>695</v>
      </c>
      <c r="E208" s="267" t="s">
        <v>756</v>
      </c>
      <c r="F208" s="0" t="s">
        <v>696</v>
      </c>
      <c r="G208" s="0" t="s">
        <v>697</v>
      </c>
      <c r="H208" s="291" t="s">
        <v>698</v>
      </c>
      <c r="I208" s="0" t="s">
        <v>706</v>
      </c>
      <c r="J208" s="0" t="s">
        <v>700</v>
      </c>
      <c r="K208" s="0" t="s">
        <v>711</v>
      </c>
      <c r="L208" s="0" t="s">
        <v>28</v>
      </c>
      <c r="M208" s="268" t="s">
        <v>29</v>
      </c>
      <c r="N208" s="0" t="s">
        <v>712</v>
      </c>
      <c r="O208" s="0" t="s">
        <v>712</v>
      </c>
      <c r="P208" s="0" t="n">
        <v>1000</v>
      </c>
      <c r="Q208" s="0" t="s">
        <v>704</v>
      </c>
      <c r="R208" s="269" t="n">
        <v>3.9</v>
      </c>
      <c r="S208" s="269" t="n">
        <f aca="false">R208/10</f>
        <v>0.39</v>
      </c>
      <c r="T208" s="269" t="n">
        <f aca="false">S208*'edible cooking yield factors'!F9</f>
        <v>0.3432</v>
      </c>
    </row>
    <row r="209" customFormat="false" ht="15" hidden="false" customHeight="false" outlineLevel="0" collapsed="false">
      <c r="A209" s="285" t="s">
        <v>692</v>
      </c>
      <c r="B209" s="285" t="s">
        <v>693</v>
      </c>
      <c r="C209" s="0" t="s">
        <v>694</v>
      </c>
      <c r="D209" s="0" t="s">
        <v>695</v>
      </c>
      <c r="E209" s="267" t="s">
        <v>756</v>
      </c>
      <c r="F209" s="0" t="s">
        <v>696</v>
      </c>
      <c r="G209" s="0" t="s">
        <v>697</v>
      </c>
      <c r="H209" s="291" t="s">
        <v>698</v>
      </c>
      <c r="I209" s="0" t="s">
        <v>699</v>
      </c>
      <c r="J209" s="0" t="s">
        <v>700</v>
      </c>
      <c r="K209" s="0" t="s">
        <v>711</v>
      </c>
      <c r="L209" s="0" t="s">
        <v>30</v>
      </c>
      <c r="M209" s="268" t="str">
        <f aca="false">'common foods'!D10</f>
        <v>01009</v>
      </c>
      <c r="N209" s="0" t="s">
        <v>709</v>
      </c>
      <c r="O209" s="0" t="s">
        <v>710</v>
      </c>
      <c r="P209" s="0" t="n">
        <v>750</v>
      </c>
      <c r="Q209" s="0" t="s">
        <v>704</v>
      </c>
      <c r="R209" s="269" t="n">
        <v>3.69</v>
      </c>
      <c r="S209" s="269" t="n">
        <f aca="false">R209/7.5</f>
        <v>0.492</v>
      </c>
      <c r="T209" s="269" t="n">
        <f aca="false">S209*'edible cooking yield factors'!F10</f>
        <v>0.492</v>
      </c>
    </row>
    <row r="210" customFormat="false" ht="15" hidden="false" customHeight="false" outlineLevel="0" collapsed="false">
      <c r="A210" s="285" t="s">
        <v>692</v>
      </c>
      <c r="B210" s="285" t="s">
        <v>693</v>
      </c>
      <c r="C210" s="0" t="s">
        <v>694</v>
      </c>
      <c r="D210" s="0" t="s">
        <v>695</v>
      </c>
      <c r="E210" s="267" t="s">
        <v>756</v>
      </c>
      <c r="F210" s="0" t="s">
        <v>696</v>
      </c>
      <c r="G210" s="0" t="s">
        <v>697</v>
      </c>
      <c r="H210" s="291" t="s">
        <v>698</v>
      </c>
      <c r="I210" s="0" t="s">
        <v>705</v>
      </c>
      <c r="J210" s="0" t="s">
        <v>700</v>
      </c>
      <c r="K210" s="0" t="s">
        <v>711</v>
      </c>
      <c r="L210" s="0" t="s">
        <v>30</v>
      </c>
      <c r="M210" s="268" t="s">
        <v>31</v>
      </c>
      <c r="N210" s="0" t="s">
        <v>715</v>
      </c>
      <c r="O210" s="0" t="s">
        <v>710</v>
      </c>
      <c r="P210" s="0" t="n">
        <v>400</v>
      </c>
      <c r="Q210" s="0" t="s">
        <v>704</v>
      </c>
      <c r="R210" s="269" t="n">
        <v>1.99</v>
      </c>
      <c r="S210" s="269" t="n">
        <f aca="false">R210/4</f>
        <v>0.4975</v>
      </c>
      <c r="T210" s="269" t="n">
        <f aca="false">S210*'edible cooking yield factors'!F10</f>
        <v>0.4975</v>
      </c>
    </row>
    <row r="211" customFormat="false" ht="15" hidden="false" customHeight="false" outlineLevel="0" collapsed="false">
      <c r="A211" s="285" t="s">
        <v>692</v>
      </c>
      <c r="B211" s="285" t="s">
        <v>693</v>
      </c>
      <c r="C211" s="0" t="s">
        <v>694</v>
      </c>
      <c r="D211" s="0" t="s">
        <v>695</v>
      </c>
      <c r="E211" s="267" t="s">
        <v>756</v>
      </c>
      <c r="F211" s="0" t="s">
        <v>696</v>
      </c>
      <c r="G211" s="0" t="s">
        <v>697</v>
      </c>
      <c r="H211" s="291" t="s">
        <v>698</v>
      </c>
      <c r="I211" s="0" t="s">
        <v>706</v>
      </c>
      <c r="J211" s="0" t="s">
        <v>700</v>
      </c>
      <c r="K211" s="0" t="s">
        <v>711</v>
      </c>
      <c r="L211" s="0" t="s">
        <v>30</v>
      </c>
      <c r="M211" s="268" t="s">
        <v>31</v>
      </c>
      <c r="N211" s="0" t="s">
        <v>706</v>
      </c>
      <c r="O211" s="0" t="s">
        <v>710</v>
      </c>
      <c r="P211" s="0" t="n">
        <v>950</v>
      </c>
      <c r="Q211" s="0" t="s">
        <v>704</v>
      </c>
      <c r="R211" s="269" t="n">
        <v>5.5</v>
      </c>
      <c r="S211" s="269" t="n">
        <f aca="false">R211/9.5</f>
        <v>0.578947368421053</v>
      </c>
      <c r="T211" s="269" t="n">
        <f aca="false">S211*'edible cooking yield factors'!F10</f>
        <v>0.578947368421053</v>
      </c>
    </row>
    <row r="212" customFormat="false" ht="15" hidden="false" customHeight="false" outlineLevel="0" collapsed="false">
      <c r="A212" s="285" t="s">
        <v>692</v>
      </c>
      <c r="B212" s="285" t="s">
        <v>693</v>
      </c>
      <c r="C212" s="0" t="s">
        <v>694</v>
      </c>
      <c r="D212" s="0" t="s">
        <v>695</v>
      </c>
      <c r="E212" s="267" t="s">
        <v>756</v>
      </c>
      <c r="F212" s="0" t="s">
        <v>696</v>
      </c>
      <c r="G212" s="0" t="s">
        <v>697</v>
      </c>
      <c r="H212" s="291" t="s">
        <v>698</v>
      </c>
      <c r="I212" s="0" t="s">
        <v>699</v>
      </c>
      <c r="J212" s="0" t="s">
        <v>700</v>
      </c>
      <c r="K212" s="0" t="s">
        <v>711</v>
      </c>
      <c r="L212" s="0" t="s">
        <v>34</v>
      </c>
      <c r="M212" s="268" t="str">
        <f aca="false">'common foods'!D12</f>
        <v>01011</v>
      </c>
      <c r="N212" s="0" t="s">
        <v>709</v>
      </c>
      <c r="O212" s="0" t="s">
        <v>710</v>
      </c>
      <c r="P212" s="0" t="n">
        <v>410</v>
      </c>
      <c r="Q212" s="0" t="s">
        <v>704</v>
      </c>
      <c r="R212" s="269" t="n">
        <v>1.05</v>
      </c>
      <c r="S212" s="269" t="n">
        <f aca="false">R212/4.1</f>
        <v>0.25609756097561</v>
      </c>
      <c r="T212" s="269" t="n">
        <f aca="false">S212*'edible cooking yield factors'!F12</f>
        <v>0.153658536585366</v>
      </c>
    </row>
    <row r="213" customFormat="false" ht="15" hidden="false" customHeight="false" outlineLevel="0" collapsed="false">
      <c r="A213" s="285" t="s">
        <v>692</v>
      </c>
      <c r="B213" s="285" t="s">
        <v>693</v>
      </c>
      <c r="C213" s="0" t="s">
        <v>694</v>
      </c>
      <c r="D213" s="0" t="s">
        <v>695</v>
      </c>
      <c r="E213" s="267" t="s">
        <v>756</v>
      </c>
      <c r="F213" s="0" t="s">
        <v>696</v>
      </c>
      <c r="G213" s="0" t="s">
        <v>697</v>
      </c>
      <c r="H213" s="291" t="s">
        <v>698</v>
      </c>
      <c r="I213" s="0" t="s">
        <v>705</v>
      </c>
      <c r="J213" s="0" t="s">
        <v>700</v>
      </c>
      <c r="K213" s="0" t="s">
        <v>711</v>
      </c>
      <c r="L213" s="0" t="s">
        <v>34</v>
      </c>
      <c r="M213" s="268" t="s">
        <v>35</v>
      </c>
      <c r="N213" s="0" t="s">
        <v>709</v>
      </c>
      <c r="O213" s="0" t="s">
        <v>710</v>
      </c>
      <c r="P213" s="0" t="n">
        <v>410</v>
      </c>
      <c r="Q213" s="0" t="s">
        <v>704</v>
      </c>
      <c r="R213" s="269" t="n">
        <v>1.09</v>
      </c>
      <c r="S213" s="269" t="n">
        <f aca="false">R213/4.1</f>
        <v>0.265853658536585</v>
      </c>
      <c r="T213" s="269" t="n">
        <f aca="false">S213*'edible cooking yield factors'!F12</f>
        <v>0.159512195121951</v>
      </c>
    </row>
    <row r="214" customFormat="false" ht="15" hidden="false" customHeight="false" outlineLevel="0" collapsed="false">
      <c r="A214" s="285" t="s">
        <v>692</v>
      </c>
      <c r="B214" s="285" t="s">
        <v>693</v>
      </c>
      <c r="C214" s="0" t="s">
        <v>694</v>
      </c>
      <c r="D214" s="0" t="s">
        <v>695</v>
      </c>
      <c r="E214" s="267" t="s">
        <v>756</v>
      </c>
      <c r="F214" s="0" t="s">
        <v>696</v>
      </c>
      <c r="G214" s="0" t="s">
        <v>697</v>
      </c>
      <c r="H214" s="291" t="s">
        <v>698</v>
      </c>
      <c r="I214" s="0" t="s">
        <v>706</v>
      </c>
      <c r="J214" s="0" t="s">
        <v>700</v>
      </c>
      <c r="K214" s="0" t="s">
        <v>711</v>
      </c>
      <c r="L214" s="0" t="s">
        <v>34</v>
      </c>
      <c r="M214" s="268" t="s">
        <v>35</v>
      </c>
      <c r="N214" s="0" t="s">
        <v>706</v>
      </c>
      <c r="O214" s="0" t="s">
        <v>710</v>
      </c>
      <c r="P214" s="0" t="n">
        <v>825</v>
      </c>
      <c r="Q214" s="0" t="s">
        <v>704</v>
      </c>
      <c r="R214" s="269" t="n">
        <v>2.1</v>
      </c>
      <c r="S214" s="269" t="n">
        <f aca="false">R214/8.25</f>
        <v>0.254545454545455</v>
      </c>
      <c r="T214" s="269" t="n">
        <f aca="false">S214*'edible cooking yield factors'!F12</f>
        <v>0.152727272727273</v>
      </c>
    </row>
    <row r="215" customFormat="false" ht="15" hidden="false" customHeight="false" outlineLevel="0" collapsed="false">
      <c r="A215" s="285" t="s">
        <v>692</v>
      </c>
      <c r="B215" s="285" t="s">
        <v>693</v>
      </c>
      <c r="C215" s="0" t="s">
        <v>694</v>
      </c>
      <c r="D215" s="0" t="s">
        <v>695</v>
      </c>
      <c r="E215" s="267" t="s">
        <v>756</v>
      </c>
      <c r="F215" s="0" t="s">
        <v>696</v>
      </c>
      <c r="G215" s="0" t="s">
        <v>697</v>
      </c>
      <c r="H215" s="291" t="s">
        <v>698</v>
      </c>
      <c r="I215" s="0" t="s">
        <v>699</v>
      </c>
      <c r="J215" s="0" t="s">
        <v>700</v>
      </c>
      <c r="K215" s="0" t="s">
        <v>711</v>
      </c>
      <c r="L215" s="0" t="s">
        <v>36</v>
      </c>
      <c r="M215" s="268" t="str">
        <f aca="false">'common foods'!D13</f>
        <v>01012</v>
      </c>
      <c r="N215" s="0" t="s">
        <v>446</v>
      </c>
      <c r="O215" s="0" t="s">
        <v>703</v>
      </c>
      <c r="P215" s="190" t="n">
        <v>400</v>
      </c>
      <c r="Q215" s="190" t="s">
        <v>704</v>
      </c>
      <c r="R215" s="269" t="n">
        <v>1.49</v>
      </c>
      <c r="S215" s="269" t="n">
        <f aca="false">R215/4</f>
        <v>0.3725</v>
      </c>
      <c r="T215" s="269" t="n">
        <f aca="false">S215*'edible cooking yield factors'!F13</f>
        <v>0.2235</v>
      </c>
    </row>
    <row r="216" customFormat="false" ht="15" hidden="false" customHeight="false" outlineLevel="0" collapsed="false">
      <c r="A216" s="285" t="s">
        <v>692</v>
      </c>
      <c r="B216" s="285" t="s">
        <v>693</v>
      </c>
      <c r="C216" s="0" t="s">
        <v>694</v>
      </c>
      <c r="D216" s="0" t="s">
        <v>695</v>
      </c>
      <c r="E216" s="267" t="s">
        <v>756</v>
      </c>
      <c r="F216" s="0" t="s">
        <v>696</v>
      </c>
      <c r="G216" s="0" t="s">
        <v>697</v>
      </c>
      <c r="H216" s="291" t="s">
        <v>698</v>
      </c>
      <c r="I216" s="0" t="s">
        <v>705</v>
      </c>
      <c r="J216" s="0" t="s">
        <v>700</v>
      </c>
      <c r="K216" s="0" t="s">
        <v>711</v>
      </c>
      <c r="L216" s="0" t="s">
        <v>36</v>
      </c>
      <c r="M216" s="268" t="s">
        <v>37</v>
      </c>
      <c r="N216" s="0" t="s">
        <v>446</v>
      </c>
      <c r="O216" s="0" t="s">
        <v>703</v>
      </c>
      <c r="P216" s="190" t="n">
        <v>400</v>
      </c>
      <c r="Q216" s="190" t="s">
        <v>704</v>
      </c>
      <c r="R216" s="269" t="n">
        <v>1.99</v>
      </c>
      <c r="S216" s="269" t="n">
        <f aca="false">R216/4</f>
        <v>0.4975</v>
      </c>
      <c r="T216" s="269" t="n">
        <f aca="false">S216*'edible cooking yield factors'!F13</f>
        <v>0.2985</v>
      </c>
    </row>
    <row r="217" customFormat="false" ht="15" hidden="false" customHeight="false" outlineLevel="0" collapsed="false">
      <c r="A217" s="285" t="s">
        <v>692</v>
      </c>
      <c r="B217" s="285" t="s">
        <v>693</v>
      </c>
      <c r="C217" s="0" t="s">
        <v>694</v>
      </c>
      <c r="D217" s="0" t="s">
        <v>695</v>
      </c>
      <c r="E217" s="267" t="s">
        <v>756</v>
      </c>
      <c r="F217" s="0" t="s">
        <v>696</v>
      </c>
      <c r="G217" s="0" t="s">
        <v>697</v>
      </c>
      <c r="H217" s="291" t="s">
        <v>698</v>
      </c>
      <c r="I217" s="0" t="s">
        <v>706</v>
      </c>
      <c r="J217" s="0" t="s">
        <v>700</v>
      </c>
      <c r="K217" s="0" t="s">
        <v>711</v>
      </c>
      <c r="L217" s="0" t="s">
        <v>36</v>
      </c>
      <c r="M217" s="268" t="s">
        <v>37</v>
      </c>
      <c r="N217" s="0" t="s">
        <v>446</v>
      </c>
      <c r="O217" s="0" t="s">
        <v>703</v>
      </c>
      <c r="P217" s="190" t="n">
        <v>400</v>
      </c>
      <c r="Q217" s="190" t="s">
        <v>704</v>
      </c>
      <c r="R217" s="269" t="n">
        <v>2.29</v>
      </c>
      <c r="S217" s="269" t="n">
        <f aca="false">R217/4</f>
        <v>0.5725</v>
      </c>
      <c r="T217" s="269" t="n">
        <f aca="false">S217*'edible cooking yield factors'!F13</f>
        <v>0.3435</v>
      </c>
    </row>
    <row r="218" customFormat="false" ht="15" hidden="false" customHeight="false" outlineLevel="0" collapsed="false">
      <c r="A218" s="285" t="s">
        <v>692</v>
      </c>
      <c r="B218" s="285" t="s">
        <v>693</v>
      </c>
      <c r="C218" s="0" t="s">
        <v>694</v>
      </c>
      <c r="D218" s="0" t="s">
        <v>695</v>
      </c>
      <c r="E218" s="267" t="s">
        <v>756</v>
      </c>
      <c r="F218" s="0" t="s">
        <v>696</v>
      </c>
      <c r="G218" s="0" t="s">
        <v>697</v>
      </c>
      <c r="H218" s="291" t="s">
        <v>698</v>
      </c>
      <c r="I218" s="0" t="s">
        <v>699</v>
      </c>
      <c r="J218" s="0" t="s">
        <v>700</v>
      </c>
      <c r="K218" s="0" t="s">
        <v>719</v>
      </c>
      <c r="L218" s="0" t="s">
        <v>46</v>
      </c>
      <c r="M218" s="268" t="str">
        <f aca="false">'common foods'!D17</f>
        <v>02012</v>
      </c>
      <c r="N218" s="0" t="s">
        <v>712</v>
      </c>
      <c r="O218" s="0" t="s">
        <v>712</v>
      </c>
      <c r="P218" s="190" t="n">
        <v>390</v>
      </c>
      <c r="Q218" s="190" t="s">
        <v>704</v>
      </c>
      <c r="R218" s="269" t="n">
        <v>2.49</v>
      </c>
      <c r="S218" s="269" t="n">
        <f aca="false">R218/3.9</f>
        <v>0.638461538461539</v>
      </c>
      <c r="T218" s="269" t="n">
        <f aca="false">S218*'edible cooking yield factors'!F17</f>
        <v>0.446923076923077</v>
      </c>
    </row>
    <row r="219" customFormat="false" ht="15" hidden="false" customHeight="false" outlineLevel="0" collapsed="false">
      <c r="A219" s="285" t="s">
        <v>692</v>
      </c>
      <c r="B219" s="285" t="s">
        <v>693</v>
      </c>
      <c r="C219" s="0" t="s">
        <v>694</v>
      </c>
      <c r="D219" s="0" t="s">
        <v>695</v>
      </c>
      <c r="E219" s="267" t="s">
        <v>756</v>
      </c>
      <c r="F219" s="0" t="s">
        <v>696</v>
      </c>
      <c r="G219" s="0" t="s">
        <v>697</v>
      </c>
      <c r="H219" s="291" t="s">
        <v>698</v>
      </c>
      <c r="I219" s="0" t="s">
        <v>705</v>
      </c>
      <c r="J219" s="0" t="s">
        <v>700</v>
      </c>
      <c r="K219" s="0" t="s">
        <v>719</v>
      </c>
      <c r="L219" s="0" t="s">
        <v>46</v>
      </c>
      <c r="M219" s="268" t="s">
        <v>47</v>
      </c>
      <c r="N219" s="0" t="s">
        <v>712</v>
      </c>
      <c r="O219" s="0" t="s">
        <v>712</v>
      </c>
      <c r="P219" s="190" t="n">
        <v>390</v>
      </c>
      <c r="Q219" s="190" t="s">
        <v>704</v>
      </c>
      <c r="R219" s="269" t="n">
        <v>2.69</v>
      </c>
      <c r="S219" s="269" t="n">
        <f aca="false">R219/3.9</f>
        <v>0.68974358974359</v>
      </c>
      <c r="T219" s="269" t="n">
        <f aca="false">S219*'edible cooking yield factors'!F17</f>
        <v>0.482820512820513</v>
      </c>
    </row>
    <row r="220" customFormat="false" ht="15" hidden="false" customHeight="false" outlineLevel="0" collapsed="false">
      <c r="A220" s="285" t="s">
        <v>692</v>
      </c>
      <c r="B220" s="285" t="s">
        <v>693</v>
      </c>
      <c r="C220" s="0" t="s">
        <v>694</v>
      </c>
      <c r="D220" s="0" t="s">
        <v>695</v>
      </c>
      <c r="E220" s="267" t="s">
        <v>756</v>
      </c>
      <c r="F220" s="0" t="s">
        <v>696</v>
      </c>
      <c r="G220" s="0" t="s">
        <v>697</v>
      </c>
      <c r="H220" s="291" t="s">
        <v>698</v>
      </c>
      <c r="I220" s="0" t="s">
        <v>706</v>
      </c>
      <c r="J220" s="0" t="s">
        <v>700</v>
      </c>
      <c r="K220" s="0" t="s">
        <v>719</v>
      </c>
      <c r="L220" s="0" t="s">
        <v>46</v>
      </c>
      <c r="M220" s="268" t="s">
        <v>47</v>
      </c>
      <c r="N220" s="0" t="s">
        <v>712</v>
      </c>
      <c r="O220" s="0" t="s">
        <v>712</v>
      </c>
      <c r="P220" s="190" t="n">
        <v>390</v>
      </c>
      <c r="Q220" s="190" t="s">
        <v>704</v>
      </c>
      <c r="R220" s="269" t="n">
        <v>2.5</v>
      </c>
      <c r="S220" s="269" t="n">
        <f aca="false">R220/3.9</f>
        <v>0.641025641025641</v>
      </c>
      <c r="T220" s="269" t="n">
        <f aca="false">S220*'edible cooking yield factors'!F17</f>
        <v>0.448717948717949</v>
      </c>
    </row>
    <row r="221" customFormat="false" ht="15" hidden="false" customHeight="false" outlineLevel="0" collapsed="false">
      <c r="A221" s="285" t="s">
        <v>692</v>
      </c>
      <c r="B221" s="285" t="s">
        <v>693</v>
      </c>
      <c r="C221" s="0" t="s">
        <v>694</v>
      </c>
      <c r="D221" s="0" t="s">
        <v>695</v>
      </c>
      <c r="E221" s="267" t="s">
        <v>756</v>
      </c>
      <c r="F221" s="0" t="s">
        <v>696</v>
      </c>
      <c r="G221" s="0" t="s">
        <v>697</v>
      </c>
      <c r="H221" s="291" t="s">
        <v>698</v>
      </c>
      <c r="I221" s="0" t="s">
        <v>699</v>
      </c>
      <c r="J221" s="0" t="s">
        <v>700</v>
      </c>
      <c r="K221" s="0" t="s">
        <v>719</v>
      </c>
      <c r="L221" s="0" t="s">
        <v>56</v>
      </c>
      <c r="M221" s="268" t="str">
        <f aca="false">'common foods'!D22</f>
        <v>02017</v>
      </c>
      <c r="N221" s="0" t="s">
        <v>715</v>
      </c>
      <c r="O221" s="0" t="s">
        <v>710</v>
      </c>
      <c r="P221" s="190" t="n">
        <v>1000</v>
      </c>
      <c r="Q221" s="190" t="s">
        <v>704</v>
      </c>
      <c r="R221" s="269" t="n">
        <v>2.79</v>
      </c>
      <c r="S221" s="269" t="n">
        <f aca="false">R221/10</f>
        <v>0.279</v>
      </c>
      <c r="T221" s="269" t="n">
        <f aca="false">S221*'edible cooking yield factors'!F22</f>
        <v>0.279</v>
      </c>
    </row>
    <row r="222" customFormat="false" ht="15" hidden="false" customHeight="false" outlineLevel="0" collapsed="false">
      <c r="A222" s="285" t="s">
        <v>692</v>
      </c>
      <c r="B222" s="285" t="s">
        <v>693</v>
      </c>
      <c r="C222" s="0" t="s">
        <v>694</v>
      </c>
      <c r="D222" s="0" t="s">
        <v>695</v>
      </c>
      <c r="E222" s="267" t="s">
        <v>756</v>
      </c>
      <c r="F222" s="0" t="s">
        <v>696</v>
      </c>
      <c r="G222" s="0" t="s">
        <v>697</v>
      </c>
      <c r="H222" s="291" t="s">
        <v>698</v>
      </c>
      <c r="I222" s="0" t="s">
        <v>705</v>
      </c>
      <c r="J222" s="0" t="s">
        <v>700</v>
      </c>
      <c r="K222" s="0" t="s">
        <v>719</v>
      </c>
      <c r="L222" s="0" t="s">
        <v>56</v>
      </c>
      <c r="M222" s="268" t="s">
        <v>57</v>
      </c>
      <c r="N222" s="0" t="s">
        <v>758</v>
      </c>
      <c r="O222" s="0" t="s">
        <v>703</v>
      </c>
      <c r="P222" s="190" t="n">
        <v>500</v>
      </c>
      <c r="Q222" s="190" t="s">
        <v>704</v>
      </c>
      <c r="R222" s="269" t="n">
        <v>1.99</v>
      </c>
      <c r="S222" s="269" t="n">
        <f aca="false">R222/5</f>
        <v>0.398</v>
      </c>
      <c r="T222" s="269" t="n">
        <f aca="false">S222*'edible cooking yield factors'!F22</f>
        <v>0.398</v>
      </c>
    </row>
    <row r="223" customFormat="false" ht="15" hidden="false" customHeight="false" outlineLevel="0" collapsed="false">
      <c r="A223" s="285" t="s">
        <v>692</v>
      </c>
      <c r="B223" s="285" t="s">
        <v>693</v>
      </c>
      <c r="C223" s="0" t="s">
        <v>694</v>
      </c>
      <c r="D223" s="0" t="s">
        <v>695</v>
      </c>
      <c r="E223" s="267" t="s">
        <v>756</v>
      </c>
      <c r="F223" s="0" t="s">
        <v>696</v>
      </c>
      <c r="G223" s="0" t="s">
        <v>697</v>
      </c>
      <c r="H223" s="291" t="s">
        <v>698</v>
      </c>
      <c r="I223" s="0" t="s">
        <v>706</v>
      </c>
      <c r="J223" s="0" t="s">
        <v>700</v>
      </c>
      <c r="K223" s="0" t="s">
        <v>719</v>
      </c>
      <c r="L223" s="0" t="s">
        <v>56</v>
      </c>
      <c r="M223" s="268" t="s">
        <v>57</v>
      </c>
      <c r="N223" s="0" t="s">
        <v>706</v>
      </c>
      <c r="O223" s="0" t="s">
        <v>710</v>
      </c>
      <c r="P223" s="0" t="n">
        <v>750</v>
      </c>
      <c r="Q223" s="0" t="s">
        <v>704</v>
      </c>
      <c r="R223" s="269" t="n">
        <v>3</v>
      </c>
      <c r="S223" s="269" t="n">
        <f aca="false">R223/7.5</f>
        <v>0.4</v>
      </c>
      <c r="T223" s="269" t="n">
        <f aca="false">S223*'edible cooking yield factors'!F22</f>
        <v>0.4</v>
      </c>
    </row>
    <row r="224" customFormat="false" ht="15" hidden="false" customHeight="false" outlineLevel="0" collapsed="false">
      <c r="A224" s="285" t="s">
        <v>692</v>
      </c>
      <c r="B224" s="285" t="s">
        <v>693</v>
      </c>
      <c r="C224" s="0" t="s">
        <v>694</v>
      </c>
      <c r="D224" s="0" t="s">
        <v>695</v>
      </c>
      <c r="E224" s="267" t="s">
        <v>756</v>
      </c>
      <c r="F224" s="0" t="s">
        <v>696</v>
      </c>
      <c r="G224" s="0" t="s">
        <v>697</v>
      </c>
      <c r="H224" s="291" t="s">
        <v>698</v>
      </c>
      <c r="I224" s="0" t="s">
        <v>699</v>
      </c>
      <c r="J224" s="0" t="s">
        <v>700</v>
      </c>
      <c r="K224" s="0" t="s">
        <v>719</v>
      </c>
      <c r="L224" s="0" t="s">
        <v>70</v>
      </c>
      <c r="M224" s="268" t="str">
        <f aca="false">'common foods'!D29</f>
        <v>02028</v>
      </c>
      <c r="N224" s="0" t="s">
        <v>715</v>
      </c>
      <c r="O224" s="190" t="s">
        <v>710</v>
      </c>
      <c r="P224" s="190" t="n">
        <v>1000</v>
      </c>
      <c r="Q224" s="190" t="s">
        <v>704</v>
      </c>
      <c r="R224" s="269" t="n">
        <v>2.59</v>
      </c>
      <c r="S224" s="269" t="n">
        <f aca="false">R224/10</f>
        <v>0.259</v>
      </c>
      <c r="T224" s="269" t="n">
        <f aca="false">S224*'edible cooking yield factors'!F29</f>
        <v>0.259</v>
      </c>
    </row>
    <row r="225" customFormat="false" ht="15" hidden="false" customHeight="false" outlineLevel="0" collapsed="false">
      <c r="A225" s="285" t="s">
        <v>692</v>
      </c>
      <c r="B225" s="285" t="s">
        <v>693</v>
      </c>
      <c r="C225" s="0" t="s">
        <v>694</v>
      </c>
      <c r="D225" s="0" t="s">
        <v>695</v>
      </c>
      <c r="E225" s="267" t="s">
        <v>756</v>
      </c>
      <c r="F225" s="0" t="s">
        <v>696</v>
      </c>
      <c r="G225" s="0" t="s">
        <v>697</v>
      </c>
      <c r="H225" s="291" t="s">
        <v>698</v>
      </c>
      <c r="I225" s="0" t="s">
        <v>705</v>
      </c>
      <c r="J225" s="0" t="s">
        <v>700</v>
      </c>
      <c r="K225" s="0" t="s">
        <v>719</v>
      </c>
      <c r="L225" s="0" t="s">
        <v>70</v>
      </c>
      <c r="M225" s="268" t="s">
        <v>71</v>
      </c>
      <c r="N225" s="0" t="s">
        <v>715</v>
      </c>
      <c r="O225" s="190" t="s">
        <v>710</v>
      </c>
      <c r="P225" s="190" t="n">
        <v>1000</v>
      </c>
      <c r="Q225" s="190" t="s">
        <v>704</v>
      </c>
      <c r="R225" s="269" t="n">
        <v>2.99</v>
      </c>
      <c r="S225" s="269" t="n">
        <f aca="false">R225/10</f>
        <v>0.299</v>
      </c>
      <c r="T225" s="269" t="n">
        <f aca="false">S225*'edible cooking yield factors'!F29</f>
        <v>0.299</v>
      </c>
    </row>
    <row r="226" customFormat="false" ht="15" hidden="false" customHeight="false" outlineLevel="0" collapsed="false">
      <c r="A226" s="285" t="s">
        <v>692</v>
      </c>
      <c r="B226" s="285" t="s">
        <v>693</v>
      </c>
      <c r="C226" s="0" t="s">
        <v>694</v>
      </c>
      <c r="D226" s="0" t="s">
        <v>695</v>
      </c>
      <c r="E226" s="267" t="s">
        <v>756</v>
      </c>
      <c r="F226" s="0" t="s">
        <v>696</v>
      </c>
      <c r="G226" s="0" t="s">
        <v>697</v>
      </c>
      <c r="H226" s="291" t="s">
        <v>698</v>
      </c>
      <c r="I226" s="0" t="s">
        <v>706</v>
      </c>
      <c r="J226" s="0" t="s">
        <v>700</v>
      </c>
      <c r="K226" s="0" t="s">
        <v>719</v>
      </c>
      <c r="L226" s="0" t="s">
        <v>70</v>
      </c>
      <c r="M226" s="268" t="s">
        <v>71</v>
      </c>
      <c r="N226" s="0" t="s">
        <v>727</v>
      </c>
      <c r="O226" s="190" t="s">
        <v>710</v>
      </c>
      <c r="P226" s="190" t="n">
        <v>1000</v>
      </c>
      <c r="Q226" s="190" t="s">
        <v>704</v>
      </c>
      <c r="R226" s="269" t="n">
        <v>2.29</v>
      </c>
      <c r="S226" s="269" t="n">
        <f aca="false">R226/10</f>
        <v>0.229</v>
      </c>
      <c r="T226" s="269" t="n">
        <f aca="false">S226*'edible cooking yield factors'!F29</f>
        <v>0.229</v>
      </c>
    </row>
    <row r="227" customFormat="false" ht="15" hidden="false" customHeight="false" outlineLevel="0" collapsed="false">
      <c r="A227" s="285" t="s">
        <v>692</v>
      </c>
      <c r="B227" s="285" t="s">
        <v>693</v>
      </c>
      <c r="C227" s="0" t="s">
        <v>694</v>
      </c>
      <c r="D227" s="0" t="s">
        <v>695</v>
      </c>
      <c r="E227" s="267" t="s">
        <v>756</v>
      </c>
      <c r="F227" s="0" t="s">
        <v>696</v>
      </c>
      <c r="G227" s="0" t="s">
        <v>697</v>
      </c>
      <c r="H227" s="291" t="s">
        <v>698</v>
      </c>
      <c r="I227" s="0" t="s">
        <v>699</v>
      </c>
      <c r="J227" s="0" t="s">
        <v>700</v>
      </c>
      <c r="K227" s="0" t="s">
        <v>719</v>
      </c>
      <c r="L227" s="0" t="s">
        <v>72</v>
      </c>
      <c r="M227" s="268" t="str">
        <f aca="false">'common foods'!D30</f>
        <v>02029</v>
      </c>
      <c r="N227" s="0" t="s">
        <v>712</v>
      </c>
      <c r="O227" s="190" t="s">
        <v>712</v>
      </c>
      <c r="P227" s="190" t="n">
        <v>690</v>
      </c>
      <c r="Q227" s="190" t="s">
        <v>704</v>
      </c>
      <c r="R227" s="269" t="n">
        <v>1.99</v>
      </c>
      <c r="S227" s="269" t="n">
        <f aca="false">R227/6.9</f>
        <v>0.288405797101449</v>
      </c>
      <c r="T227" s="269" t="n">
        <f aca="false">S227*'edible cooking yield factors'!F30</f>
        <v>0.239376811594203</v>
      </c>
    </row>
    <row r="228" customFormat="false" ht="15" hidden="false" customHeight="false" outlineLevel="0" collapsed="false">
      <c r="A228" s="285" t="s">
        <v>692</v>
      </c>
      <c r="B228" s="285" t="s">
        <v>693</v>
      </c>
      <c r="C228" s="0" t="s">
        <v>694</v>
      </c>
      <c r="D228" s="0" t="s">
        <v>695</v>
      </c>
      <c r="E228" s="267" t="s">
        <v>756</v>
      </c>
      <c r="F228" s="0" t="s">
        <v>696</v>
      </c>
      <c r="G228" s="0" t="s">
        <v>697</v>
      </c>
      <c r="H228" s="291" t="s">
        <v>698</v>
      </c>
      <c r="I228" s="0" t="s">
        <v>705</v>
      </c>
      <c r="J228" s="0" t="s">
        <v>700</v>
      </c>
      <c r="K228" s="0" t="s">
        <v>719</v>
      </c>
      <c r="L228" s="0" t="s">
        <v>72</v>
      </c>
      <c r="M228" s="268" t="s">
        <v>73</v>
      </c>
      <c r="N228" s="0" t="s">
        <v>712</v>
      </c>
      <c r="O228" s="190" t="s">
        <v>712</v>
      </c>
      <c r="P228" s="190" t="n">
        <v>690</v>
      </c>
      <c r="Q228" s="190" t="s">
        <v>704</v>
      </c>
      <c r="R228" s="269" t="n">
        <v>3.69</v>
      </c>
      <c r="S228" s="269" t="n">
        <f aca="false">R228/6.9</f>
        <v>0.534782608695652</v>
      </c>
      <c r="T228" s="269" t="n">
        <f aca="false">S228*'edible cooking yield factors'!F30</f>
        <v>0.443869565217391</v>
      </c>
    </row>
    <row r="229" customFormat="false" ht="15" hidden="false" customHeight="false" outlineLevel="0" collapsed="false">
      <c r="A229" s="285" t="s">
        <v>692</v>
      </c>
      <c r="B229" s="285" t="s">
        <v>693</v>
      </c>
      <c r="C229" s="0" t="s">
        <v>694</v>
      </c>
      <c r="D229" s="0" t="s">
        <v>695</v>
      </c>
      <c r="E229" s="267" t="s">
        <v>756</v>
      </c>
      <c r="F229" s="0" t="s">
        <v>696</v>
      </c>
      <c r="G229" s="0" t="s">
        <v>697</v>
      </c>
      <c r="H229" s="291" t="s">
        <v>698</v>
      </c>
      <c r="I229" s="0" t="s">
        <v>706</v>
      </c>
      <c r="J229" s="0" t="s">
        <v>700</v>
      </c>
      <c r="K229" s="0" t="s">
        <v>719</v>
      </c>
      <c r="L229" s="0" t="s">
        <v>72</v>
      </c>
      <c r="M229" s="268" t="s">
        <v>73</v>
      </c>
      <c r="N229" s="0" t="s">
        <v>712</v>
      </c>
      <c r="O229" s="190" t="s">
        <v>712</v>
      </c>
      <c r="P229" s="190" t="n">
        <v>690</v>
      </c>
      <c r="Q229" s="190" t="s">
        <v>704</v>
      </c>
      <c r="R229" s="269" t="n">
        <v>3</v>
      </c>
      <c r="S229" s="269" t="n">
        <f aca="false">R229/6.9</f>
        <v>0.434782608695652</v>
      </c>
      <c r="T229" s="269" t="n">
        <f aca="false">S229*'edible cooking yield factors'!F30</f>
        <v>0.360869565217391</v>
      </c>
    </row>
    <row r="230" customFormat="false" ht="15" hidden="false" customHeight="false" outlineLevel="0" collapsed="false">
      <c r="A230" s="285" t="s">
        <v>692</v>
      </c>
      <c r="B230" s="285" t="s">
        <v>693</v>
      </c>
      <c r="C230" s="0" t="s">
        <v>694</v>
      </c>
      <c r="D230" s="0" t="s">
        <v>695</v>
      </c>
      <c r="E230" s="267" t="s">
        <v>756</v>
      </c>
      <c r="F230" s="0" t="s">
        <v>696</v>
      </c>
      <c r="G230" s="0" t="s">
        <v>697</v>
      </c>
      <c r="H230" s="291" t="s">
        <v>698</v>
      </c>
      <c r="I230" s="0" t="s">
        <v>699</v>
      </c>
      <c r="J230" s="0" t="s">
        <v>700</v>
      </c>
      <c r="K230" s="0" t="s">
        <v>719</v>
      </c>
      <c r="L230" s="0" t="s">
        <v>316</v>
      </c>
      <c r="M230" s="268" t="str">
        <f aca="false">'common foods'!D152</f>
        <v>02034</v>
      </c>
      <c r="N230" s="0" t="s">
        <v>715</v>
      </c>
      <c r="O230" s="190" t="s">
        <v>710</v>
      </c>
      <c r="P230" s="190" t="n">
        <v>1000</v>
      </c>
      <c r="Q230" s="190" t="s">
        <v>704</v>
      </c>
      <c r="R230" s="269" t="n">
        <v>2.65</v>
      </c>
      <c r="S230" s="269" t="n">
        <f aca="false">R230/10</f>
        <v>0.265</v>
      </c>
      <c r="T230" s="269" t="n">
        <f aca="false">S230*'edible cooking yield factors'!F152</f>
        <v>0.265</v>
      </c>
    </row>
    <row r="231" customFormat="false" ht="15" hidden="false" customHeight="false" outlineLevel="0" collapsed="false">
      <c r="A231" s="285" t="s">
        <v>692</v>
      </c>
      <c r="B231" s="285" t="s">
        <v>693</v>
      </c>
      <c r="C231" s="0" t="s">
        <v>694</v>
      </c>
      <c r="D231" s="0" t="s">
        <v>695</v>
      </c>
      <c r="E231" s="267" t="s">
        <v>756</v>
      </c>
      <c r="F231" s="0" t="s">
        <v>696</v>
      </c>
      <c r="G231" s="0" t="s">
        <v>697</v>
      </c>
      <c r="H231" s="291" t="s">
        <v>698</v>
      </c>
      <c r="I231" s="0" t="s">
        <v>705</v>
      </c>
      <c r="J231" s="0" t="s">
        <v>700</v>
      </c>
      <c r="K231" s="0" t="s">
        <v>719</v>
      </c>
      <c r="L231" s="0" t="s">
        <v>316</v>
      </c>
      <c r="M231" s="268" t="s">
        <v>317</v>
      </c>
      <c r="N231" s="0" t="s">
        <v>715</v>
      </c>
      <c r="O231" s="190" t="s">
        <v>710</v>
      </c>
      <c r="P231" s="190" t="n">
        <v>1000</v>
      </c>
      <c r="Q231" s="190" t="s">
        <v>704</v>
      </c>
      <c r="R231" s="269" t="n">
        <v>2.69</v>
      </c>
      <c r="S231" s="269" t="n">
        <f aca="false">R231/10</f>
        <v>0.269</v>
      </c>
      <c r="T231" s="269" t="n">
        <f aca="false">S231*'edible cooking yield factors'!F152</f>
        <v>0.269</v>
      </c>
    </row>
    <row r="232" customFormat="false" ht="15" hidden="false" customHeight="false" outlineLevel="0" collapsed="false">
      <c r="A232" s="285" t="s">
        <v>692</v>
      </c>
      <c r="B232" s="285" t="s">
        <v>693</v>
      </c>
      <c r="C232" s="0" t="s">
        <v>694</v>
      </c>
      <c r="D232" s="0" t="s">
        <v>695</v>
      </c>
      <c r="E232" s="267" t="s">
        <v>756</v>
      </c>
      <c r="F232" s="0" t="s">
        <v>696</v>
      </c>
      <c r="G232" s="0" t="s">
        <v>697</v>
      </c>
      <c r="H232" s="291" t="s">
        <v>698</v>
      </c>
      <c r="I232" s="0" t="s">
        <v>706</v>
      </c>
      <c r="J232" s="0" t="s">
        <v>700</v>
      </c>
      <c r="K232" s="0" t="s">
        <v>719</v>
      </c>
      <c r="L232" s="0" t="s">
        <v>316</v>
      </c>
      <c r="M232" s="268" t="s">
        <v>317</v>
      </c>
      <c r="N232" s="0" t="s">
        <v>727</v>
      </c>
      <c r="O232" s="190" t="s">
        <v>710</v>
      </c>
      <c r="P232" s="190" t="n">
        <v>1000</v>
      </c>
      <c r="Q232" s="190" t="s">
        <v>704</v>
      </c>
      <c r="R232" s="269" t="n">
        <v>2</v>
      </c>
      <c r="S232" s="269" t="n">
        <f aca="false">R232/10</f>
        <v>0.2</v>
      </c>
      <c r="T232" s="269" t="n">
        <f aca="false">S232*'edible cooking yield factors'!F152</f>
        <v>0.2</v>
      </c>
    </row>
    <row r="233" customFormat="false" ht="15" hidden="false" customHeight="false" outlineLevel="0" collapsed="false">
      <c r="A233" s="285" t="s">
        <v>692</v>
      </c>
      <c r="B233" s="285" t="s">
        <v>693</v>
      </c>
      <c r="C233" s="0" t="s">
        <v>694</v>
      </c>
      <c r="D233" s="0" t="s">
        <v>695</v>
      </c>
      <c r="E233" s="267" t="s">
        <v>756</v>
      </c>
      <c r="F233" s="0" t="s">
        <v>696</v>
      </c>
      <c r="G233" s="0" t="s">
        <v>697</v>
      </c>
      <c r="H233" s="291" t="s">
        <v>698</v>
      </c>
      <c r="I233" s="0" t="s">
        <v>699</v>
      </c>
      <c r="J233" s="0" t="s">
        <v>700</v>
      </c>
      <c r="K233" s="0" t="s">
        <v>719</v>
      </c>
      <c r="L233" s="0" t="s">
        <v>80</v>
      </c>
      <c r="M233" s="268" t="str">
        <f aca="false">'common foods'!D34</f>
        <v>02040</v>
      </c>
      <c r="N233" s="0" t="s">
        <v>715</v>
      </c>
      <c r="O233" s="190" t="s">
        <v>710</v>
      </c>
      <c r="P233" s="190" t="n">
        <v>400</v>
      </c>
      <c r="Q233" s="190" t="s">
        <v>704</v>
      </c>
      <c r="R233" s="269" t="n">
        <v>0.85</v>
      </c>
      <c r="S233" s="269" t="n">
        <f aca="false">R233/4</f>
        <v>0.2125</v>
      </c>
      <c r="T233" s="269" t="n">
        <f aca="false">S233*'edible cooking yield factors'!F32</f>
        <v>0.1275</v>
      </c>
    </row>
    <row r="234" customFormat="false" ht="15" hidden="false" customHeight="false" outlineLevel="0" collapsed="false">
      <c r="A234" s="285" t="s">
        <v>692</v>
      </c>
      <c r="B234" s="285" t="s">
        <v>693</v>
      </c>
      <c r="C234" s="0" t="s">
        <v>694</v>
      </c>
      <c r="D234" s="0" t="s">
        <v>695</v>
      </c>
      <c r="E234" s="267" t="s">
        <v>756</v>
      </c>
      <c r="F234" s="0" t="s">
        <v>696</v>
      </c>
      <c r="G234" s="0" t="s">
        <v>697</v>
      </c>
      <c r="H234" s="291" t="s">
        <v>698</v>
      </c>
      <c r="I234" s="0" t="s">
        <v>705</v>
      </c>
      <c r="J234" s="0" t="s">
        <v>700</v>
      </c>
      <c r="K234" s="0" t="s">
        <v>719</v>
      </c>
      <c r="L234" s="0" t="s">
        <v>80</v>
      </c>
      <c r="M234" s="268" t="s">
        <v>81</v>
      </c>
      <c r="N234" s="0" t="s">
        <v>715</v>
      </c>
      <c r="O234" s="0" t="s">
        <v>710</v>
      </c>
      <c r="P234" s="0" t="n">
        <v>400</v>
      </c>
      <c r="Q234" s="0" t="s">
        <v>704</v>
      </c>
      <c r="R234" s="269" t="n">
        <v>0.9</v>
      </c>
      <c r="S234" s="269" t="n">
        <f aca="false">R234/4</f>
        <v>0.225</v>
      </c>
      <c r="T234" s="269" t="n">
        <f aca="false">S234*'edible cooking yield factors'!F32</f>
        <v>0.135</v>
      </c>
    </row>
    <row r="235" customFormat="false" ht="15" hidden="false" customHeight="false" outlineLevel="0" collapsed="false">
      <c r="A235" s="285" t="s">
        <v>692</v>
      </c>
      <c r="B235" s="285" t="s">
        <v>693</v>
      </c>
      <c r="C235" s="0" t="s">
        <v>694</v>
      </c>
      <c r="D235" s="0" t="s">
        <v>695</v>
      </c>
      <c r="E235" s="267" t="s">
        <v>756</v>
      </c>
      <c r="F235" s="0" t="s">
        <v>696</v>
      </c>
      <c r="G235" s="0" t="s">
        <v>697</v>
      </c>
      <c r="H235" s="291" t="s">
        <v>698</v>
      </c>
      <c r="I235" s="0" t="s">
        <v>706</v>
      </c>
      <c r="J235" s="0" t="s">
        <v>700</v>
      </c>
      <c r="K235" s="0" t="s">
        <v>719</v>
      </c>
      <c r="L235" s="0" t="s">
        <v>80</v>
      </c>
      <c r="M235" s="268" t="s">
        <v>81</v>
      </c>
      <c r="N235" s="0" t="s">
        <v>727</v>
      </c>
      <c r="O235" s="0" t="s">
        <v>710</v>
      </c>
      <c r="P235" s="0" t="n">
        <v>400</v>
      </c>
      <c r="Q235" s="0" t="s">
        <v>704</v>
      </c>
      <c r="R235" s="269" t="n">
        <v>0.9</v>
      </c>
      <c r="S235" s="269" t="n">
        <f aca="false">R235/4</f>
        <v>0.225</v>
      </c>
      <c r="T235" s="269" t="n">
        <f aca="false">S235*'edible cooking yield factors'!F32</f>
        <v>0.135</v>
      </c>
    </row>
    <row r="236" customFormat="false" ht="15" hidden="false" customHeight="false" outlineLevel="0" collapsed="false">
      <c r="A236" s="285" t="s">
        <v>692</v>
      </c>
      <c r="B236" s="285" t="s">
        <v>693</v>
      </c>
      <c r="C236" s="0" t="s">
        <v>694</v>
      </c>
      <c r="D236" s="0" t="s">
        <v>695</v>
      </c>
      <c r="E236" s="267" t="s">
        <v>756</v>
      </c>
      <c r="F236" s="0" t="s">
        <v>696</v>
      </c>
      <c r="G236" s="0" t="s">
        <v>697</v>
      </c>
      <c r="H236" s="291" t="s">
        <v>698</v>
      </c>
      <c r="I236" s="0" t="s">
        <v>699</v>
      </c>
      <c r="J236" s="0" t="s">
        <v>700</v>
      </c>
      <c r="K236" s="0" t="s">
        <v>701</v>
      </c>
      <c r="L236" s="0" t="s">
        <v>107</v>
      </c>
      <c r="M236" s="268" t="str">
        <f aca="false">'common foods'!D47</f>
        <v>03036</v>
      </c>
      <c r="N236" s="0" t="s">
        <v>709</v>
      </c>
      <c r="O236" s="0" t="s">
        <v>710</v>
      </c>
      <c r="P236" s="0" t="n">
        <v>600</v>
      </c>
      <c r="Q236" s="0" t="s">
        <v>704</v>
      </c>
      <c r="R236" s="269" t="n">
        <v>1.19</v>
      </c>
      <c r="S236" s="269" t="n">
        <f aca="false">R236/6</f>
        <v>0.198333333333333</v>
      </c>
      <c r="T236" s="269" t="n">
        <f aca="false">S236*'edible cooking yield factors'!F47</f>
        <v>0.198333333333333</v>
      </c>
    </row>
    <row r="237" customFormat="false" ht="15" hidden="false" customHeight="false" outlineLevel="0" collapsed="false">
      <c r="A237" s="285" t="s">
        <v>692</v>
      </c>
      <c r="B237" s="285" t="s">
        <v>693</v>
      </c>
      <c r="C237" s="0" t="s">
        <v>694</v>
      </c>
      <c r="D237" s="0" t="s">
        <v>695</v>
      </c>
      <c r="E237" s="267" t="s">
        <v>756</v>
      </c>
      <c r="F237" s="0" t="s">
        <v>696</v>
      </c>
      <c r="G237" s="0" t="s">
        <v>697</v>
      </c>
      <c r="H237" s="291" t="s">
        <v>698</v>
      </c>
      <c r="I237" s="0" t="s">
        <v>705</v>
      </c>
      <c r="J237" s="0" t="s">
        <v>700</v>
      </c>
      <c r="K237" s="0" t="s">
        <v>701</v>
      </c>
      <c r="L237" s="0" t="s">
        <v>107</v>
      </c>
      <c r="M237" s="268" t="s">
        <v>108</v>
      </c>
      <c r="N237" s="0" t="s">
        <v>709</v>
      </c>
      <c r="O237" s="0" t="s">
        <v>710</v>
      </c>
      <c r="P237" s="0" t="n">
        <v>600</v>
      </c>
      <c r="Q237" s="0" t="s">
        <v>704</v>
      </c>
      <c r="R237" s="269" t="n">
        <v>1.2</v>
      </c>
      <c r="S237" s="269" t="n">
        <f aca="false">R237/6</f>
        <v>0.2</v>
      </c>
      <c r="T237" s="269" t="n">
        <f aca="false">S237*'edible cooking yield factors'!F47</f>
        <v>0.2</v>
      </c>
    </row>
    <row r="238" customFormat="false" ht="15" hidden="false" customHeight="false" outlineLevel="0" collapsed="false">
      <c r="A238" s="285" t="s">
        <v>692</v>
      </c>
      <c r="B238" s="285" t="s">
        <v>693</v>
      </c>
      <c r="C238" s="0" t="s">
        <v>694</v>
      </c>
      <c r="D238" s="0" t="s">
        <v>695</v>
      </c>
      <c r="E238" s="267" t="s">
        <v>756</v>
      </c>
      <c r="F238" s="0" t="s">
        <v>696</v>
      </c>
      <c r="G238" s="0" t="s">
        <v>697</v>
      </c>
      <c r="H238" s="291" t="s">
        <v>698</v>
      </c>
      <c r="I238" s="0" t="s">
        <v>706</v>
      </c>
      <c r="J238" s="0" t="s">
        <v>700</v>
      </c>
      <c r="K238" s="0" t="s">
        <v>701</v>
      </c>
      <c r="L238" s="0" t="s">
        <v>107</v>
      </c>
      <c r="M238" s="268" t="s">
        <v>108</v>
      </c>
      <c r="N238" s="0" t="s">
        <v>759</v>
      </c>
      <c r="O238" s="0" t="s">
        <v>710</v>
      </c>
      <c r="P238" s="0" t="n">
        <v>600</v>
      </c>
      <c r="Q238" s="0" t="s">
        <v>704</v>
      </c>
      <c r="R238" s="269" t="n">
        <v>1.2</v>
      </c>
      <c r="S238" s="269" t="n">
        <f aca="false">R238/6</f>
        <v>0.2</v>
      </c>
      <c r="T238" s="269" t="n">
        <f aca="false">S238*'edible cooking yield factors'!F47</f>
        <v>0.2</v>
      </c>
    </row>
    <row r="239" customFormat="false" ht="15" hidden="false" customHeight="false" outlineLevel="0" collapsed="false">
      <c r="A239" s="285" t="s">
        <v>692</v>
      </c>
      <c r="B239" s="285" t="s">
        <v>693</v>
      </c>
      <c r="C239" s="0" t="s">
        <v>694</v>
      </c>
      <c r="D239" s="0" t="s">
        <v>695</v>
      </c>
      <c r="E239" s="267" t="s">
        <v>756</v>
      </c>
      <c r="F239" s="0" t="s">
        <v>696</v>
      </c>
      <c r="G239" s="0" t="s">
        <v>697</v>
      </c>
      <c r="H239" s="291" t="s">
        <v>698</v>
      </c>
      <c r="I239" s="0" t="s">
        <v>699</v>
      </c>
      <c r="J239" s="0" t="s">
        <v>700</v>
      </c>
      <c r="K239" s="0" t="s">
        <v>701</v>
      </c>
      <c r="L239" s="0" t="s">
        <v>109</v>
      </c>
      <c r="M239" s="268" t="str">
        <f aca="false">'common foods'!D48</f>
        <v>03037</v>
      </c>
      <c r="N239" s="0" t="s">
        <v>709</v>
      </c>
      <c r="O239" s="0" t="s">
        <v>710</v>
      </c>
      <c r="P239" s="0" t="n">
        <v>600</v>
      </c>
      <c r="Q239" s="0" t="s">
        <v>704</v>
      </c>
      <c r="R239" s="269" t="n">
        <v>1.19</v>
      </c>
      <c r="S239" s="269" t="n">
        <f aca="false">R239/6</f>
        <v>0.198333333333333</v>
      </c>
      <c r="T239" s="269" t="n">
        <f aca="false">S239*'edible cooking yield factors'!F48</f>
        <v>0.198333333333333</v>
      </c>
    </row>
    <row r="240" customFormat="false" ht="15" hidden="false" customHeight="false" outlineLevel="0" collapsed="false">
      <c r="A240" s="285" t="s">
        <v>692</v>
      </c>
      <c r="B240" s="285" t="s">
        <v>693</v>
      </c>
      <c r="C240" s="0" t="s">
        <v>694</v>
      </c>
      <c r="D240" s="0" t="s">
        <v>695</v>
      </c>
      <c r="E240" s="267" t="s">
        <v>756</v>
      </c>
      <c r="F240" s="0" t="s">
        <v>696</v>
      </c>
      <c r="G240" s="0" t="s">
        <v>697</v>
      </c>
      <c r="H240" s="291" t="s">
        <v>698</v>
      </c>
      <c r="I240" s="0" t="s">
        <v>705</v>
      </c>
      <c r="J240" s="0" t="s">
        <v>700</v>
      </c>
      <c r="K240" s="0" t="s">
        <v>701</v>
      </c>
      <c r="L240" s="0" t="s">
        <v>109</v>
      </c>
      <c r="M240" s="268" t="s">
        <v>110</v>
      </c>
      <c r="N240" s="0" t="s">
        <v>709</v>
      </c>
      <c r="O240" s="0" t="s">
        <v>710</v>
      </c>
      <c r="P240" s="0" t="n">
        <v>600</v>
      </c>
      <c r="Q240" s="0" t="s">
        <v>704</v>
      </c>
      <c r="R240" s="269" t="n">
        <v>1.2</v>
      </c>
      <c r="S240" s="269" t="n">
        <f aca="false">R240/6</f>
        <v>0.2</v>
      </c>
      <c r="T240" s="269" t="n">
        <f aca="false">S240*'edible cooking yield factors'!F48</f>
        <v>0.2</v>
      </c>
    </row>
    <row r="241" customFormat="false" ht="15" hidden="false" customHeight="false" outlineLevel="0" collapsed="false">
      <c r="A241" s="285" t="s">
        <v>692</v>
      </c>
      <c r="B241" s="285" t="s">
        <v>693</v>
      </c>
      <c r="C241" s="0" t="s">
        <v>694</v>
      </c>
      <c r="D241" s="0" t="s">
        <v>695</v>
      </c>
      <c r="E241" s="267" t="s">
        <v>756</v>
      </c>
      <c r="F241" s="0" t="s">
        <v>696</v>
      </c>
      <c r="G241" s="0" t="s">
        <v>697</v>
      </c>
      <c r="H241" s="291" t="s">
        <v>698</v>
      </c>
      <c r="I241" s="0" t="s">
        <v>706</v>
      </c>
      <c r="J241" s="0" t="s">
        <v>700</v>
      </c>
      <c r="K241" s="0" t="s">
        <v>701</v>
      </c>
      <c r="L241" s="0" t="s">
        <v>109</v>
      </c>
      <c r="M241" s="268" t="s">
        <v>110</v>
      </c>
      <c r="N241" s="0" t="s">
        <v>759</v>
      </c>
      <c r="O241" s="0" t="s">
        <v>710</v>
      </c>
      <c r="P241" s="0" t="n">
        <v>600</v>
      </c>
      <c r="Q241" s="0" t="s">
        <v>704</v>
      </c>
      <c r="R241" s="269" t="n">
        <v>1.2</v>
      </c>
      <c r="S241" s="269" t="n">
        <f aca="false">R241/6</f>
        <v>0.2</v>
      </c>
      <c r="T241" s="269" t="n">
        <f aca="false">S241*'edible cooking yield factors'!F48</f>
        <v>0.2</v>
      </c>
    </row>
    <row r="242" customFormat="false" ht="15" hidden="false" customHeight="false" outlineLevel="0" collapsed="false">
      <c r="A242" s="285" t="s">
        <v>692</v>
      </c>
      <c r="B242" s="285" t="s">
        <v>693</v>
      </c>
      <c r="C242" s="0" t="s">
        <v>694</v>
      </c>
      <c r="D242" s="0" t="s">
        <v>695</v>
      </c>
      <c r="E242" s="267" t="n">
        <v>191119</v>
      </c>
      <c r="F242" s="0" t="s">
        <v>696</v>
      </c>
      <c r="G242" s="0" t="s">
        <v>697</v>
      </c>
      <c r="H242" s="291" t="s">
        <v>698</v>
      </c>
      <c r="I242" s="0" t="s">
        <v>699</v>
      </c>
      <c r="J242" s="0" t="s">
        <v>700</v>
      </c>
      <c r="K242" s="0" t="s">
        <v>701</v>
      </c>
      <c r="L242" s="0" t="s">
        <v>760</v>
      </c>
      <c r="M242" s="268" t="str">
        <f aca="false">'common foods'!D50</f>
        <v>03039</v>
      </c>
      <c r="N242" s="0" t="s">
        <v>761</v>
      </c>
      <c r="O242" s="0" t="s">
        <v>703</v>
      </c>
      <c r="P242" s="0" t="n">
        <f aca="false">75*5</f>
        <v>375</v>
      </c>
      <c r="Q242" s="0" t="s">
        <v>704</v>
      </c>
      <c r="R242" s="269" t="n">
        <v>2.89</v>
      </c>
      <c r="S242" s="269" t="n">
        <f aca="false">R242/3.75</f>
        <v>0.770666666666667</v>
      </c>
      <c r="T242" s="269" t="n">
        <f aca="false">S242*'edible cooking yield factors'!F49</f>
        <v>0.770666666666667</v>
      </c>
    </row>
    <row r="243" customFormat="false" ht="15" hidden="false" customHeight="false" outlineLevel="0" collapsed="false">
      <c r="A243" s="285" t="s">
        <v>692</v>
      </c>
      <c r="B243" s="285" t="s">
        <v>693</v>
      </c>
      <c r="C243" s="0" t="s">
        <v>694</v>
      </c>
      <c r="D243" s="0" t="s">
        <v>695</v>
      </c>
      <c r="E243" s="267" t="n">
        <v>191119</v>
      </c>
      <c r="F243" s="0" t="s">
        <v>696</v>
      </c>
      <c r="G243" s="0" t="s">
        <v>697</v>
      </c>
      <c r="H243" s="291" t="s">
        <v>698</v>
      </c>
      <c r="I243" s="0" t="s">
        <v>705</v>
      </c>
      <c r="J243" s="0" t="s">
        <v>700</v>
      </c>
      <c r="K243" s="0" t="s">
        <v>701</v>
      </c>
      <c r="L243" s="0" t="s">
        <v>760</v>
      </c>
      <c r="M243" s="268" t="s">
        <v>114</v>
      </c>
      <c r="N243" s="0" t="s">
        <v>761</v>
      </c>
      <c r="O243" s="0" t="s">
        <v>703</v>
      </c>
      <c r="P243" s="0" t="n">
        <f aca="false">75*5</f>
        <v>375</v>
      </c>
      <c r="Q243" s="0" t="s">
        <v>704</v>
      </c>
      <c r="R243" s="269" t="n">
        <v>2.99</v>
      </c>
      <c r="S243" s="269" t="n">
        <f aca="false">R243/3.75</f>
        <v>0.797333333333333</v>
      </c>
      <c r="T243" s="269" t="n">
        <f aca="false">S243*'edible cooking yield factors'!F49</f>
        <v>0.797333333333333</v>
      </c>
    </row>
    <row r="244" customFormat="false" ht="15" hidden="false" customHeight="false" outlineLevel="0" collapsed="false">
      <c r="A244" s="285" t="s">
        <v>692</v>
      </c>
      <c r="B244" s="285" t="s">
        <v>693</v>
      </c>
      <c r="C244" s="0" t="s">
        <v>694</v>
      </c>
      <c r="D244" s="0" t="s">
        <v>695</v>
      </c>
      <c r="E244" s="267" t="n">
        <v>191119</v>
      </c>
      <c r="F244" s="0" t="s">
        <v>696</v>
      </c>
      <c r="G244" s="0" t="s">
        <v>697</v>
      </c>
      <c r="H244" s="291" t="s">
        <v>698</v>
      </c>
      <c r="I244" s="0" t="s">
        <v>706</v>
      </c>
      <c r="J244" s="0" t="s">
        <v>700</v>
      </c>
      <c r="K244" s="0" t="s">
        <v>701</v>
      </c>
      <c r="L244" s="0" t="s">
        <v>760</v>
      </c>
      <c r="M244" s="268" t="s">
        <v>114</v>
      </c>
      <c r="N244" s="0" t="s">
        <v>706</v>
      </c>
      <c r="O244" s="0" t="s">
        <v>710</v>
      </c>
      <c r="P244" s="0" t="n">
        <v>430</v>
      </c>
      <c r="Q244" s="0" t="s">
        <v>704</v>
      </c>
      <c r="R244" s="269" t="n">
        <v>3.5</v>
      </c>
      <c r="S244" s="269" t="n">
        <f aca="false">R244/4.3</f>
        <v>0.813953488372093</v>
      </c>
      <c r="T244" s="269" t="n">
        <f aca="false">S244*'edible cooking yield factors'!F49</f>
        <v>0.813953488372093</v>
      </c>
    </row>
    <row r="245" customFormat="false" ht="15" hidden="false" customHeight="false" outlineLevel="0" collapsed="false">
      <c r="A245" s="285" t="s">
        <v>692</v>
      </c>
      <c r="B245" s="285" t="s">
        <v>693</v>
      </c>
      <c r="C245" s="0" t="s">
        <v>694</v>
      </c>
      <c r="D245" s="0" t="s">
        <v>695</v>
      </c>
      <c r="E245" s="267" t="n">
        <v>191119</v>
      </c>
      <c r="F245" s="0" t="s">
        <v>696</v>
      </c>
      <c r="G245" s="0" t="s">
        <v>697</v>
      </c>
      <c r="H245" s="291" t="s">
        <v>698</v>
      </c>
      <c r="I245" s="0" t="s">
        <v>699</v>
      </c>
      <c r="J245" s="0" t="s">
        <v>700</v>
      </c>
      <c r="K245" s="0" t="s">
        <v>701</v>
      </c>
      <c r="L245" s="0" t="s">
        <v>117</v>
      </c>
      <c r="M245" s="268" t="str">
        <f aca="false">'common foods'!D52</f>
        <v>03046</v>
      </c>
      <c r="N245" s="0" t="s">
        <v>709</v>
      </c>
      <c r="O245" s="0" t="s">
        <v>710</v>
      </c>
      <c r="P245" s="0" t="n">
        <v>500</v>
      </c>
      <c r="Q245" s="0" t="s">
        <v>704</v>
      </c>
      <c r="R245" s="269" t="n">
        <v>2.59</v>
      </c>
      <c r="S245" s="269" t="n">
        <f aca="false">R245/5</f>
        <v>0.518</v>
      </c>
      <c r="T245" s="269" t="n">
        <f aca="false">S245*'edible cooking yield factors'!F52</f>
        <v>0.518</v>
      </c>
    </row>
    <row r="246" customFormat="false" ht="15" hidden="false" customHeight="false" outlineLevel="0" collapsed="false">
      <c r="A246" s="285" t="s">
        <v>692</v>
      </c>
      <c r="B246" s="285" t="s">
        <v>693</v>
      </c>
      <c r="C246" s="0" t="s">
        <v>694</v>
      </c>
      <c r="D246" s="0" t="s">
        <v>695</v>
      </c>
      <c r="E246" s="267" t="n">
        <v>191119</v>
      </c>
      <c r="F246" s="0" t="s">
        <v>696</v>
      </c>
      <c r="G246" s="0" t="s">
        <v>697</v>
      </c>
      <c r="H246" s="291" t="s">
        <v>698</v>
      </c>
      <c r="I246" s="0" t="s">
        <v>705</v>
      </c>
      <c r="J246" s="0" t="s">
        <v>700</v>
      </c>
      <c r="K246" s="0" t="s">
        <v>701</v>
      </c>
      <c r="L246" s="0" t="s">
        <v>117</v>
      </c>
      <c r="M246" s="268" t="s">
        <v>118</v>
      </c>
      <c r="N246" s="0" t="s">
        <v>709</v>
      </c>
      <c r="O246" s="0" t="s">
        <v>710</v>
      </c>
      <c r="P246" s="0" t="n">
        <v>500</v>
      </c>
      <c r="Q246" s="0" t="s">
        <v>704</v>
      </c>
      <c r="R246" s="269" t="n">
        <v>2.69</v>
      </c>
      <c r="S246" s="269" t="n">
        <f aca="false">R246/5</f>
        <v>0.538</v>
      </c>
      <c r="T246" s="269" t="n">
        <f aca="false">S246*'edible cooking yield factors'!F52</f>
        <v>0.538</v>
      </c>
    </row>
    <row r="247" customFormat="false" ht="15" hidden="false" customHeight="false" outlineLevel="0" collapsed="false">
      <c r="A247" s="285" t="s">
        <v>692</v>
      </c>
      <c r="B247" s="285" t="s">
        <v>693</v>
      </c>
      <c r="C247" s="0" t="s">
        <v>694</v>
      </c>
      <c r="D247" s="0" t="s">
        <v>695</v>
      </c>
      <c r="E247" s="267" t="n">
        <v>191119</v>
      </c>
      <c r="F247" s="0" t="s">
        <v>696</v>
      </c>
      <c r="G247" s="0" t="s">
        <v>697</v>
      </c>
      <c r="H247" s="291" t="s">
        <v>698</v>
      </c>
      <c r="I247" s="0" t="s">
        <v>706</v>
      </c>
      <c r="J247" s="0" t="s">
        <v>700</v>
      </c>
      <c r="K247" s="0" t="s">
        <v>701</v>
      </c>
      <c r="L247" s="0" t="s">
        <v>117</v>
      </c>
      <c r="M247" s="268" t="s">
        <v>118</v>
      </c>
      <c r="N247" s="0" t="s">
        <v>706</v>
      </c>
      <c r="O247" s="0" t="s">
        <v>710</v>
      </c>
      <c r="P247" s="0" t="n">
        <v>500</v>
      </c>
      <c r="Q247" s="0" t="s">
        <v>704</v>
      </c>
      <c r="R247" s="269" t="n">
        <v>2.7</v>
      </c>
      <c r="S247" s="269" t="n">
        <f aca="false">R247/5</f>
        <v>0.54</v>
      </c>
      <c r="T247" s="269" t="n">
        <f aca="false">S247*'edible cooking yield factors'!F52</f>
        <v>0.54</v>
      </c>
    </row>
    <row r="248" customFormat="false" ht="15" hidden="false" customHeight="false" outlineLevel="0" collapsed="false">
      <c r="A248" s="285" t="s">
        <v>692</v>
      </c>
      <c r="B248" s="285" t="s">
        <v>693</v>
      </c>
      <c r="C248" s="0" t="s">
        <v>694</v>
      </c>
      <c r="D248" s="0" t="s">
        <v>695</v>
      </c>
      <c r="E248" s="267" t="n">
        <v>191119</v>
      </c>
      <c r="F248" s="0" t="s">
        <v>696</v>
      </c>
      <c r="G248" s="0" t="s">
        <v>697</v>
      </c>
      <c r="H248" s="291" t="s">
        <v>698</v>
      </c>
      <c r="I248" s="0" t="s">
        <v>699</v>
      </c>
      <c r="J248" s="0" t="s">
        <v>700</v>
      </c>
      <c r="K248" s="0" t="s">
        <v>701</v>
      </c>
      <c r="L248" s="0" t="s">
        <v>318</v>
      </c>
      <c r="M248" s="268" t="str">
        <f aca="false">'common foods'!D153</f>
        <v>03050</v>
      </c>
      <c r="N248" s="0" t="s">
        <v>712</v>
      </c>
      <c r="O248" s="0" t="s">
        <v>712</v>
      </c>
      <c r="P248" s="0" t="s">
        <v>712</v>
      </c>
      <c r="Q248" s="0" t="s">
        <v>704</v>
      </c>
      <c r="R248" s="269" t="s">
        <v>712</v>
      </c>
      <c r="S248" s="269" t="s">
        <v>712</v>
      </c>
      <c r="T248" s="269" t="s">
        <v>712</v>
      </c>
    </row>
    <row r="249" customFormat="false" ht="15" hidden="false" customHeight="false" outlineLevel="0" collapsed="false">
      <c r="A249" s="285" t="s">
        <v>692</v>
      </c>
      <c r="B249" s="285" t="s">
        <v>693</v>
      </c>
      <c r="C249" s="0" t="s">
        <v>694</v>
      </c>
      <c r="D249" s="0" t="s">
        <v>695</v>
      </c>
      <c r="E249" s="267" t="n">
        <v>191119</v>
      </c>
      <c r="F249" s="0" t="s">
        <v>696</v>
      </c>
      <c r="G249" s="0" t="s">
        <v>697</v>
      </c>
      <c r="H249" s="291" t="s">
        <v>698</v>
      </c>
      <c r="I249" s="0" t="s">
        <v>705</v>
      </c>
      <c r="J249" s="0" t="s">
        <v>700</v>
      </c>
      <c r="K249" s="0" t="s">
        <v>701</v>
      </c>
      <c r="L249" s="0" t="s">
        <v>318</v>
      </c>
      <c r="M249" s="268" t="s">
        <v>319</v>
      </c>
      <c r="N249" s="0" t="s">
        <v>762</v>
      </c>
      <c r="O249" s="0" t="s">
        <v>703</v>
      </c>
      <c r="P249" s="0" t="n">
        <v>250</v>
      </c>
      <c r="Q249" s="0" t="s">
        <v>704</v>
      </c>
      <c r="R249" s="269" t="n">
        <v>3.59</v>
      </c>
      <c r="S249" s="269" t="n">
        <f aca="false">R249/2.5</f>
        <v>1.436</v>
      </c>
      <c r="T249" s="269" t="n">
        <f aca="false">S249*'edible cooking yield factors'!F153</f>
        <v>1.436</v>
      </c>
    </row>
    <row r="250" customFormat="false" ht="15" hidden="false" customHeight="false" outlineLevel="0" collapsed="false">
      <c r="A250" s="285" t="s">
        <v>692</v>
      </c>
      <c r="B250" s="285" t="s">
        <v>693</v>
      </c>
      <c r="C250" s="0" t="s">
        <v>694</v>
      </c>
      <c r="D250" s="0" t="s">
        <v>695</v>
      </c>
      <c r="E250" s="267" t="n">
        <v>191119</v>
      </c>
      <c r="F250" s="0" t="s">
        <v>696</v>
      </c>
      <c r="G250" s="0" t="s">
        <v>697</v>
      </c>
      <c r="H250" s="291" t="s">
        <v>698</v>
      </c>
      <c r="I250" s="0" t="s">
        <v>706</v>
      </c>
      <c r="J250" s="0" t="s">
        <v>700</v>
      </c>
      <c r="K250" s="0" t="s">
        <v>701</v>
      </c>
      <c r="L250" s="0" t="s">
        <v>318</v>
      </c>
      <c r="M250" s="268" t="s">
        <v>319</v>
      </c>
      <c r="N250" s="0" t="s">
        <v>706</v>
      </c>
      <c r="O250" s="0" t="s">
        <v>710</v>
      </c>
      <c r="P250" s="0" t="n">
        <v>460</v>
      </c>
      <c r="Q250" s="0" t="s">
        <v>704</v>
      </c>
      <c r="R250" s="269" t="n">
        <v>2.7</v>
      </c>
      <c r="S250" s="269" t="n">
        <f aca="false">R250/4.6</f>
        <v>0.58695652173913</v>
      </c>
      <c r="T250" s="269" t="n">
        <f aca="false">S250*'edible cooking yield factors'!F153</f>
        <v>0.58695652173913</v>
      </c>
    </row>
    <row r="251" customFormat="false" ht="15" hidden="false" customHeight="false" outlineLevel="0" collapsed="false">
      <c r="A251" s="285" t="s">
        <v>692</v>
      </c>
      <c r="B251" s="285" t="s">
        <v>693</v>
      </c>
      <c r="C251" s="0" t="s">
        <v>694</v>
      </c>
      <c r="D251" s="0" t="s">
        <v>695</v>
      </c>
      <c r="E251" s="267" t="n">
        <v>191119</v>
      </c>
      <c r="F251" s="0" t="s">
        <v>696</v>
      </c>
      <c r="G251" s="0" t="s">
        <v>697</v>
      </c>
      <c r="H251" s="291" t="s">
        <v>698</v>
      </c>
      <c r="I251" s="0" t="s">
        <v>699</v>
      </c>
      <c r="J251" s="0" t="s">
        <v>700</v>
      </c>
      <c r="K251" s="0" t="s">
        <v>701</v>
      </c>
      <c r="L251" s="0" t="s">
        <v>125</v>
      </c>
      <c r="M251" s="268" t="str">
        <f aca="false">'common foods'!D56</f>
        <v>03051</v>
      </c>
      <c r="N251" s="0" t="s">
        <v>709</v>
      </c>
      <c r="O251" s="0" t="s">
        <v>710</v>
      </c>
      <c r="P251" s="0" t="n">
        <v>500</v>
      </c>
      <c r="Q251" s="0" t="s">
        <v>704</v>
      </c>
      <c r="R251" s="269" t="n">
        <v>0.89</v>
      </c>
      <c r="S251" s="269" t="n">
        <f aca="false">R251/5</f>
        <v>0.178</v>
      </c>
      <c r="T251" s="269" t="n">
        <f aca="false">S251*'edible cooking yield factors'!F56</f>
        <v>0.4272</v>
      </c>
    </row>
    <row r="252" customFormat="false" ht="15" hidden="false" customHeight="false" outlineLevel="0" collapsed="false">
      <c r="A252" s="285" t="s">
        <v>692</v>
      </c>
      <c r="B252" s="285" t="s">
        <v>693</v>
      </c>
      <c r="C252" s="0" t="s">
        <v>694</v>
      </c>
      <c r="D252" s="0" t="s">
        <v>695</v>
      </c>
      <c r="E252" s="267" t="n">
        <v>191119</v>
      </c>
      <c r="F252" s="0" t="s">
        <v>696</v>
      </c>
      <c r="G252" s="0" t="s">
        <v>697</v>
      </c>
      <c r="H252" s="291" t="s">
        <v>698</v>
      </c>
      <c r="I252" s="0" t="s">
        <v>705</v>
      </c>
      <c r="J252" s="0" t="s">
        <v>700</v>
      </c>
      <c r="K252" s="0" t="s">
        <v>701</v>
      </c>
      <c r="L252" s="0" t="s">
        <v>125</v>
      </c>
      <c r="M252" s="268" t="s">
        <v>126</v>
      </c>
      <c r="N252" s="0" t="s">
        <v>709</v>
      </c>
      <c r="O252" s="0" t="s">
        <v>710</v>
      </c>
      <c r="P252" s="0" t="n">
        <v>500</v>
      </c>
      <c r="Q252" s="0" t="s">
        <v>704</v>
      </c>
      <c r="R252" s="269" t="n">
        <v>0.95</v>
      </c>
      <c r="S252" s="269" t="n">
        <f aca="false">R252/5</f>
        <v>0.19</v>
      </c>
      <c r="T252" s="269" t="n">
        <f aca="false">S252*'edible cooking yield factors'!F56</f>
        <v>0.456</v>
      </c>
    </row>
    <row r="253" customFormat="false" ht="15" hidden="false" customHeight="false" outlineLevel="0" collapsed="false">
      <c r="A253" s="285" t="s">
        <v>692</v>
      </c>
      <c r="B253" s="285" t="s">
        <v>693</v>
      </c>
      <c r="C253" s="0" t="s">
        <v>694</v>
      </c>
      <c r="D253" s="0" t="s">
        <v>695</v>
      </c>
      <c r="E253" s="267" t="n">
        <v>191119</v>
      </c>
      <c r="F253" s="0" t="s">
        <v>696</v>
      </c>
      <c r="G253" s="0" t="s">
        <v>697</v>
      </c>
      <c r="H253" s="291" t="s">
        <v>698</v>
      </c>
      <c r="I253" s="0" t="s">
        <v>706</v>
      </c>
      <c r="J253" s="0" t="s">
        <v>700</v>
      </c>
      <c r="K253" s="0" t="s">
        <v>701</v>
      </c>
      <c r="L253" s="0" t="s">
        <v>125</v>
      </c>
      <c r="M253" s="268" t="s">
        <v>126</v>
      </c>
      <c r="N253" s="0" t="s">
        <v>727</v>
      </c>
      <c r="O253" s="0" t="s">
        <v>710</v>
      </c>
      <c r="P253" s="0" t="n">
        <v>500</v>
      </c>
      <c r="Q253" s="0" t="s">
        <v>704</v>
      </c>
      <c r="R253" s="269" t="n">
        <v>0.95</v>
      </c>
      <c r="S253" s="269" t="n">
        <f aca="false">R253/5</f>
        <v>0.19</v>
      </c>
      <c r="T253" s="269" t="n">
        <f aca="false">S253*'edible cooking yield factors'!F56</f>
        <v>0.456</v>
      </c>
    </row>
    <row r="254" customFormat="false" ht="15" hidden="false" customHeight="false" outlineLevel="0" collapsed="false">
      <c r="A254" s="285" t="s">
        <v>692</v>
      </c>
      <c r="B254" s="285" t="s">
        <v>693</v>
      </c>
      <c r="C254" s="0" t="s">
        <v>694</v>
      </c>
      <c r="D254" s="0" t="s">
        <v>695</v>
      </c>
      <c r="E254" s="267" t="n">
        <v>191119</v>
      </c>
      <c r="F254" s="0" t="s">
        <v>696</v>
      </c>
      <c r="G254" s="0" t="s">
        <v>697</v>
      </c>
      <c r="H254" s="291" t="s">
        <v>698</v>
      </c>
      <c r="I254" s="0" t="s">
        <v>699</v>
      </c>
      <c r="J254" s="0" t="s">
        <v>700</v>
      </c>
      <c r="K254" s="0" t="s">
        <v>701</v>
      </c>
      <c r="L254" s="0" t="s">
        <v>129</v>
      </c>
      <c r="M254" s="268" t="str">
        <f aca="false">'common foods'!D58</f>
        <v>03054</v>
      </c>
      <c r="N254" s="0" t="s">
        <v>709</v>
      </c>
      <c r="O254" s="0" t="s">
        <v>710</v>
      </c>
      <c r="P254" s="0" t="n">
        <v>1000</v>
      </c>
      <c r="Q254" s="0" t="s">
        <v>704</v>
      </c>
      <c r="R254" s="269" t="n">
        <v>1.65</v>
      </c>
      <c r="S254" s="269" t="n">
        <f aca="false">R254/10</f>
        <v>0.165</v>
      </c>
      <c r="T254" s="269" t="n">
        <f aca="false">S254*'edible cooking yield factors'!F58</f>
        <v>0.396</v>
      </c>
    </row>
    <row r="255" customFormat="false" ht="15" hidden="false" customHeight="false" outlineLevel="0" collapsed="false">
      <c r="A255" s="285" t="s">
        <v>692</v>
      </c>
      <c r="B255" s="285" t="s">
        <v>693</v>
      </c>
      <c r="C255" s="0" t="s">
        <v>694</v>
      </c>
      <c r="D255" s="0" t="s">
        <v>695</v>
      </c>
      <c r="E255" s="267" t="n">
        <v>191119</v>
      </c>
      <c r="F255" s="0" t="s">
        <v>696</v>
      </c>
      <c r="G255" s="0" t="s">
        <v>697</v>
      </c>
      <c r="H255" s="291" t="s">
        <v>698</v>
      </c>
      <c r="I255" s="0" t="s">
        <v>705</v>
      </c>
      <c r="J255" s="0" t="s">
        <v>700</v>
      </c>
      <c r="K255" s="0" t="s">
        <v>701</v>
      </c>
      <c r="L255" s="0" t="s">
        <v>129</v>
      </c>
      <c r="M255" s="268" t="s">
        <v>130</v>
      </c>
      <c r="N255" s="0" t="s">
        <v>709</v>
      </c>
      <c r="O255" s="0" t="s">
        <v>710</v>
      </c>
      <c r="P255" s="0" t="n">
        <v>1000</v>
      </c>
      <c r="Q255" s="0" t="s">
        <v>704</v>
      </c>
      <c r="R255" s="269" t="n">
        <v>1.79</v>
      </c>
      <c r="S255" s="269" t="n">
        <f aca="false">R255/10</f>
        <v>0.179</v>
      </c>
      <c r="T255" s="269" t="n">
        <f aca="false">S255*'edible cooking yield factors'!F58</f>
        <v>0.4296</v>
      </c>
    </row>
    <row r="256" customFormat="false" ht="15" hidden="false" customHeight="false" outlineLevel="0" collapsed="false">
      <c r="A256" s="285" t="s">
        <v>692</v>
      </c>
      <c r="B256" s="285" t="s">
        <v>693</v>
      </c>
      <c r="C256" s="0" t="s">
        <v>694</v>
      </c>
      <c r="D256" s="0" t="s">
        <v>695</v>
      </c>
      <c r="E256" s="267" t="n">
        <v>191119</v>
      </c>
      <c r="F256" s="0" t="s">
        <v>696</v>
      </c>
      <c r="G256" s="0" t="s">
        <v>697</v>
      </c>
      <c r="H256" s="291" t="s">
        <v>698</v>
      </c>
      <c r="I256" s="0" t="s">
        <v>706</v>
      </c>
      <c r="J256" s="0" t="s">
        <v>700</v>
      </c>
      <c r="K256" s="0" t="s">
        <v>701</v>
      </c>
      <c r="L256" s="0" t="s">
        <v>129</v>
      </c>
      <c r="M256" s="268" t="s">
        <v>130</v>
      </c>
      <c r="N256" s="0" t="s">
        <v>727</v>
      </c>
      <c r="O256" s="0" t="s">
        <v>710</v>
      </c>
      <c r="P256" s="0" t="n">
        <v>1000</v>
      </c>
      <c r="Q256" s="0" t="s">
        <v>704</v>
      </c>
      <c r="R256" s="269" t="n">
        <v>1.8</v>
      </c>
      <c r="S256" s="269" t="n">
        <f aca="false">R256/10</f>
        <v>0.18</v>
      </c>
      <c r="T256" s="269" t="n">
        <f aca="false">S256*'edible cooking yield factors'!F58</f>
        <v>0.432</v>
      </c>
    </row>
    <row r="257" customFormat="false" ht="15" hidden="false" customHeight="false" outlineLevel="0" collapsed="false">
      <c r="A257" s="285" t="s">
        <v>692</v>
      </c>
      <c r="B257" s="285" t="s">
        <v>693</v>
      </c>
      <c r="C257" s="0" t="s">
        <v>694</v>
      </c>
      <c r="D257" s="0" t="s">
        <v>695</v>
      </c>
      <c r="E257" s="267" t="n">
        <v>191119</v>
      </c>
      <c r="F257" s="0" t="s">
        <v>696</v>
      </c>
      <c r="G257" s="0" t="s">
        <v>697</v>
      </c>
      <c r="H257" s="291" t="s">
        <v>698</v>
      </c>
      <c r="I257" s="0" t="s">
        <v>699</v>
      </c>
      <c r="J257" s="0" t="s">
        <v>700</v>
      </c>
      <c r="K257" s="0" t="s">
        <v>701</v>
      </c>
      <c r="L257" s="0" t="s">
        <v>133</v>
      </c>
      <c r="M257" s="268" t="str">
        <f aca="false">'common foods'!D60</f>
        <v>03056</v>
      </c>
      <c r="N257" s="0" t="s">
        <v>715</v>
      </c>
      <c r="O257" s="0" t="s">
        <v>710</v>
      </c>
      <c r="P257" s="0" t="n">
        <v>425</v>
      </c>
      <c r="Q257" s="0" t="s">
        <v>704</v>
      </c>
      <c r="R257" s="269" t="n">
        <v>1.19</v>
      </c>
      <c r="S257" s="269" t="n">
        <f aca="false">R257/4.25</f>
        <v>0.28</v>
      </c>
      <c r="T257" s="269" t="n">
        <f aca="false">S257*'edible cooking yield factors'!F60</f>
        <v>0.28</v>
      </c>
    </row>
    <row r="258" customFormat="false" ht="15" hidden="false" customHeight="false" outlineLevel="0" collapsed="false">
      <c r="A258" s="285" t="s">
        <v>692</v>
      </c>
      <c r="B258" s="285" t="s">
        <v>693</v>
      </c>
      <c r="C258" s="0" t="s">
        <v>694</v>
      </c>
      <c r="D258" s="0" t="s">
        <v>695</v>
      </c>
      <c r="E258" s="267" t="n">
        <v>191119</v>
      </c>
      <c r="F258" s="0" t="s">
        <v>696</v>
      </c>
      <c r="G258" s="0" t="s">
        <v>697</v>
      </c>
      <c r="H258" s="291" t="s">
        <v>698</v>
      </c>
      <c r="I258" s="0" t="s">
        <v>705</v>
      </c>
      <c r="J258" s="0" t="s">
        <v>700</v>
      </c>
      <c r="K258" s="0" t="s">
        <v>701</v>
      </c>
      <c r="L258" s="0" t="s">
        <v>133</v>
      </c>
      <c r="M258" s="268" t="s">
        <v>134</v>
      </c>
      <c r="N258" s="0" t="s">
        <v>715</v>
      </c>
      <c r="O258" s="0" t="s">
        <v>710</v>
      </c>
      <c r="P258" s="0" t="n">
        <v>425</v>
      </c>
      <c r="Q258" s="0" t="s">
        <v>704</v>
      </c>
      <c r="R258" s="269" t="n">
        <v>1.29</v>
      </c>
      <c r="S258" s="269" t="n">
        <f aca="false">R258/4.25</f>
        <v>0.303529411764706</v>
      </c>
      <c r="T258" s="269" t="n">
        <f aca="false">S258*'edible cooking yield factors'!F60</f>
        <v>0.303529411764706</v>
      </c>
    </row>
    <row r="259" customFormat="false" ht="15" hidden="false" customHeight="false" outlineLevel="0" collapsed="false">
      <c r="A259" s="285" t="s">
        <v>692</v>
      </c>
      <c r="B259" s="285" t="s">
        <v>693</v>
      </c>
      <c r="C259" s="0" t="s">
        <v>694</v>
      </c>
      <c r="D259" s="0" t="s">
        <v>695</v>
      </c>
      <c r="E259" s="267" t="n">
        <v>191119</v>
      </c>
      <c r="F259" s="0" t="s">
        <v>696</v>
      </c>
      <c r="G259" s="0" t="s">
        <v>697</v>
      </c>
      <c r="H259" s="291" t="s">
        <v>698</v>
      </c>
      <c r="I259" s="0" t="s">
        <v>706</v>
      </c>
      <c r="J259" s="0" t="s">
        <v>700</v>
      </c>
      <c r="K259" s="0" t="s">
        <v>701</v>
      </c>
      <c r="L259" s="0" t="s">
        <v>133</v>
      </c>
      <c r="M259" s="268" t="s">
        <v>134</v>
      </c>
      <c r="N259" s="0" t="s">
        <v>706</v>
      </c>
      <c r="O259" s="0" t="s">
        <v>710</v>
      </c>
      <c r="P259" s="0" t="n">
        <v>420</v>
      </c>
      <c r="Q259" s="0" t="s">
        <v>704</v>
      </c>
      <c r="R259" s="269" t="n">
        <v>0.7</v>
      </c>
      <c r="S259" s="269" t="n">
        <f aca="false">R259/4.2</f>
        <v>0.166666666666667</v>
      </c>
      <c r="T259" s="269" t="n">
        <f aca="false">S259*'edible cooking yield factors'!F60</f>
        <v>0.166666666666667</v>
      </c>
    </row>
    <row r="260" customFormat="false" ht="15" hidden="false" customHeight="false" outlineLevel="0" collapsed="false">
      <c r="A260" s="285" t="s">
        <v>692</v>
      </c>
      <c r="B260" s="285" t="s">
        <v>693</v>
      </c>
      <c r="C260" s="0" t="s">
        <v>694</v>
      </c>
      <c r="D260" s="0" t="s">
        <v>695</v>
      </c>
      <c r="E260" s="267" t="n">
        <v>191119</v>
      </c>
      <c r="F260" s="0" t="s">
        <v>696</v>
      </c>
      <c r="G260" s="0" t="s">
        <v>697</v>
      </c>
      <c r="H260" s="291" t="s">
        <v>698</v>
      </c>
      <c r="I260" s="0" t="s">
        <v>699</v>
      </c>
      <c r="J260" s="0" t="s">
        <v>700</v>
      </c>
      <c r="K260" s="0" t="s">
        <v>701</v>
      </c>
      <c r="L260" s="0" t="s">
        <v>141</v>
      </c>
      <c r="M260" s="268" t="str">
        <f aca="false">'common foods'!D64</f>
        <v>03066</v>
      </c>
      <c r="N260" s="0" t="s">
        <v>446</v>
      </c>
      <c r="O260" s="0" t="s">
        <v>703</v>
      </c>
      <c r="P260" s="0" t="n">
        <v>420</v>
      </c>
      <c r="Q260" s="0" t="s">
        <v>704</v>
      </c>
      <c r="R260" s="269" t="n">
        <v>2.4</v>
      </c>
      <c r="S260" s="269" t="n">
        <f aca="false">R260/4.2</f>
        <v>0.571428571428571</v>
      </c>
      <c r="T260" s="269" t="n">
        <f aca="false">S260*'edible cooking yield factors'!F64</f>
        <v>0.571428571428571</v>
      </c>
    </row>
    <row r="261" customFormat="false" ht="15" hidden="false" customHeight="false" outlineLevel="0" collapsed="false">
      <c r="A261" s="285" t="s">
        <v>692</v>
      </c>
      <c r="B261" s="285" t="s">
        <v>693</v>
      </c>
      <c r="C261" s="0" t="s">
        <v>694</v>
      </c>
      <c r="D261" s="0" t="s">
        <v>695</v>
      </c>
      <c r="E261" s="267" t="n">
        <v>191119</v>
      </c>
      <c r="F261" s="0" t="s">
        <v>696</v>
      </c>
      <c r="G261" s="0" t="s">
        <v>697</v>
      </c>
      <c r="H261" s="291" t="s">
        <v>698</v>
      </c>
      <c r="I261" s="0" t="s">
        <v>705</v>
      </c>
      <c r="J261" s="0" t="s">
        <v>700</v>
      </c>
      <c r="K261" s="0" t="s">
        <v>701</v>
      </c>
      <c r="L261" s="0" t="s">
        <v>141</v>
      </c>
      <c r="M261" s="268" t="s">
        <v>142</v>
      </c>
      <c r="N261" s="0" t="s">
        <v>446</v>
      </c>
      <c r="O261" s="0" t="s">
        <v>703</v>
      </c>
      <c r="P261" s="0" t="n">
        <v>420</v>
      </c>
      <c r="Q261" s="0" t="s">
        <v>704</v>
      </c>
      <c r="R261" s="269" t="n">
        <v>1.99</v>
      </c>
      <c r="S261" s="269" t="n">
        <f aca="false">R261/4.2</f>
        <v>0.473809523809524</v>
      </c>
      <c r="T261" s="269" t="n">
        <f aca="false">S261*'edible cooking yield factors'!F64</f>
        <v>0.473809523809524</v>
      </c>
    </row>
    <row r="262" customFormat="false" ht="15" hidden="false" customHeight="false" outlineLevel="0" collapsed="false">
      <c r="A262" s="285" t="s">
        <v>692</v>
      </c>
      <c r="B262" s="285" t="s">
        <v>693</v>
      </c>
      <c r="C262" s="0" t="s">
        <v>694</v>
      </c>
      <c r="D262" s="0" t="s">
        <v>695</v>
      </c>
      <c r="E262" s="267" t="n">
        <v>191119</v>
      </c>
      <c r="F262" s="0" t="s">
        <v>696</v>
      </c>
      <c r="G262" s="0" t="s">
        <v>697</v>
      </c>
      <c r="H262" s="291" t="s">
        <v>698</v>
      </c>
      <c r="I262" s="0" t="s">
        <v>706</v>
      </c>
      <c r="J262" s="0" t="s">
        <v>700</v>
      </c>
      <c r="K262" s="0" t="s">
        <v>701</v>
      </c>
      <c r="L262" s="0" t="s">
        <v>141</v>
      </c>
      <c r="M262" s="268" t="s">
        <v>142</v>
      </c>
      <c r="N262" s="0" t="s">
        <v>446</v>
      </c>
      <c r="O262" s="0" t="s">
        <v>703</v>
      </c>
      <c r="P262" s="0" t="n">
        <v>420</v>
      </c>
      <c r="Q262" s="0" t="s">
        <v>704</v>
      </c>
      <c r="R262" s="269" t="n">
        <v>2.09</v>
      </c>
      <c r="S262" s="269" t="n">
        <f aca="false">R262/4.2</f>
        <v>0.497619047619048</v>
      </c>
      <c r="T262" s="269" t="n">
        <f aca="false">S262*'edible cooking yield factors'!F64</f>
        <v>0.497619047619048</v>
      </c>
    </row>
    <row r="263" customFormat="false" ht="15" hidden="false" customHeight="false" outlineLevel="0" collapsed="false">
      <c r="A263" s="285" t="s">
        <v>692</v>
      </c>
      <c r="B263" s="285" t="s">
        <v>693</v>
      </c>
      <c r="C263" s="0" t="s">
        <v>694</v>
      </c>
      <c r="D263" s="0" t="s">
        <v>695</v>
      </c>
      <c r="E263" s="267" t="n">
        <v>191119</v>
      </c>
      <c r="F263" s="0" t="s">
        <v>696</v>
      </c>
      <c r="G263" s="0" t="s">
        <v>697</v>
      </c>
      <c r="H263" s="291" t="s">
        <v>698</v>
      </c>
      <c r="I263" s="0" t="s">
        <v>699</v>
      </c>
      <c r="J263" s="0" t="s">
        <v>700</v>
      </c>
      <c r="K263" s="0" t="s">
        <v>707</v>
      </c>
      <c r="L263" s="0" t="s">
        <v>156</v>
      </c>
      <c r="M263" s="268" t="str">
        <f aca="false">'common foods'!D71</f>
        <v>04057</v>
      </c>
      <c r="N263" s="0" t="s">
        <v>746</v>
      </c>
      <c r="O263" s="0" t="s">
        <v>703</v>
      </c>
      <c r="P263" s="0" t="n">
        <v>1000</v>
      </c>
      <c r="Q263" s="0" t="s">
        <v>704</v>
      </c>
      <c r="R263" s="269" t="n">
        <v>9.99</v>
      </c>
      <c r="S263" s="269" t="n">
        <f aca="false">R263/10</f>
        <v>0.999</v>
      </c>
      <c r="T263" s="269" t="n">
        <f aca="false">S263*'edible cooking yield factors'!F71</f>
        <v>0.999</v>
      </c>
    </row>
    <row r="264" customFormat="false" ht="15" hidden="false" customHeight="false" outlineLevel="0" collapsed="false">
      <c r="A264" s="285" t="s">
        <v>692</v>
      </c>
      <c r="B264" s="285" t="s">
        <v>693</v>
      </c>
      <c r="C264" s="0" t="s">
        <v>694</v>
      </c>
      <c r="D264" s="0" t="s">
        <v>695</v>
      </c>
      <c r="E264" s="267" t="n">
        <v>191119</v>
      </c>
      <c r="F264" s="0" t="s">
        <v>696</v>
      </c>
      <c r="G264" s="0" t="s">
        <v>697</v>
      </c>
      <c r="H264" s="291" t="s">
        <v>698</v>
      </c>
      <c r="I264" s="0" t="s">
        <v>705</v>
      </c>
      <c r="J264" s="0" t="s">
        <v>700</v>
      </c>
      <c r="K264" s="0" t="s">
        <v>707</v>
      </c>
      <c r="L264" s="0" t="s">
        <v>156</v>
      </c>
      <c r="M264" s="268" t="s">
        <v>157</v>
      </c>
      <c r="N264" s="0" t="s">
        <v>763</v>
      </c>
      <c r="O264" s="0" t="s">
        <v>710</v>
      </c>
      <c r="P264" s="0" t="n">
        <v>1000</v>
      </c>
      <c r="Q264" s="0" t="s">
        <v>704</v>
      </c>
      <c r="R264" s="269" t="n">
        <v>9.99</v>
      </c>
      <c r="S264" s="269" t="n">
        <f aca="false">R264/10</f>
        <v>0.999</v>
      </c>
      <c r="T264" s="269" t="n">
        <f aca="false">S264*'edible cooking yield factors'!F71</f>
        <v>0.999</v>
      </c>
    </row>
    <row r="265" customFormat="false" ht="15" hidden="false" customHeight="false" outlineLevel="0" collapsed="false">
      <c r="A265" s="285" t="s">
        <v>692</v>
      </c>
      <c r="B265" s="285" t="s">
        <v>693</v>
      </c>
      <c r="C265" s="0" t="s">
        <v>694</v>
      </c>
      <c r="D265" s="0" t="s">
        <v>695</v>
      </c>
      <c r="E265" s="267" t="n">
        <v>191119</v>
      </c>
      <c r="F265" s="0" t="s">
        <v>696</v>
      </c>
      <c r="G265" s="0" t="s">
        <v>697</v>
      </c>
      <c r="H265" s="291" t="s">
        <v>698</v>
      </c>
      <c r="I265" s="0" t="s">
        <v>706</v>
      </c>
      <c r="J265" s="0" t="s">
        <v>700</v>
      </c>
      <c r="K265" s="0" t="s">
        <v>707</v>
      </c>
      <c r="L265" s="0" t="s">
        <v>156</v>
      </c>
      <c r="M265" s="268" t="s">
        <v>157</v>
      </c>
      <c r="N265" s="0" t="s">
        <v>706</v>
      </c>
      <c r="O265" s="0" t="s">
        <v>710</v>
      </c>
      <c r="P265" s="0" t="n">
        <v>1000</v>
      </c>
      <c r="Q265" s="0" t="s">
        <v>704</v>
      </c>
      <c r="R265" s="269" t="n">
        <v>9</v>
      </c>
      <c r="S265" s="269" t="n">
        <f aca="false">R265/10</f>
        <v>0.9</v>
      </c>
      <c r="T265" s="269" t="n">
        <f aca="false">S265*'edible cooking yield factors'!F71</f>
        <v>0.9</v>
      </c>
    </row>
    <row r="266" customFormat="false" ht="15" hidden="false" customHeight="false" outlineLevel="0" collapsed="false">
      <c r="A266" s="285" t="s">
        <v>692</v>
      </c>
      <c r="B266" s="285" t="s">
        <v>693</v>
      </c>
      <c r="C266" s="0" t="s">
        <v>694</v>
      </c>
      <c r="D266" s="0" t="s">
        <v>695</v>
      </c>
      <c r="E266" s="267" t="n">
        <v>191119</v>
      </c>
      <c r="F266" s="0" t="s">
        <v>696</v>
      </c>
      <c r="G266" s="0" t="s">
        <v>697</v>
      </c>
      <c r="H266" s="291" t="s">
        <v>698</v>
      </c>
      <c r="I266" s="0" t="s">
        <v>699</v>
      </c>
      <c r="J266" s="0" t="s">
        <v>700</v>
      </c>
      <c r="K266" s="0" t="s">
        <v>707</v>
      </c>
      <c r="L266" s="0" t="s">
        <v>163</v>
      </c>
      <c r="M266" s="268" t="str">
        <f aca="false">'common foods'!D74</f>
        <v>04060</v>
      </c>
      <c r="N266" s="0" t="s">
        <v>709</v>
      </c>
      <c r="O266" s="0" t="s">
        <v>710</v>
      </c>
      <c r="P266" s="0" t="n">
        <v>3000</v>
      </c>
      <c r="Q266" s="0" t="s">
        <v>704</v>
      </c>
      <c r="R266" s="269" t="n">
        <v>5.06</v>
      </c>
      <c r="S266" s="269" t="n">
        <f aca="false">R266/30</f>
        <v>0.168666666666667</v>
      </c>
      <c r="T266" s="269" t="n">
        <f aca="false">S266*'edible cooking yield factors'!F74</f>
        <v>0.168666666666667</v>
      </c>
    </row>
    <row r="267" customFormat="false" ht="15" hidden="false" customHeight="false" outlineLevel="0" collapsed="false">
      <c r="A267" s="285" t="s">
        <v>692</v>
      </c>
      <c r="B267" s="285" t="s">
        <v>693</v>
      </c>
      <c r="C267" s="0" t="s">
        <v>694</v>
      </c>
      <c r="D267" s="0" t="s">
        <v>695</v>
      </c>
      <c r="E267" s="267" t="n">
        <v>191119</v>
      </c>
      <c r="F267" s="0" t="s">
        <v>696</v>
      </c>
      <c r="G267" s="0" t="s">
        <v>697</v>
      </c>
      <c r="H267" s="291" t="s">
        <v>698</v>
      </c>
      <c r="I267" s="0" t="s">
        <v>705</v>
      </c>
      <c r="J267" s="0" t="s">
        <v>700</v>
      </c>
      <c r="K267" s="0" t="s">
        <v>707</v>
      </c>
      <c r="L267" s="0" t="s">
        <v>163</v>
      </c>
      <c r="M267" s="268" t="s">
        <v>164</v>
      </c>
      <c r="N267" s="0" t="s">
        <v>709</v>
      </c>
      <c r="O267" s="0" t="s">
        <v>710</v>
      </c>
      <c r="P267" s="0" t="n">
        <v>3000</v>
      </c>
      <c r="Q267" s="0" t="s">
        <v>704</v>
      </c>
      <c r="R267" s="269" t="n">
        <v>5.15</v>
      </c>
      <c r="S267" s="269" t="n">
        <f aca="false">R267/30</f>
        <v>0.171666666666667</v>
      </c>
      <c r="T267" s="269" t="n">
        <f aca="false">S267*'edible cooking yield factors'!F74</f>
        <v>0.171666666666667</v>
      </c>
    </row>
    <row r="268" customFormat="false" ht="15" hidden="false" customHeight="false" outlineLevel="0" collapsed="false">
      <c r="A268" s="285" t="s">
        <v>692</v>
      </c>
      <c r="B268" s="285" t="s">
        <v>693</v>
      </c>
      <c r="C268" s="0" t="s">
        <v>694</v>
      </c>
      <c r="D268" s="0" t="s">
        <v>695</v>
      </c>
      <c r="E268" s="267" t="n">
        <v>191119</v>
      </c>
      <c r="F268" s="0" t="s">
        <v>696</v>
      </c>
      <c r="G268" s="0" t="s">
        <v>697</v>
      </c>
      <c r="H268" s="291" t="s">
        <v>698</v>
      </c>
      <c r="I268" s="0" t="s">
        <v>706</v>
      </c>
      <c r="J268" s="0" t="s">
        <v>700</v>
      </c>
      <c r="K268" s="0" t="s">
        <v>707</v>
      </c>
      <c r="L268" s="0" t="s">
        <v>163</v>
      </c>
      <c r="M268" s="268" t="s">
        <v>164</v>
      </c>
      <c r="N268" s="0" t="s">
        <v>706</v>
      </c>
      <c r="O268" s="0" t="s">
        <v>710</v>
      </c>
      <c r="P268" s="0" t="n">
        <v>3000</v>
      </c>
      <c r="Q268" s="0" t="s">
        <v>704</v>
      </c>
      <c r="R268" s="269" t="n">
        <v>5.15</v>
      </c>
      <c r="S268" s="269" t="n">
        <f aca="false">R268/30</f>
        <v>0.171666666666667</v>
      </c>
      <c r="T268" s="269" t="n">
        <f aca="false">S268*'edible cooking yield factors'!F74</f>
        <v>0.171666666666667</v>
      </c>
    </row>
    <row r="269" customFormat="false" ht="15" hidden="false" customHeight="false" outlineLevel="0" collapsed="false">
      <c r="A269" s="285" t="s">
        <v>692</v>
      </c>
      <c r="B269" s="285" t="s">
        <v>693</v>
      </c>
      <c r="C269" s="0" t="s">
        <v>694</v>
      </c>
      <c r="D269" s="0" t="s">
        <v>695</v>
      </c>
      <c r="E269" s="267" t="n">
        <v>191119</v>
      </c>
      <c r="F269" s="0" t="s">
        <v>696</v>
      </c>
      <c r="G269" s="0" t="s">
        <v>697</v>
      </c>
      <c r="H269" s="291" t="s">
        <v>698</v>
      </c>
      <c r="I269" s="0" t="s">
        <v>699</v>
      </c>
      <c r="J269" s="0" t="s">
        <v>700</v>
      </c>
      <c r="K269" s="0" t="s">
        <v>707</v>
      </c>
      <c r="L269" s="0" t="s">
        <v>165</v>
      </c>
      <c r="M269" s="268" t="str">
        <f aca="false">'common foods'!D75</f>
        <v>04061</v>
      </c>
      <c r="N269" s="0" t="s">
        <v>708</v>
      </c>
      <c r="O269" s="0" t="s">
        <v>703</v>
      </c>
      <c r="P269" s="0" t="n">
        <v>750</v>
      </c>
      <c r="Q269" s="0" t="s">
        <v>704</v>
      </c>
      <c r="R269" s="269" t="n">
        <v>2.89</v>
      </c>
      <c r="S269" s="269" t="n">
        <f aca="false">R269/7.5</f>
        <v>0.385333333333333</v>
      </c>
      <c r="T269" s="269" t="n">
        <f aca="false">S269*'edible cooking yield factors'!F75</f>
        <v>0.385333333333333</v>
      </c>
    </row>
    <row r="270" customFormat="false" ht="15" hidden="false" customHeight="false" outlineLevel="0" collapsed="false">
      <c r="A270" s="285" t="s">
        <v>692</v>
      </c>
      <c r="B270" s="285" t="s">
        <v>693</v>
      </c>
      <c r="C270" s="0" t="s">
        <v>694</v>
      </c>
      <c r="D270" s="0" t="s">
        <v>695</v>
      </c>
      <c r="E270" s="267" t="n">
        <v>191119</v>
      </c>
      <c r="F270" s="0" t="s">
        <v>696</v>
      </c>
      <c r="G270" s="0" t="s">
        <v>697</v>
      </c>
      <c r="H270" s="291" t="s">
        <v>698</v>
      </c>
      <c r="I270" s="0" t="s">
        <v>705</v>
      </c>
      <c r="J270" s="0" t="s">
        <v>700</v>
      </c>
      <c r="K270" s="0" t="s">
        <v>707</v>
      </c>
      <c r="L270" s="0" t="s">
        <v>165</v>
      </c>
      <c r="M270" s="268" t="s">
        <v>166</v>
      </c>
      <c r="N270" s="0" t="s">
        <v>708</v>
      </c>
      <c r="O270" s="0" t="s">
        <v>703</v>
      </c>
      <c r="P270" s="0" t="n">
        <v>750</v>
      </c>
      <c r="Q270" s="0" t="s">
        <v>704</v>
      </c>
      <c r="R270" s="269" t="n">
        <v>2.79</v>
      </c>
      <c r="S270" s="269" t="n">
        <f aca="false">R270/7.5</f>
        <v>0.372</v>
      </c>
      <c r="T270" s="269" t="n">
        <f aca="false">S270*'edible cooking yield factors'!F75</f>
        <v>0.372</v>
      </c>
    </row>
    <row r="271" customFormat="false" ht="15" hidden="false" customHeight="false" outlineLevel="0" collapsed="false">
      <c r="A271" s="285" t="s">
        <v>692</v>
      </c>
      <c r="B271" s="285" t="s">
        <v>693</v>
      </c>
      <c r="C271" s="0" t="s">
        <v>694</v>
      </c>
      <c r="D271" s="0" t="s">
        <v>695</v>
      </c>
      <c r="E271" s="267" t="n">
        <v>191119</v>
      </c>
      <c r="F271" s="0" t="s">
        <v>696</v>
      </c>
      <c r="G271" s="0" t="s">
        <v>697</v>
      </c>
      <c r="H271" s="291" t="s">
        <v>698</v>
      </c>
      <c r="I271" s="0" t="s">
        <v>706</v>
      </c>
      <c r="J271" s="0" t="s">
        <v>700</v>
      </c>
      <c r="K271" s="0" t="s">
        <v>707</v>
      </c>
      <c r="L271" s="0" t="s">
        <v>165</v>
      </c>
      <c r="M271" s="268" t="s">
        <v>166</v>
      </c>
      <c r="N271" s="0" t="s">
        <v>708</v>
      </c>
      <c r="O271" s="0" t="s">
        <v>703</v>
      </c>
      <c r="P271" s="0" t="n">
        <v>750</v>
      </c>
      <c r="Q271" s="0" t="s">
        <v>704</v>
      </c>
      <c r="R271" s="269" t="n">
        <v>3</v>
      </c>
      <c r="S271" s="269" t="n">
        <f aca="false">R271/7.5</f>
        <v>0.4</v>
      </c>
      <c r="T271" s="269" t="n">
        <f aca="false">S271*'edible cooking yield factors'!F75</f>
        <v>0.4</v>
      </c>
    </row>
    <row r="272" customFormat="false" ht="15" hidden="false" customHeight="false" outlineLevel="0" collapsed="false">
      <c r="A272" s="285" t="s">
        <v>692</v>
      </c>
      <c r="B272" s="285" t="s">
        <v>693</v>
      </c>
      <c r="C272" s="0" t="s">
        <v>694</v>
      </c>
      <c r="D272" s="0" t="s">
        <v>695</v>
      </c>
      <c r="E272" s="267" t="n">
        <v>191119</v>
      </c>
      <c r="F272" s="0" t="s">
        <v>696</v>
      </c>
      <c r="G272" s="0" t="s">
        <v>697</v>
      </c>
      <c r="H272" s="291" t="s">
        <v>698</v>
      </c>
      <c r="I272" s="0" t="s">
        <v>699</v>
      </c>
      <c r="J272" s="0" t="s">
        <v>700</v>
      </c>
      <c r="K272" s="0" t="s">
        <v>707</v>
      </c>
      <c r="L272" s="0" t="s">
        <v>169</v>
      </c>
      <c r="M272" s="268" t="str">
        <f aca="false">'common foods'!D77</f>
        <v>04063</v>
      </c>
      <c r="N272" s="0" t="s">
        <v>764</v>
      </c>
      <c r="O272" s="0" t="s">
        <v>703</v>
      </c>
      <c r="P272" s="0" t="n">
        <v>500</v>
      </c>
      <c r="Q272" s="0" t="s">
        <v>704</v>
      </c>
      <c r="R272" s="269" t="n">
        <v>4.19</v>
      </c>
      <c r="S272" s="269" t="n">
        <f aca="false">R272/5</f>
        <v>0.838</v>
      </c>
      <c r="T272" s="269" t="n">
        <f aca="false">S272*'edible cooking yield factors'!F77</f>
        <v>0.838</v>
      </c>
    </row>
    <row r="273" customFormat="false" ht="15" hidden="false" customHeight="false" outlineLevel="0" collapsed="false">
      <c r="A273" s="285" t="s">
        <v>692</v>
      </c>
      <c r="B273" s="285" t="s">
        <v>693</v>
      </c>
      <c r="C273" s="0" t="s">
        <v>694</v>
      </c>
      <c r="D273" s="0" t="s">
        <v>695</v>
      </c>
      <c r="E273" s="267" t="n">
        <v>191119</v>
      </c>
      <c r="F273" s="0" t="s">
        <v>696</v>
      </c>
      <c r="G273" s="0" t="s">
        <v>697</v>
      </c>
      <c r="H273" s="291" t="s">
        <v>698</v>
      </c>
      <c r="I273" s="0" t="s">
        <v>705</v>
      </c>
      <c r="J273" s="0" t="s">
        <v>700</v>
      </c>
      <c r="K273" s="0" t="s">
        <v>707</v>
      </c>
      <c r="L273" s="0" t="s">
        <v>169</v>
      </c>
      <c r="M273" s="268" t="s">
        <v>170</v>
      </c>
      <c r="N273" s="0" t="s">
        <v>764</v>
      </c>
      <c r="O273" s="0" t="s">
        <v>703</v>
      </c>
      <c r="P273" s="0" t="n">
        <v>500</v>
      </c>
      <c r="Q273" s="0" t="s">
        <v>704</v>
      </c>
      <c r="R273" s="269" t="n">
        <v>5.79</v>
      </c>
      <c r="S273" s="269" t="n">
        <f aca="false">R273/5</f>
        <v>1.158</v>
      </c>
      <c r="T273" s="269" t="n">
        <f aca="false">S273*'edible cooking yield factors'!F77</f>
        <v>1.158</v>
      </c>
    </row>
    <row r="274" customFormat="false" ht="15" hidden="false" customHeight="false" outlineLevel="0" collapsed="false">
      <c r="A274" s="285" t="s">
        <v>692</v>
      </c>
      <c r="B274" s="285" t="s">
        <v>693</v>
      </c>
      <c r="C274" s="0" t="s">
        <v>694</v>
      </c>
      <c r="D274" s="0" t="s">
        <v>695</v>
      </c>
      <c r="E274" s="267" t="n">
        <v>191119</v>
      </c>
      <c r="F274" s="0" t="s">
        <v>696</v>
      </c>
      <c r="G274" s="0" t="s">
        <v>697</v>
      </c>
      <c r="H274" s="291" t="s">
        <v>698</v>
      </c>
      <c r="I274" s="0" t="s">
        <v>706</v>
      </c>
      <c r="J274" s="0" t="s">
        <v>700</v>
      </c>
      <c r="K274" s="0" t="s">
        <v>707</v>
      </c>
      <c r="L274" s="0" t="s">
        <v>169</v>
      </c>
      <c r="M274" s="268" t="s">
        <v>170</v>
      </c>
      <c r="N274" s="0" t="s">
        <v>764</v>
      </c>
      <c r="O274" s="0" t="s">
        <v>703</v>
      </c>
      <c r="P274" s="0" t="n">
        <v>500</v>
      </c>
      <c r="Q274" s="0" t="s">
        <v>704</v>
      </c>
      <c r="R274" s="269" t="n">
        <v>5.8</v>
      </c>
      <c r="S274" s="269" t="n">
        <f aca="false">R274/5</f>
        <v>1.16</v>
      </c>
      <c r="T274" s="269" t="n">
        <f aca="false">S274*'edible cooking yield factors'!F77</f>
        <v>1.16</v>
      </c>
    </row>
    <row r="275" customFormat="false" ht="15" hidden="false" customHeight="false" outlineLevel="0" collapsed="false">
      <c r="A275" s="285" t="s">
        <v>692</v>
      </c>
      <c r="B275" s="285" t="s">
        <v>693</v>
      </c>
      <c r="C275" s="0" t="s">
        <v>694</v>
      </c>
      <c r="D275" s="0" t="s">
        <v>695</v>
      </c>
      <c r="E275" s="267" t="n">
        <v>191119</v>
      </c>
      <c r="F275" s="0" t="s">
        <v>696</v>
      </c>
      <c r="G275" s="0" t="s">
        <v>697</v>
      </c>
      <c r="H275" s="291" t="s">
        <v>698</v>
      </c>
      <c r="I275" s="0" t="s">
        <v>699</v>
      </c>
      <c r="J275" s="0" t="s">
        <v>700</v>
      </c>
      <c r="K275" s="0" t="s">
        <v>707</v>
      </c>
      <c r="L275" s="0" t="s">
        <v>171</v>
      </c>
      <c r="M275" s="268" t="str">
        <f aca="false">'common foods'!D78</f>
        <v>04064</v>
      </c>
      <c r="N275" s="0" t="s">
        <v>764</v>
      </c>
      <c r="O275" s="0" t="s">
        <v>703</v>
      </c>
      <c r="P275" s="0" t="n">
        <v>1000</v>
      </c>
      <c r="Q275" s="0" t="s">
        <v>704</v>
      </c>
      <c r="R275" s="269" t="n">
        <v>3.69</v>
      </c>
      <c r="S275" s="269" t="n">
        <f aca="false">R275/10</f>
        <v>0.369</v>
      </c>
      <c r="T275" s="269" t="n">
        <f aca="false">S275*'edible cooking yield factors'!F78</f>
        <v>0.369</v>
      </c>
    </row>
    <row r="276" customFormat="false" ht="15" hidden="false" customHeight="false" outlineLevel="0" collapsed="false">
      <c r="A276" s="285" t="s">
        <v>692</v>
      </c>
      <c r="B276" s="285" t="s">
        <v>693</v>
      </c>
      <c r="C276" s="0" t="s">
        <v>694</v>
      </c>
      <c r="D276" s="0" t="s">
        <v>695</v>
      </c>
      <c r="E276" s="267" t="n">
        <v>191119</v>
      </c>
      <c r="F276" s="0" t="s">
        <v>696</v>
      </c>
      <c r="G276" s="0" t="s">
        <v>697</v>
      </c>
      <c r="H276" s="291" t="s">
        <v>698</v>
      </c>
      <c r="I276" s="0" t="s">
        <v>705</v>
      </c>
      <c r="J276" s="0" t="s">
        <v>700</v>
      </c>
      <c r="K276" s="0" t="s">
        <v>707</v>
      </c>
      <c r="L276" s="0" t="s">
        <v>171</v>
      </c>
      <c r="M276" s="268" t="s">
        <v>172</v>
      </c>
      <c r="N276" s="0" t="s">
        <v>764</v>
      </c>
      <c r="O276" s="0" t="s">
        <v>703</v>
      </c>
      <c r="P276" s="0" t="n">
        <v>1000</v>
      </c>
      <c r="Q276" s="0" t="s">
        <v>704</v>
      </c>
      <c r="R276" s="269" t="n">
        <v>5.19</v>
      </c>
      <c r="S276" s="269" t="n">
        <f aca="false">R276/10</f>
        <v>0.519</v>
      </c>
      <c r="T276" s="269" t="n">
        <f aca="false">S276*'edible cooking yield factors'!F78</f>
        <v>0.519</v>
      </c>
    </row>
    <row r="277" customFormat="false" ht="15" hidden="false" customHeight="false" outlineLevel="0" collapsed="false">
      <c r="A277" s="285" t="s">
        <v>692</v>
      </c>
      <c r="B277" s="285" t="s">
        <v>693</v>
      </c>
      <c r="C277" s="0" t="s">
        <v>694</v>
      </c>
      <c r="D277" s="0" t="s">
        <v>695</v>
      </c>
      <c r="E277" s="267" t="n">
        <v>191119</v>
      </c>
      <c r="F277" s="0" t="s">
        <v>696</v>
      </c>
      <c r="G277" s="0" t="s">
        <v>697</v>
      </c>
      <c r="H277" s="291" t="s">
        <v>698</v>
      </c>
      <c r="I277" s="0" t="s">
        <v>706</v>
      </c>
      <c r="J277" s="0" t="s">
        <v>700</v>
      </c>
      <c r="K277" s="0" t="s">
        <v>707</v>
      </c>
      <c r="L277" s="0" t="s">
        <v>171</v>
      </c>
      <c r="M277" s="268" t="s">
        <v>172</v>
      </c>
      <c r="N277" s="0" t="s">
        <v>764</v>
      </c>
      <c r="O277" s="0" t="s">
        <v>703</v>
      </c>
      <c r="P277" s="0" t="n">
        <v>1000</v>
      </c>
      <c r="Q277" s="0" t="s">
        <v>704</v>
      </c>
      <c r="R277" s="269" t="n">
        <v>5</v>
      </c>
      <c r="S277" s="269" t="n">
        <f aca="false">R277/10</f>
        <v>0.5</v>
      </c>
      <c r="T277" s="269" t="n">
        <f aca="false">S277*'edible cooking yield factors'!F78</f>
        <v>0.5</v>
      </c>
    </row>
    <row r="278" customFormat="false" ht="15" hidden="false" customHeight="false" outlineLevel="0" collapsed="false">
      <c r="A278" s="285" t="s">
        <v>692</v>
      </c>
      <c r="B278" s="285" t="s">
        <v>693</v>
      </c>
      <c r="C278" s="0" t="s">
        <v>694</v>
      </c>
      <c r="D278" s="0" t="s">
        <v>695</v>
      </c>
      <c r="E278" s="267" t="n">
        <v>191119</v>
      </c>
      <c r="F278" s="0" t="s">
        <v>696</v>
      </c>
      <c r="G278" s="0" t="s">
        <v>697</v>
      </c>
      <c r="H278" s="291" t="s">
        <v>698</v>
      </c>
      <c r="I278" s="0" t="s">
        <v>699</v>
      </c>
      <c r="J278" s="0" t="s">
        <v>700</v>
      </c>
      <c r="K278" s="190" t="s">
        <v>714</v>
      </c>
      <c r="L278" s="0" t="s">
        <v>188</v>
      </c>
      <c r="M278" s="268" t="str">
        <f aca="false">'common foods'!D86</f>
        <v>05065</v>
      </c>
      <c r="N278" s="0" t="s">
        <v>712</v>
      </c>
      <c r="O278" s="0" t="s">
        <v>712</v>
      </c>
      <c r="P278" s="0" t="n">
        <v>1000</v>
      </c>
      <c r="Q278" s="0" t="s">
        <v>704</v>
      </c>
      <c r="R278" s="269" t="n">
        <v>9.99</v>
      </c>
      <c r="S278" s="269" t="n">
        <f aca="false">R278/10</f>
        <v>0.999</v>
      </c>
      <c r="T278" s="269" t="n">
        <f aca="false">S278*'edible cooking yield factors'!F86</f>
        <v>0.60939</v>
      </c>
    </row>
    <row r="279" customFormat="false" ht="15" hidden="false" customHeight="false" outlineLevel="0" collapsed="false">
      <c r="A279" s="285" t="s">
        <v>692</v>
      </c>
      <c r="B279" s="285" t="s">
        <v>693</v>
      </c>
      <c r="C279" s="0" t="s">
        <v>694</v>
      </c>
      <c r="D279" s="0" t="s">
        <v>695</v>
      </c>
      <c r="E279" s="267" t="n">
        <v>191119</v>
      </c>
      <c r="F279" s="0" t="s">
        <v>696</v>
      </c>
      <c r="G279" s="0" t="s">
        <v>697</v>
      </c>
      <c r="H279" s="291" t="s">
        <v>698</v>
      </c>
      <c r="I279" s="0" t="s">
        <v>705</v>
      </c>
      <c r="J279" s="0" t="s">
        <v>700</v>
      </c>
      <c r="K279" s="190" t="s">
        <v>714</v>
      </c>
      <c r="L279" s="0" t="s">
        <v>188</v>
      </c>
      <c r="M279" s="268" t="s">
        <v>189</v>
      </c>
      <c r="N279" s="0" t="s">
        <v>712</v>
      </c>
      <c r="O279" s="0" t="s">
        <v>712</v>
      </c>
      <c r="P279" s="0" t="n">
        <v>1000</v>
      </c>
      <c r="Q279" s="0" t="s">
        <v>704</v>
      </c>
      <c r="R279" s="269" t="n">
        <v>12.49</v>
      </c>
      <c r="S279" s="269" t="n">
        <f aca="false">R279/10</f>
        <v>1.249</v>
      </c>
      <c r="T279" s="269" t="n">
        <f aca="false">S279*'edible cooking yield factors'!F86</f>
        <v>0.76189</v>
      </c>
    </row>
    <row r="280" customFormat="false" ht="15" hidden="false" customHeight="false" outlineLevel="0" collapsed="false">
      <c r="A280" s="285" t="s">
        <v>692</v>
      </c>
      <c r="B280" s="285" t="s">
        <v>693</v>
      </c>
      <c r="C280" s="0" t="s">
        <v>694</v>
      </c>
      <c r="D280" s="0" t="s">
        <v>695</v>
      </c>
      <c r="E280" s="267" t="n">
        <v>191119</v>
      </c>
      <c r="F280" s="0" t="s">
        <v>696</v>
      </c>
      <c r="G280" s="0" t="s">
        <v>697</v>
      </c>
      <c r="H280" s="291" t="s">
        <v>698</v>
      </c>
      <c r="I280" s="0" t="s">
        <v>706</v>
      </c>
      <c r="J280" s="0" t="s">
        <v>700</v>
      </c>
      <c r="K280" s="190" t="s">
        <v>714</v>
      </c>
      <c r="L280" s="0" t="s">
        <v>188</v>
      </c>
      <c r="M280" s="268" t="s">
        <v>189</v>
      </c>
      <c r="N280" s="0" t="s">
        <v>712</v>
      </c>
      <c r="O280" s="0" t="s">
        <v>712</v>
      </c>
      <c r="P280" s="0" t="n">
        <v>1000</v>
      </c>
      <c r="Q280" s="0" t="s">
        <v>704</v>
      </c>
      <c r="R280" s="269" t="n">
        <v>12</v>
      </c>
      <c r="S280" s="269" t="n">
        <f aca="false">R280/10</f>
        <v>1.2</v>
      </c>
      <c r="T280" s="269" t="n">
        <f aca="false">S280*'edible cooking yield factors'!F86</f>
        <v>0.732</v>
      </c>
    </row>
    <row r="281" customFormat="false" ht="15" hidden="false" customHeight="false" outlineLevel="0" collapsed="false">
      <c r="A281" s="285" t="s">
        <v>692</v>
      </c>
      <c r="B281" s="285" t="s">
        <v>693</v>
      </c>
      <c r="C281" s="0" t="s">
        <v>694</v>
      </c>
      <c r="D281" s="0" t="s">
        <v>695</v>
      </c>
      <c r="E281" s="267" t="n">
        <v>191119</v>
      </c>
      <c r="F281" s="0" t="s">
        <v>696</v>
      </c>
      <c r="G281" s="0" t="s">
        <v>697</v>
      </c>
      <c r="H281" s="291" t="s">
        <v>698</v>
      </c>
      <c r="I281" s="0" t="s">
        <v>699</v>
      </c>
      <c r="J281" s="0" t="s">
        <v>700</v>
      </c>
      <c r="K281" s="190" t="s">
        <v>714</v>
      </c>
      <c r="L281" s="0" t="s">
        <v>190</v>
      </c>
      <c r="M281" s="268" t="str">
        <f aca="false">'common foods'!D87</f>
        <v>05066</v>
      </c>
      <c r="N281" s="0" t="s">
        <v>712</v>
      </c>
      <c r="O281" s="0" t="s">
        <v>712</v>
      </c>
      <c r="P281" s="0" t="n">
        <v>1000</v>
      </c>
      <c r="Q281" s="0" t="s">
        <v>704</v>
      </c>
      <c r="R281" s="269" t="n">
        <v>14.99</v>
      </c>
      <c r="S281" s="269" t="n">
        <f aca="false">R281/10</f>
        <v>1.499</v>
      </c>
      <c r="T281" s="269" t="n">
        <f aca="false">S281*'edible cooking yield factors'!F87</f>
        <v>1.06429</v>
      </c>
    </row>
    <row r="282" customFormat="false" ht="15" hidden="false" customHeight="false" outlineLevel="0" collapsed="false">
      <c r="A282" s="285" t="s">
        <v>692</v>
      </c>
      <c r="B282" s="285" t="s">
        <v>693</v>
      </c>
      <c r="C282" s="0" t="s">
        <v>694</v>
      </c>
      <c r="D282" s="0" t="s">
        <v>695</v>
      </c>
      <c r="E282" s="267" t="n">
        <v>191119</v>
      </c>
      <c r="F282" s="0" t="s">
        <v>696</v>
      </c>
      <c r="G282" s="0" t="s">
        <v>697</v>
      </c>
      <c r="H282" s="291" t="s">
        <v>698</v>
      </c>
      <c r="I282" s="0" t="s">
        <v>705</v>
      </c>
      <c r="J282" s="0" t="s">
        <v>700</v>
      </c>
      <c r="K282" s="190" t="s">
        <v>714</v>
      </c>
      <c r="L282" s="0" t="s">
        <v>190</v>
      </c>
      <c r="M282" s="268" t="s">
        <v>191</v>
      </c>
      <c r="N282" s="0" t="s">
        <v>712</v>
      </c>
      <c r="O282" s="0" t="s">
        <v>712</v>
      </c>
      <c r="P282" s="0" t="n">
        <v>1000</v>
      </c>
      <c r="Q282" s="0" t="s">
        <v>704</v>
      </c>
      <c r="R282" s="269" t="n">
        <v>19.99</v>
      </c>
      <c r="S282" s="269" t="n">
        <f aca="false">R282/10</f>
        <v>1.999</v>
      </c>
      <c r="T282" s="269" t="n">
        <f aca="false">S282*'edible cooking yield factors'!F87</f>
        <v>1.41929</v>
      </c>
    </row>
    <row r="283" customFormat="false" ht="15" hidden="false" customHeight="false" outlineLevel="0" collapsed="false">
      <c r="A283" s="285" t="s">
        <v>692</v>
      </c>
      <c r="B283" s="285" t="s">
        <v>693</v>
      </c>
      <c r="C283" s="0" t="s">
        <v>694</v>
      </c>
      <c r="D283" s="0" t="s">
        <v>695</v>
      </c>
      <c r="E283" s="267" t="n">
        <v>191119</v>
      </c>
      <c r="F283" s="0" t="s">
        <v>696</v>
      </c>
      <c r="G283" s="0" t="s">
        <v>697</v>
      </c>
      <c r="H283" s="291" t="s">
        <v>698</v>
      </c>
      <c r="I283" s="0" t="s">
        <v>706</v>
      </c>
      <c r="J283" s="0" t="s">
        <v>700</v>
      </c>
      <c r="K283" s="190" t="s">
        <v>714</v>
      </c>
      <c r="L283" s="0" t="s">
        <v>190</v>
      </c>
      <c r="M283" s="268" t="s">
        <v>191</v>
      </c>
      <c r="N283" s="0" t="s">
        <v>712</v>
      </c>
      <c r="O283" s="0" t="s">
        <v>712</v>
      </c>
      <c r="P283" s="0" t="n">
        <v>1000</v>
      </c>
      <c r="Q283" s="0" t="s">
        <v>704</v>
      </c>
      <c r="R283" s="269" t="n">
        <v>22</v>
      </c>
      <c r="S283" s="269" t="n">
        <f aca="false">R283/10</f>
        <v>2.2</v>
      </c>
      <c r="T283" s="269" t="n">
        <f aca="false">S283*'edible cooking yield factors'!F87</f>
        <v>1.562</v>
      </c>
    </row>
    <row r="284" customFormat="false" ht="15" hidden="false" customHeight="false" outlineLevel="0" collapsed="false">
      <c r="A284" s="285" t="s">
        <v>692</v>
      </c>
      <c r="B284" s="285" t="s">
        <v>693</v>
      </c>
      <c r="C284" s="0" t="s">
        <v>694</v>
      </c>
      <c r="D284" s="0" t="s">
        <v>695</v>
      </c>
      <c r="E284" s="267" t="n">
        <v>191119</v>
      </c>
      <c r="F284" s="0" t="s">
        <v>696</v>
      </c>
      <c r="G284" s="0" t="s">
        <v>697</v>
      </c>
      <c r="H284" s="291" t="s">
        <v>698</v>
      </c>
      <c r="I284" s="0" t="s">
        <v>699</v>
      </c>
      <c r="J284" s="0" t="s">
        <v>700</v>
      </c>
      <c r="K284" s="190" t="s">
        <v>714</v>
      </c>
      <c r="L284" s="0" t="s">
        <v>192</v>
      </c>
      <c r="M284" s="268" t="str">
        <f aca="false">'common foods'!D88</f>
        <v>05067</v>
      </c>
      <c r="N284" s="0" t="s">
        <v>712</v>
      </c>
      <c r="O284" s="0" t="s">
        <v>712</v>
      </c>
      <c r="P284" s="0" t="n">
        <v>1000</v>
      </c>
      <c r="Q284" s="0" t="s">
        <v>704</v>
      </c>
      <c r="R284" s="269" t="n">
        <v>22.99</v>
      </c>
      <c r="S284" s="269" t="n">
        <f aca="false">R284/10</f>
        <v>2.299</v>
      </c>
      <c r="T284" s="269" t="n">
        <f aca="false">S284*'edible cooking yield factors'!F88</f>
        <v>1.63229</v>
      </c>
    </row>
    <row r="285" customFormat="false" ht="15" hidden="false" customHeight="false" outlineLevel="0" collapsed="false">
      <c r="A285" s="285" t="s">
        <v>692</v>
      </c>
      <c r="B285" s="285" t="s">
        <v>693</v>
      </c>
      <c r="C285" s="0" t="s">
        <v>694</v>
      </c>
      <c r="D285" s="0" t="s">
        <v>695</v>
      </c>
      <c r="E285" s="267" t="n">
        <v>191119</v>
      </c>
      <c r="F285" s="0" t="s">
        <v>696</v>
      </c>
      <c r="G285" s="0" t="s">
        <v>697</v>
      </c>
      <c r="H285" s="291" t="s">
        <v>698</v>
      </c>
      <c r="I285" s="0" t="s">
        <v>705</v>
      </c>
      <c r="J285" s="0" t="s">
        <v>700</v>
      </c>
      <c r="K285" s="190" t="s">
        <v>714</v>
      </c>
      <c r="L285" s="0" t="s">
        <v>192</v>
      </c>
      <c r="M285" s="268" t="s">
        <v>193</v>
      </c>
      <c r="N285" s="0" t="s">
        <v>712</v>
      </c>
      <c r="O285" s="0" t="s">
        <v>712</v>
      </c>
      <c r="P285" s="0" t="n">
        <v>1000</v>
      </c>
      <c r="Q285" s="0" t="s">
        <v>704</v>
      </c>
      <c r="R285" s="269" t="n">
        <v>15.99</v>
      </c>
      <c r="S285" s="269" t="n">
        <f aca="false">R285/10</f>
        <v>1.599</v>
      </c>
      <c r="T285" s="269" t="n">
        <f aca="false">S285*'edible cooking yield factors'!F88</f>
        <v>1.13529</v>
      </c>
    </row>
    <row r="286" customFormat="false" ht="15" hidden="false" customHeight="false" outlineLevel="0" collapsed="false">
      <c r="A286" s="285" t="s">
        <v>692</v>
      </c>
      <c r="B286" s="285" t="s">
        <v>693</v>
      </c>
      <c r="C286" s="0" t="s">
        <v>694</v>
      </c>
      <c r="D286" s="0" t="s">
        <v>695</v>
      </c>
      <c r="E286" s="267" t="n">
        <v>191119</v>
      </c>
      <c r="F286" s="0" t="s">
        <v>696</v>
      </c>
      <c r="G286" s="0" t="s">
        <v>697</v>
      </c>
      <c r="H286" s="291" t="s">
        <v>698</v>
      </c>
      <c r="I286" s="0" t="s">
        <v>706</v>
      </c>
      <c r="J286" s="0" t="s">
        <v>700</v>
      </c>
      <c r="K286" s="190" t="s">
        <v>714</v>
      </c>
      <c r="L286" s="0" t="s">
        <v>192</v>
      </c>
      <c r="M286" s="268" t="s">
        <v>193</v>
      </c>
      <c r="N286" s="0" t="s">
        <v>712</v>
      </c>
      <c r="O286" s="0" t="s">
        <v>712</v>
      </c>
      <c r="P286" s="0" t="n">
        <v>1000</v>
      </c>
      <c r="Q286" s="0" t="s">
        <v>704</v>
      </c>
      <c r="R286" s="269" t="n">
        <v>19</v>
      </c>
      <c r="S286" s="269" t="n">
        <f aca="false">R286/10</f>
        <v>1.9</v>
      </c>
      <c r="T286" s="269" t="n">
        <f aca="false">S286*'edible cooking yield factors'!F88</f>
        <v>1.349</v>
      </c>
    </row>
    <row r="287" customFormat="false" ht="15" hidden="false" customHeight="false" outlineLevel="0" collapsed="false">
      <c r="A287" s="285" t="s">
        <v>692</v>
      </c>
      <c r="B287" s="285" t="s">
        <v>693</v>
      </c>
      <c r="C287" s="0" t="s">
        <v>694</v>
      </c>
      <c r="D287" s="0" t="s">
        <v>695</v>
      </c>
      <c r="E287" s="267" t="n">
        <v>191119</v>
      </c>
      <c r="F287" s="0" t="s">
        <v>696</v>
      </c>
      <c r="G287" s="0" t="s">
        <v>697</v>
      </c>
      <c r="H287" s="291" t="s">
        <v>698</v>
      </c>
      <c r="I287" s="0" t="s">
        <v>699</v>
      </c>
      <c r="J287" s="0" t="s">
        <v>700</v>
      </c>
      <c r="K287" s="190" t="s">
        <v>714</v>
      </c>
      <c r="L287" s="0" t="s">
        <v>194</v>
      </c>
      <c r="M287" s="268" t="str">
        <f aca="false">'common foods'!D89</f>
        <v>05068</v>
      </c>
      <c r="N287" s="0" t="s">
        <v>712</v>
      </c>
      <c r="O287" s="0" t="s">
        <v>712</v>
      </c>
      <c r="P287" s="0" t="n">
        <v>1000</v>
      </c>
      <c r="Q287" s="0" t="s">
        <v>704</v>
      </c>
      <c r="R287" s="269" t="n">
        <v>14.99</v>
      </c>
      <c r="S287" s="269" t="n">
        <f aca="false">R287/10</f>
        <v>1.499</v>
      </c>
      <c r="T287" s="269" t="n">
        <f aca="false">S287*'edible cooking yield factors'!F89</f>
        <v>1.27415</v>
      </c>
    </row>
    <row r="288" customFormat="false" ht="15" hidden="false" customHeight="false" outlineLevel="0" collapsed="false">
      <c r="A288" s="285" t="s">
        <v>692</v>
      </c>
      <c r="B288" s="285" t="s">
        <v>693</v>
      </c>
      <c r="C288" s="0" t="s">
        <v>694</v>
      </c>
      <c r="D288" s="0" t="s">
        <v>695</v>
      </c>
      <c r="E288" s="267" t="n">
        <v>191119</v>
      </c>
      <c r="F288" s="0" t="s">
        <v>696</v>
      </c>
      <c r="G288" s="0" t="s">
        <v>697</v>
      </c>
      <c r="H288" s="291" t="s">
        <v>698</v>
      </c>
      <c r="I288" s="0" t="s">
        <v>705</v>
      </c>
      <c r="J288" s="0" t="s">
        <v>700</v>
      </c>
      <c r="K288" s="190" t="s">
        <v>714</v>
      </c>
      <c r="L288" s="0" t="s">
        <v>194</v>
      </c>
      <c r="M288" s="268" t="s">
        <v>195</v>
      </c>
      <c r="N288" s="0" t="s">
        <v>712</v>
      </c>
      <c r="O288" s="0" t="s">
        <v>712</v>
      </c>
      <c r="P288" s="0" t="n">
        <v>1000</v>
      </c>
      <c r="Q288" s="0" t="s">
        <v>704</v>
      </c>
      <c r="R288" s="269" t="n">
        <v>10.99</v>
      </c>
      <c r="S288" s="269" t="n">
        <f aca="false">R288/10</f>
        <v>1.099</v>
      </c>
      <c r="T288" s="269" t="n">
        <f aca="false">S288*'edible cooking yield factors'!F89</f>
        <v>0.93415</v>
      </c>
    </row>
    <row r="289" customFormat="false" ht="15" hidden="false" customHeight="false" outlineLevel="0" collapsed="false">
      <c r="A289" s="285" t="s">
        <v>692</v>
      </c>
      <c r="B289" s="285" t="s">
        <v>693</v>
      </c>
      <c r="C289" s="0" t="s">
        <v>694</v>
      </c>
      <c r="D289" s="0" t="s">
        <v>695</v>
      </c>
      <c r="E289" s="267" t="n">
        <v>191119</v>
      </c>
      <c r="F289" s="0" t="s">
        <v>696</v>
      </c>
      <c r="G289" s="0" t="s">
        <v>697</v>
      </c>
      <c r="H289" s="291" t="s">
        <v>698</v>
      </c>
      <c r="I289" s="0" t="s">
        <v>706</v>
      </c>
      <c r="J289" s="0" t="s">
        <v>700</v>
      </c>
      <c r="K289" s="190" t="s">
        <v>714</v>
      </c>
      <c r="L289" s="0" t="s">
        <v>194</v>
      </c>
      <c r="M289" s="268" t="s">
        <v>195</v>
      </c>
      <c r="N289" s="0" t="s">
        <v>712</v>
      </c>
      <c r="O289" s="0" t="s">
        <v>712</v>
      </c>
      <c r="P289" s="0" t="n">
        <v>1000</v>
      </c>
      <c r="Q289" s="0" t="s">
        <v>704</v>
      </c>
      <c r="R289" s="269" t="n">
        <v>15</v>
      </c>
      <c r="S289" s="269" t="n">
        <f aca="false">R289/10</f>
        <v>1.5</v>
      </c>
      <c r="T289" s="269" t="n">
        <f aca="false">S289*'edible cooking yield factors'!F89</f>
        <v>1.275</v>
      </c>
    </row>
    <row r="290" customFormat="false" ht="15" hidden="false" customHeight="false" outlineLevel="0" collapsed="false">
      <c r="A290" s="285" t="s">
        <v>692</v>
      </c>
      <c r="B290" s="285" t="s">
        <v>693</v>
      </c>
      <c r="C290" s="0" t="s">
        <v>694</v>
      </c>
      <c r="D290" s="0" t="s">
        <v>695</v>
      </c>
      <c r="E290" s="267" t="n">
        <v>191119</v>
      </c>
      <c r="F290" s="0" t="s">
        <v>696</v>
      </c>
      <c r="G290" s="0" t="s">
        <v>697</v>
      </c>
      <c r="H290" s="291" t="s">
        <v>698</v>
      </c>
      <c r="I290" s="0" t="s">
        <v>699</v>
      </c>
      <c r="J290" s="0" t="s">
        <v>700</v>
      </c>
      <c r="K290" s="190" t="s">
        <v>714</v>
      </c>
      <c r="L290" s="0" t="s">
        <v>196</v>
      </c>
      <c r="M290" s="268" t="str">
        <f aca="false">'common foods'!D90</f>
        <v>05089</v>
      </c>
      <c r="N290" s="0" t="s">
        <v>712</v>
      </c>
      <c r="O290" s="0" t="s">
        <v>712</v>
      </c>
      <c r="P290" s="0" t="n">
        <v>1000</v>
      </c>
      <c r="Q290" s="0" t="s">
        <v>704</v>
      </c>
      <c r="R290" s="269" t="n">
        <v>17.99</v>
      </c>
      <c r="S290" s="269" t="n">
        <f aca="false">R290/10</f>
        <v>1.799</v>
      </c>
      <c r="T290" s="269" t="n">
        <f aca="false">S290*'edible cooking yield factors'!F105</f>
        <v>1.52915</v>
      </c>
    </row>
    <row r="291" customFormat="false" ht="15" hidden="false" customHeight="false" outlineLevel="0" collapsed="false">
      <c r="A291" s="285" t="s">
        <v>692</v>
      </c>
      <c r="B291" s="285" t="s">
        <v>693</v>
      </c>
      <c r="C291" s="0" t="s">
        <v>694</v>
      </c>
      <c r="D291" s="0" t="s">
        <v>695</v>
      </c>
      <c r="E291" s="267" t="n">
        <v>191119</v>
      </c>
      <c r="F291" s="0" t="s">
        <v>696</v>
      </c>
      <c r="G291" s="0" t="s">
        <v>697</v>
      </c>
      <c r="H291" s="291" t="s">
        <v>698</v>
      </c>
      <c r="I291" s="0" t="s">
        <v>705</v>
      </c>
      <c r="J291" s="0" t="s">
        <v>700</v>
      </c>
      <c r="K291" s="190" t="s">
        <v>714</v>
      </c>
      <c r="L291" s="0" t="s">
        <v>196</v>
      </c>
      <c r="M291" s="268" t="s">
        <v>197</v>
      </c>
      <c r="N291" s="0" t="s">
        <v>712</v>
      </c>
      <c r="O291" s="0" t="s">
        <v>712</v>
      </c>
      <c r="P291" s="0" t="n">
        <v>1000</v>
      </c>
      <c r="Q291" s="0" t="s">
        <v>704</v>
      </c>
      <c r="R291" s="269" t="n">
        <v>19.99</v>
      </c>
      <c r="S291" s="269" t="n">
        <f aca="false">R291/10</f>
        <v>1.999</v>
      </c>
      <c r="T291" s="269" t="n">
        <f aca="false">S291*'edible cooking yield factors'!F105</f>
        <v>1.69915</v>
      </c>
    </row>
    <row r="292" customFormat="false" ht="15" hidden="false" customHeight="false" outlineLevel="0" collapsed="false">
      <c r="A292" s="285" t="s">
        <v>692</v>
      </c>
      <c r="B292" s="285" t="s">
        <v>693</v>
      </c>
      <c r="C292" s="0" t="s">
        <v>694</v>
      </c>
      <c r="D292" s="0" t="s">
        <v>695</v>
      </c>
      <c r="E292" s="267" t="n">
        <v>191119</v>
      </c>
      <c r="F292" s="0" t="s">
        <v>696</v>
      </c>
      <c r="G292" s="0" t="s">
        <v>697</v>
      </c>
      <c r="H292" s="291" t="s">
        <v>698</v>
      </c>
      <c r="I292" s="0" t="s">
        <v>706</v>
      </c>
      <c r="J292" s="0" t="s">
        <v>700</v>
      </c>
      <c r="K292" s="190" t="s">
        <v>714</v>
      </c>
      <c r="L292" s="0" t="s">
        <v>196</v>
      </c>
      <c r="M292" s="268" t="s">
        <v>197</v>
      </c>
      <c r="N292" s="0" t="s">
        <v>712</v>
      </c>
      <c r="O292" s="0" t="s">
        <v>712</v>
      </c>
      <c r="P292" s="0" t="n">
        <v>500</v>
      </c>
      <c r="Q292" s="0" t="s">
        <v>704</v>
      </c>
      <c r="R292" s="269" t="n">
        <v>10.5</v>
      </c>
      <c r="S292" s="269" t="n">
        <f aca="false">R292/5</f>
        <v>2.1</v>
      </c>
      <c r="T292" s="269" t="n">
        <f aca="false">S292*'edible cooking yield factors'!F105</f>
        <v>1.785</v>
      </c>
    </row>
    <row r="293" customFormat="false" ht="15" hidden="false" customHeight="false" outlineLevel="0" collapsed="false">
      <c r="A293" s="285" t="s">
        <v>692</v>
      </c>
      <c r="B293" s="285" t="s">
        <v>693</v>
      </c>
      <c r="C293" s="0" t="s">
        <v>694</v>
      </c>
      <c r="D293" s="0" t="s">
        <v>695</v>
      </c>
      <c r="E293" s="267" t="n">
        <v>191119</v>
      </c>
      <c r="F293" s="0" t="s">
        <v>696</v>
      </c>
      <c r="G293" s="0" t="s">
        <v>697</v>
      </c>
      <c r="H293" s="291" t="s">
        <v>698</v>
      </c>
      <c r="I293" s="0" t="s">
        <v>699</v>
      </c>
      <c r="J293" s="0" t="s">
        <v>700</v>
      </c>
      <c r="K293" s="190" t="s">
        <v>714</v>
      </c>
      <c r="L293" s="0" t="s">
        <v>202</v>
      </c>
      <c r="M293" s="268" t="str">
        <f aca="false">'common foods'!D93</f>
        <v>05070</v>
      </c>
      <c r="N293" s="0" t="s">
        <v>715</v>
      </c>
      <c r="O293" s="0" t="s">
        <v>710</v>
      </c>
      <c r="P293" s="0" t="n">
        <v>2000</v>
      </c>
      <c r="Q293" s="0" t="s">
        <v>704</v>
      </c>
      <c r="R293" s="269" t="n">
        <v>8.69</v>
      </c>
      <c r="S293" s="269" t="n">
        <f aca="false">R293/20</f>
        <v>0.4345</v>
      </c>
      <c r="T293" s="269" t="n">
        <f aca="false">S293*'edible cooking yield factors'!F91</f>
        <v>0.2607</v>
      </c>
    </row>
    <row r="294" customFormat="false" ht="15" hidden="false" customHeight="false" outlineLevel="0" collapsed="false">
      <c r="A294" s="285" t="s">
        <v>692</v>
      </c>
      <c r="B294" s="285" t="s">
        <v>693</v>
      </c>
      <c r="C294" s="0" t="s">
        <v>694</v>
      </c>
      <c r="D294" s="0" t="s">
        <v>695</v>
      </c>
      <c r="E294" s="267" t="n">
        <v>191119</v>
      </c>
      <c r="F294" s="0" t="s">
        <v>696</v>
      </c>
      <c r="G294" s="0" t="s">
        <v>697</v>
      </c>
      <c r="H294" s="291" t="s">
        <v>698</v>
      </c>
      <c r="I294" s="0" t="s">
        <v>705</v>
      </c>
      <c r="J294" s="0" t="s">
        <v>700</v>
      </c>
      <c r="K294" s="190" t="s">
        <v>714</v>
      </c>
      <c r="L294" s="0" t="s">
        <v>202</v>
      </c>
      <c r="M294" s="268" t="s">
        <v>203</v>
      </c>
      <c r="N294" s="0" t="s">
        <v>715</v>
      </c>
      <c r="O294" s="0" t="s">
        <v>710</v>
      </c>
      <c r="P294" s="0" t="n">
        <v>2000</v>
      </c>
      <c r="Q294" s="0" t="s">
        <v>704</v>
      </c>
      <c r="R294" s="269" t="n">
        <v>9.49</v>
      </c>
      <c r="S294" s="269" t="n">
        <f aca="false">R294/20</f>
        <v>0.4745</v>
      </c>
      <c r="T294" s="269" t="n">
        <f aca="false">S294*'edible cooking yield factors'!F91</f>
        <v>0.2847</v>
      </c>
    </row>
    <row r="295" customFormat="false" ht="15" hidden="false" customHeight="false" outlineLevel="0" collapsed="false">
      <c r="A295" s="285" t="s">
        <v>692</v>
      </c>
      <c r="B295" s="285" t="s">
        <v>693</v>
      </c>
      <c r="C295" s="0" t="s">
        <v>694</v>
      </c>
      <c r="D295" s="0" t="s">
        <v>695</v>
      </c>
      <c r="E295" s="267" t="n">
        <v>191119</v>
      </c>
      <c r="F295" s="0" t="s">
        <v>696</v>
      </c>
      <c r="G295" s="0" t="s">
        <v>697</v>
      </c>
      <c r="H295" s="291" t="s">
        <v>698</v>
      </c>
      <c r="I295" s="0" t="s">
        <v>706</v>
      </c>
      <c r="J295" s="0" t="s">
        <v>700</v>
      </c>
      <c r="K295" s="190" t="s">
        <v>714</v>
      </c>
      <c r="L295" s="0" t="s">
        <v>202</v>
      </c>
      <c r="M295" s="268" t="s">
        <v>203</v>
      </c>
      <c r="N295" s="0" t="s">
        <v>706</v>
      </c>
      <c r="O295" s="0" t="s">
        <v>710</v>
      </c>
      <c r="P295" s="0" t="n">
        <v>2000</v>
      </c>
      <c r="Q295" s="0" t="s">
        <v>704</v>
      </c>
      <c r="R295" s="269" t="n">
        <v>9</v>
      </c>
      <c r="S295" s="269" t="n">
        <f aca="false">R295/20</f>
        <v>0.45</v>
      </c>
      <c r="T295" s="269" t="n">
        <f aca="false">S295*'edible cooking yield factors'!F91</f>
        <v>0.27</v>
      </c>
    </row>
    <row r="296" customFormat="false" ht="15" hidden="false" customHeight="false" outlineLevel="0" collapsed="false">
      <c r="A296" s="285" t="s">
        <v>692</v>
      </c>
      <c r="B296" s="285" t="s">
        <v>693</v>
      </c>
      <c r="C296" s="0" t="s">
        <v>694</v>
      </c>
      <c r="D296" s="0" t="s">
        <v>695</v>
      </c>
      <c r="E296" s="267" t="n">
        <v>191119</v>
      </c>
      <c r="F296" s="0" t="s">
        <v>696</v>
      </c>
      <c r="G296" s="0" t="s">
        <v>697</v>
      </c>
      <c r="H296" s="291" t="s">
        <v>698</v>
      </c>
      <c r="I296" s="0" t="s">
        <v>699</v>
      </c>
      <c r="J296" s="0" t="s">
        <v>700</v>
      </c>
      <c r="K296" s="190" t="s">
        <v>714</v>
      </c>
      <c r="L296" s="0" t="s">
        <v>204</v>
      </c>
      <c r="M296" s="268" t="str">
        <f aca="false">'common foods'!D94</f>
        <v>05071</v>
      </c>
      <c r="N296" s="190" t="s">
        <v>715</v>
      </c>
      <c r="O296" s="190" t="s">
        <v>710</v>
      </c>
      <c r="P296" s="190" t="n">
        <v>1000</v>
      </c>
      <c r="Q296" s="190" t="s">
        <v>704</v>
      </c>
      <c r="R296" s="269" t="n">
        <v>9.89</v>
      </c>
      <c r="S296" s="269" t="n">
        <f aca="false">R296/10</f>
        <v>0.989</v>
      </c>
      <c r="T296" s="269" t="n">
        <f aca="false">S296*'edible cooking yield factors'!F93</f>
        <v>0.47472</v>
      </c>
    </row>
    <row r="297" customFormat="false" ht="15" hidden="false" customHeight="false" outlineLevel="0" collapsed="false">
      <c r="A297" s="285" t="s">
        <v>692</v>
      </c>
      <c r="B297" s="285" t="s">
        <v>693</v>
      </c>
      <c r="C297" s="0" t="s">
        <v>694</v>
      </c>
      <c r="D297" s="0" t="s">
        <v>695</v>
      </c>
      <c r="E297" s="267" t="n">
        <v>191119</v>
      </c>
      <c r="F297" s="0" t="s">
        <v>696</v>
      </c>
      <c r="G297" s="0" t="s">
        <v>697</v>
      </c>
      <c r="H297" s="291" t="s">
        <v>698</v>
      </c>
      <c r="I297" s="0" t="s">
        <v>705</v>
      </c>
      <c r="J297" s="0" t="s">
        <v>700</v>
      </c>
      <c r="K297" s="190" t="s">
        <v>714</v>
      </c>
      <c r="L297" s="0" t="s">
        <v>204</v>
      </c>
      <c r="M297" s="268" t="s">
        <v>205</v>
      </c>
      <c r="N297" s="190" t="s">
        <v>715</v>
      </c>
      <c r="O297" s="190" t="s">
        <v>710</v>
      </c>
      <c r="P297" s="190" t="n">
        <v>1000</v>
      </c>
      <c r="Q297" s="190" t="s">
        <v>704</v>
      </c>
      <c r="R297" s="269" t="n">
        <v>11.99</v>
      </c>
      <c r="S297" s="269" t="n">
        <f aca="false">R297/10</f>
        <v>1.199</v>
      </c>
      <c r="T297" s="269" t="n">
        <f aca="false">S297*'edible cooking yield factors'!F93</f>
        <v>0.57552</v>
      </c>
    </row>
    <row r="298" customFormat="false" ht="15" hidden="false" customHeight="false" outlineLevel="0" collapsed="false">
      <c r="A298" s="285" t="s">
        <v>692</v>
      </c>
      <c r="B298" s="285" t="s">
        <v>693</v>
      </c>
      <c r="C298" s="0" t="s">
        <v>694</v>
      </c>
      <c r="D298" s="0" t="s">
        <v>695</v>
      </c>
      <c r="E298" s="267" t="n">
        <v>191119</v>
      </c>
      <c r="F298" s="0" t="s">
        <v>696</v>
      </c>
      <c r="G298" s="0" t="s">
        <v>697</v>
      </c>
      <c r="H298" s="291" t="s">
        <v>698</v>
      </c>
      <c r="I298" s="0" t="s">
        <v>706</v>
      </c>
      <c r="J298" s="0" t="s">
        <v>700</v>
      </c>
      <c r="K298" s="190" t="s">
        <v>714</v>
      </c>
      <c r="L298" s="0" t="s">
        <v>204</v>
      </c>
      <c r="M298" s="268" t="s">
        <v>205</v>
      </c>
      <c r="N298" s="0" t="s">
        <v>706</v>
      </c>
      <c r="O298" s="0" t="s">
        <v>710</v>
      </c>
      <c r="P298" s="190" t="n">
        <v>1015</v>
      </c>
      <c r="Q298" s="190"/>
      <c r="R298" s="269" t="n">
        <v>13</v>
      </c>
      <c r="S298" s="269" t="n">
        <f aca="false">R298/10.15</f>
        <v>1.2807881773399</v>
      </c>
      <c r="T298" s="269" t="n">
        <f aca="false">S298*'edible cooking yield factors'!F93</f>
        <v>0.614778325123153</v>
      </c>
    </row>
    <row r="299" customFormat="false" ht="15" hidden="false" customHeight="false" outlineLevel="0" collapsed="false">
      <c r="A299" s="285" t="s">
        <v>692</v>
      </c>
      <c r="B299" s="285" t="s">
        <v>693</v>
      </c>
      <c r="C299" s="0" t="s">
        <v>694</v>
      </c>
      <c r="D299" s="0" t="s">
        <v>695</v>
      </c>
      <c r="E299" s="267" t="n">
        <v>191119</v>
      </c>
      <c r="F299" s="0" t="s">
        <v>696</v>
      </c>
      <c r="G299" s="0" t="s">
        <v>697</v>
      </c>
      <c r="H299" s="291" t="s">
        <v>698</v>
      </c>
      <c r="I299" s="0" t="s">
        <v>699</v>
      </c>
      <c r="J299" s="0" t="s">
        <v>700</v>
      </c>
      <c r="K299" s="190" t="s">
        <v>714</v>
      </c>
      <c r="L299" s="0" t="s">
        <v>206</v>
      </c>
      <c r="M299" s="268" t="str">
        <f aca="false">'common foods'!D95</f>
        <v>05072</v>
      </c>
      <c r="N299" s="0" t="s">
        <v>712</v>
      </c>
      <c r="O299" s="0" t="s">
        <v>712</v>
      </c>
      <c r="P299" s="0" t="n">
        <v>1000</v>
      </c>
      <c r="Q299" s="0" t="s">
        <v>704</v>
      </c>
      <c r="R299" s="269" t="n">
        <v>5</v>
      </c>
      <c r="S299" s="269" t="n">
        <f aca="false">R299/10</f>
        <v>0.5</v>
      </c>
      <c r="T299" s="269" t="n">
        <f aca="false">S299*'edible cooking yield factors'!F93</f>
        <v>0.24</v>
      </c>
    </row>
    <row r="300" customFormat="false" ht="15" hidden="false" customHeight="false" outlineLevel="0" collapsed="false">
      <c r="A300" s="285" t="s">
        <v>692</v>
      </c>
      <c r="B300" s="285" t="s">
        <v>693</v>
      </c>
      <c r="C300" s="0" t="s">
        <v>694</v>
      </c>
      <c r="D300" s="0" t="s">
        <v>695</v>
      </c>
      <c r="E300" s="267" t="n">
        <v>191119</v>
      </c>
      <c r="F300" s="0" t="s">
        <v>696</v>
      </c>
      <c r="G300" s="0" t="s">
        <v>697</v>
      </c>
      <c r="H300" s="291" t="s">
        <v>698</v>
      </c>
      <c r="I300" s="0" t="s">
        <v>705</v>
      </c>
      <c r="J300" s="0" t="s">
        <v>700</v>
      </c>
      <c r="K300" s="190" t="s">
        <v>714</v>
      </c>
      <c r="L300" s="0" t="s">
        <v>206</v>
      </c>
      <c r="M300" s="268" t="s">
        <v>207</v>
      </c>
      <c r="N300" s="0" t="s">
        <v>712</v>
      </c>
      <c r="O300" s="0" t="s">
        <v>712</v>
      </c>
      <c r="P300" s="0" t="n">
        <v>1000</v>
      </c>
      <c r="Q300" s="0" t="s">
        <v>704</v>
      </c>
      <c r="R300" s="269" t="n">
        <v>6.49</v>
      </c>
      <c r="S300" s="269" t="n">
        <f aca="false">R300/10</f>
        <v>0.649</v>
      </c>
      <c r="T300" s="269" t="n">
        <f aca="false">S300*'edible cooking yield factors'!F93</f>
        <v>0.31152</v>
      </c>
    </row>
    <row r="301" customFormat="false" ht="15" hidden="false" customHeight="false" outlineLevel="0" collapsed="false">
      <c r="A301" s="285" t="s">
        <v>692</v>
      </c>
      <c r="B301" s="285" t="s">
        <v>693</v>
      </c>
      <c r="C301" s="0" t="s">
        <v>694</v>
      </c>
      <c r="D301" s="0" t="s">
        <v>695</v>
      </c>
      <c r="E301" s="267" t="n">
        <v>191119</v>
      </c>
      <c r="F301" s="0" t="s">
        <v>696</v>
      </c>
      <c r="G301" s="0" t="s">
        <v>697</v>
      </c>
      <c r="H301" s="291" t="s">
        <v>698</v>
      </c>
      <c r="I301" s="0" t="s">
        <v>706</v>
      </c>
      <c r="J301" s="0" t="s">
        <v>700</v>
      </c>
      <c r="K301" s="190" t="s">
        <v>714</v>
      </c>
      <c r="L301" s="0" t="s">
        <v>206</v>
      </c>
      <c r="M301" s="268" t="s">
        <v>207</v>
      </c>
      <c r="N301" s="0" t="s">
        <v>706</v>
      </c>
      <c r="O301" s="0" t="s">
        <v>710</v>
      </c>
      <c r="P301" s="0" t="n">
        <v>1000</v>
      </c>
      <c r="Q301" s="0" t="s">
        <v>704</v>
      </c>
      <c r="R301" s="269" t="n">
        <v>6.5</v>
      </c>
      <c r="S301" s="269" t="n">
        <f aca="false">R301/10</f>
        <v>0.65</v>
      </c>
      <c r="T301" s="269" t="n">
        <f aca="false">S301*'edible cooking yield factors'!F93</f>
        <v>0.312</v>
      </c>
    </row>
    <row r="302" customFormat="false" ht="15" hidden="false" customHeight="false" outlineLevel="0" collapsed="false">
      <c r="A302" s="285" t="s">
        <v>692</v>
      </c>
      <c r="B302" s="285" t="s">
        <v>693</v>
      </c>
      <c r="C302" s="0" t="s">
        <v>694</v>
      </c>
      <c r="D302" s="0" t="s">
        <v>695</v>
      </c>
      <c r="E302" s="267" t="n">
        <v>191119</v>
      </c>
      <c r="F302" s="0" t="s">
        <v>696</v>
      </c>
      <c r="G302" s="0" t="s">
        <v>697</v>
      </c>
      <c r="H302" s="291" t="s">
        <v>698</v>
      </c>
      <c r="I302" s="0" t="s">
        <v>699</v>
      </c>
      <c r="J302" s="0" t="s">
        <v>700</v>
      </c>
      <c r="K302" s="190" t="s">
        <v>714</v>
      </c>
      <c r="L302" s="0" t="s">
        <v>208</v>
      </c>
      <c r="M302" s="268" t="str">
        <f aca="false">'common foods'!D96</f>
        <v>05073</v>
      </c>
      <c r="N302" s="0" t="s">
        <v>712</v>
      </c>
      <c r="O302" s="0" t="s">
        <v>712</v>
      </c>
      <c r="P302" s="0" t="n">
        <v>1000</v>
      </c>
      <c r="Q302" s="0" t="s">
        <v>704</v>
      </c>
      <c r="R302" s="269" t="n">
        <v>13.99</v>
      </c>
      <c r="S302" s="269" t="n">
        <f aca="false">R302/10</f>
        <v>1.399</v>
      </c>
      <c r="T302" s="269" t="n">
        <f aca="false">S302*'edible cooking yield factors'!F94</f>
        <v>0.8394</v>
      </c>
    </row>
    <row r="303" customFormat="false" ht="15" hidden="false" customHeight="false" outlineLevel="0" collapsed="false">
      <c r="A303" s="285" t="s">
        <v>692</v>
      </c>
      <c r="B303" s="285" t="s">
        <v>693</v>
      </c>
      <c r="C303" s="0" t="s">
        <v>694</v>
      </c>
      <c r="D303" s="0" t="s">
        <v>695</v>
      </c>
      <c r="E303" s="267" t="n">
        <v>191119</v>
      </c>
      <c r="F303" s="0" t="s">
        <v>696</v>
      </c>
      <c r="G303" s="0" t="s">
        <v>697</v>
      </c>
      <c r="H303" s="291" t="s">
        <v>698</v>
      </c>
      <c r="I303" s="0" t="s">
        <v>705</v>
      </c>
      <c r="J303" s="0" t="s">
        <v>700</v>
      </c>
      <c r="K303" s="190" t="s">
        <v>714</v>
      </c>
      <c r="L303" s="0" t="s">
        <v>208</v>
      </c>
      <c r="M303" s="268" t="s">
        <v>209</v>
      </c>
      <c r="N303" s="0" t="s">
        <v>712</v>
      </c>
      <c r="O303" s="0" t="s">
        <v>712</v>
      </c>
      <c r="P303" s="0" t="n">
        <v>1000</v>
      </c>
      <c r="Q303" s="0" t="s">
        <v>704</v>
      </c>
      <c r="R303" s="269" t="n">
        <v>16.99</v>
      </c>
      <c r="S303" s="269" t="n">
        <f aca="false">R303/10</f>
        <v>1.699</v>
      </c>
      <c r="T303" s="269" t="n">
        <f aca="false">S303*'edible cooking yield factors'!F94</f>
        <v>1.0194</v>
      </c>
    </row>
    <row r="304" customFormat="false" ht="15" hidden="false" customHeight="false" outlineLevel="0" collapsed="false">
      <c r="A304" s="285" t="s">
        <v>692</v>
      </c>
      <c r="B304" s="285" t="s">
        <v>693</v>
      </c>
      <c r="C304" s="0" t="s">
        <v>694</v>
      </c>
      <c r="D304" s="0" t="s">
        <v>695</v>
      </c>
      <c r="E304" s="267" t="n">
        <v>191119</v>
      </c>
      <c r="F304" s="0" t="s">
        <v>696</v>
      </c>
      <c r="G304" s="0" t="s">
        <v>697</v>
      </c>
      <c r="H304" s="291" t="s">
        <v>698</v>
      </c>
      <c r="I304" s="0" t="s">
        <v>706</v>
      </c>
      <c r="J304" s="0" t="s">
        <v>700</v>
      </c>
      <c r="K304" s="190" t="s">
        <v>714</v>
      </c>
      <c r="L304" s="0" t="s">
        <v>208</v>
      </c>
      <c r="M304" s="268" t="s">
        <v>209</v>
      </c>
      <c r="N304" s="0" t="s">
        <v>706</v>
      </c>
      <c r="O304" s="0" t="s">
        <v>710</v>
      </c>
      <c r="P304" s="0" t="n">
        <v>1000</v>
      </c>
      <c r="Q304" s="0" t="s">
        <v>704</v>
      </c>
      <c r="R304" s="269" t="n">
        <v>16.5</v>
      </c>
      <c r="S304" s="269" t="n">
        <f aca="false">R304/10</f>
        <v>1.65</v>
      </c>
      <c r="T304" s="269" t="n">
        <f aca="false">S304*'edible cooking yield factors'!F94</f>
        <v>0.99</v>
      </c>
    </row>
    <row r="305" customFormat="false" ht="15" hidden="false" customHeight="false" outlineLevel="0" collapsed="false">
      <c r="A305" s="285" t="s">
        <v>692</v>
      </c>
      <c r="B305" s="285" t="s">
        <v>693</v>
      </c>
      <c r="C305" s="0" t="s">
        <v>694</v>
      </c>
      <c r="D305" s="0" t="s">
        <v>695</v>
      </c>
      <c r="E305" s="267" t="n">
        <v>191119</v>
      </c>
      <c r="F305" s="0" t="s">
        <v>696</v>
      </c>
      <c r="G305" s="0" t="s">
        <v>697</v>
      </c>
      <c r="H305" s="291" t="s">
        <v>698</v>
      </c>
      <c r="I305" s="0" t="s">
        <v>699</v>
      </c>
      <c r="J305" s="0" t="s">
        <v>700</v>
      </c>
      <c r="K305" s="190" t="s">
        <v>714</v>
      </c>
      <c r="L305" s="0" t="s">
        <v>212</v>
      </c>
      <c r="M305" s="268" t="str">
        <f aca="false">'common foods'!D98</f>
        <v>05074</v>
      </c>
      <c r="N305" s="0" t="s">
        <v>712</v>
      </c>
      <c r="O305" s="0" t="s">
        <v>712</v>
      </c>
      <c r="P305" s="0" t="n">
        <v>1000</v>
      </c>
      <c r="Q305" s="0" t="s">
        <v>704</v>
      </c>
      <c r="R305" s="269" t="n">
        <v>7</v>
      </c>
      <c r="S305" s="269" t="n">
        <f aca="false">R305/10</f>
        <v>0.7</v>
      </c>
      <c r="T305" s="269" t="n">
        <f aca="false">S305*'edible cooking yield factors'!F95</f>
        <v>0.462</v>
      </c>
    </row>
    <row r="306" customFormat="false" ht="15" hidden="false" customHeight="false" outlineLevel="0" collapsed="false">
      <c r="A306" s="285" t="s">
        <v>692</v>
      </c>
      <c r="B306" s="285" t="s">
        <v>693</v>
      </c>
      <c r="C306" s="0" t="s">
        <v>694</v>
      </c>
      <c r="D306" s="0" t="s">
        <v>695</v>
      </c>
      <c r="E306" s="267" t="n">
        <v>191119</v>
      </c>
      <c r="F306" s="0" t="s">
        <v>696</v>
      </c>
      <c r="G306" s="0" t="s">
        <v>697</v>
      </c>
      <c r="H306" s="291" t="s">
        <v>698</v>
      </c>
      <c r="I306" s="0" t="s">
        <v>705</v>
      </c>
      <c r="J306" s="0" t="s">
        <v>700</v>
      </c>
      <c r="K306" s="190" t="s">
        <v>714</v>
      </c>
      <c r="L306" s="0" t="s">
        <v>212</v>
      </c>
      <c r="M306" s="268" t="s">
        <v>213</v>
      </c>
      <c r="N306" s="0" t="s">
        <v>712</v>
      </c>
      <c r="O306" s="0" t="s">
        <v>712</v>
      </c>
      <c r="P306" s="0" t="n">
        <v>1000</v>
      </c>
      <c r="Q306" s="0" t="s">
        <v>704</v>
      </c>
      <c r="R306" s="269" t="n">
        <v>11.99</v>
      </c>
      <c r="S306" s="269" t="n">
        <f aca="false">R306/10</f>
        <v>1.199</v>
      </c>
      <c r="T306" s="269" t="n">
        <f aca="false">S306*'edible cooking yield factors'!F95</f>
        <v>0.79134</v>
      </c>
    </row>
    <row r="307" customFormat="false" ht="15" hidden="false" customHeight="false" outlineLevel="0" collapsed="false">
      <c r="A307" s="285" t="s">
        <v>692</v>
      </c>
      <c r="B307" s="285" t="s">
        <v>693</v>
      </c>
      <c r="C307" s="0" t="s">
        <v>694</v>
      </c>
      <c r="D307" s="0" t="s">
        <v>695</v>
      </c>
      <c r="E307" s="267" t="n">
        <v>191119</v>
      </c>
      <c r="F307" s="0" t="s">
        <v>696</v>
      </c>
      <c r="G307" s="0" t="s">
        <v>697</v>
      </c>
      <c r="H307" s="291" t="s">
        <v>698</v>
      </c>
      <c r="I307" s="0" t="s">
        <v>706</v>
      </c>
      <c r="J307" s="0" t="s">
        <v>700</v>
      </c>
      <c r="K307" s="190" t="s">
        <v>714</v>
      </c>
      <c r="L307" s="0" t="s">
        <v>212</v>
      </c>
      <c r="M307" s="268" t="s">
        <v>213</v>
      </c>
      <c r="N307" s="0" t="s">
        <v>712</v>
      </c>
      <c r="O307" s="0" t="s">
        <v>712</v>
      </c>
      <c r="P307" s="0" t="n">
        <v>1000</v>
      </c>
      <c r="Q307" s="0" t="s">
        <v>704</v>
      </c>
      <c r="R307" s="269" t="n">
        <v>7</v>
      </c>
      <c r="S307" s="269" t="n">
        <f aca="false">R307/10</f>
        <v>0.7</v>
      </c>
      <c r="T307" s="269" t="n">
        <f aca="false">S307*'edible cooking yield factors'!F95</f>
        <v>0.462</v>
      </c>
    </row>
    <row r="308" customFormat="false" ht="15" hidden="false" customHeight="false" outlineLevel="0" collapsed="false">
      <c r="A308" s="285" t="s">
        <v>692</v>
      </c>
      <c r="B308" s="285" t="s">
        <v>693</v>
      </c>
      <c r="C308" s="0" t="s">
        <v>694</v>
      </c>
      <c r="D308" s="0" t="s">
        <v>695</v>
      </c>
      <c r="E308" s="267" t="n">
        <v>191119</v>
      </c>
      <c r="F308" s="0" t="s">
        <v>696</v>
      </c>
      <c r="G308" s="0" t="s">
        <v>697</v>
      </c>
      <c r="H308" s="291" t="s">
        <v>698</v>
      </c>
      <c r="I308" s="0" t="s">
        <v>699</v>
      </c>
      <c r="J308" s="0" t="s">
        <v>700</v>
      </c>
      <c r="K308" s="190" t="s">
        <v>714</v>
      </c>
      <c r="L308" s="0" t="s">
        <v>220</v>
      </c>
      <c r="M308" s="268" t="str">
        <f aca="false">'common foods'!D102</f>
        <v>05081</v>
      </c>
      <c r="N308" s="0" t="s">
        <v>765</v>
      </c>
      <c r="O308" s="0" t="s">
        <v>703</v>
      </c>
      <c r="P308" s="0" t="n">
        <v>425</v>
      </c>
      <c r="Q308" s="0" t="s">
        <v>704</v>
      </c>
      <c r="R308" s="269" t="n">
        <v>8.99</v>
      </c>
      <c r="S308" s="269" t="n">
        <f aca="false">R308/4.25</f>
        <v>2.11529411764706</v>
      </c>
      <c r="T308" s="269" t="n">
        <f aca="false">S308*'edible cooking yield factors'!F98</f>
        <v>2.00952941176471</v>
      </c>
    </row>
    <row r="309" customFormat="false" ht="15" hidden="false" customHeight="false" outlineLevel="0" collapsed="false">
      <c r="A309" s="285" t="s">
        <v>692</v>
      </c>
      <c r="B309" s="285" t="s">
        <v>693</v>
      </c>
      <c r="C309" s="0" t="s">
        <v>694</v>
      </c>
      <c r="D309" s="0" t="s">
        <v>695</v>
      </c>
      <c r="E309" s="267" t="n">
        <v>191119</v>
      </c>
      <c r="F309" s="0" t="s">
        <v>696</v>
      </c>
      <c r="G309" s="0" t="s">
        <v>697</v>
      </c>
      <c r="H309" s="291" t="s">
        <v>698</v>
      </c>
      <c r="I309" s="0" t="s">
        <v>705</v>
      </c>
      <c r="J309" s="0" t="s">
        <v>700</v>
      </c>
      <c r="K309" s="190" t="s">
        <v>714</v>
      </c>
      <c r="L309" s="0" t="s">
        <v>220</v>
      </c>
      <c r="M309" s="268" t="s">
        <v>221</v>
      </c>
      <c r="N309" s="0" t="s">
        <v>765</v>
      </c>
      <c r="O309" s="0" t="s">
        <v>703</v>
      </c>
      <c r="P309" s="0" t="n">
        <v>425</v>
      </c>
      <c r="Q309" s="0" t="s">
        <v>704</v>
      </c>
      <c r="R309" s="269" t="n">
        <v>9.99</v>
      </c>
      <c r="S309" s="269" t="n">
        <f aca="false">R309/4.25</f>
        <v>2.35058823529412</v>
      </c>
      <c r="T309" s="269" t="n">
        <f aca="false">S309*'edible cooking yield factors'!F98</f>
        <v>2.23305882352941</v>
      </c>
    </row>
    <row r="310" customFormat="false" ht="15" hidden="false" customHeight="false" outlineLevel="0" collapsed="false">
      <c r="A310" s="285" t="s">
        <v>692</v>
      </c>
      <c r="B310" s="285" t="s">
        <v>693</v>
      </c>
      <c r="C310" s="0" t="s">
        <v>694</v>
      </c>
      <c r="D310" s="0" t="s">
        <v>695</v>
      </c>
      <c r="E310" s="267" t="n">
        <v>191119</v>
      </c>
      <c r="F310" s="0" t="s">
        <v>696</v>
      </c>
      <c r="G310" s="0" t="s">
        <v>697</v>
      </c>
      <c r="H310" s="291" t="s">
        <v>698</v>
      </c>
      <c r="I310" s="0" t="s">
        <v>706</v>
      </c>
      <c r="J310" s="0" t="s">
        <v>700</v>
      </c>
      <c r="K310" s="190" t="s">
        <v>714</v>
      </c>
      <c r="L310" s="0" t="s">
        <v>220</v>
      </c>
      <c r="M310" s="268" t="s">
        <v>221</v>
      </c>
      <c r="N310" s="0" t="s">
        <v>706</v>
      </c>
      <c r="O310" s="0" t="s">
        <v>710</v>
      </c>
      <c r="P310" s="0" t="n">
        <v>1000</v>
      </c>
      <c r="Q310" s="0" t="s">
        <v>704</v>
      </c>
      <c r="R310" s="269" t="n">
        <v>14</v>
      </c>
      <c r="S310" s="269" t="n">
        <f aca="false">R310/10</f>
        <v>1.4</v>
      </c>
      <c r="T310" s="269" t="n">
        <f aca="false">S310*'edible cooking yield factors'!F98</f>
        <v>1.33</v>
      </c>
    </row>
    <row r="311" customFormat="false" ht="15" hidden="false" customHeight="false" outlineLevel="0" collapsed="false">
      <c r="A311" s="285" t="s">
        <v>692</v>
      </c>
      <c r="B311" s="285" t="s">
        <v>693</v>
      </c>
      <c r="C311" s="0" t="s">
        <v>694</v>
      </c>
      <c r="D311" s="0" t="s">
        <v>695</v>
      </c>
      <c r="E311" s="267" t="n">
        <v>191119</v>
      </c>
      <c r="F311" s="0" t="s">
        <v>696</v>
      </c>
      <c r="G311" s="0" t="s">
        <v>697</v>
      </c>
      <c r="H311" s="291" t="s">
        <v>698</v>
      </c>
      <c r="I311" s="0" t="s">
        <v>699</v>
      </c>
      <c r="J311" s="0" t="s">
        <v>700</v>
      </c>
      <c r="K311" s="190" t="s">
        <v>714</v>
      </c>
      <c r="L311" s="0" t="s">
        <v>226</v>
      </c>
      <c r="M311" s="268" t="str">
        <f aca="false">'common foods'!D105</f>
        <v>05093</v>
      </c>
      <c r="N311" s="0" t="s">
        <v>709</v>
      </c>
      <c r="O311" s="0" t="s">
        <v>710</v>
      </c>
      <c r="P311" s="0" t="n">
        <v>750</v>
      </c>
      <c r="Q311" s="0" t="s">
        <v>704</v>
      </c>
      <c r="R311" s="269" t="n">
        <v>4.99</v>
      </c>
      <c r="S311" s="269" t="n">
        <f aca="false">R311/7.5</f>
        <v>0.665333333333333</v>
      </c>
      <c r="T311" s="269" t="n">
        <f aca="false">S311*'edible cooking yield factors'!F109</f>
        <v>0.665333333333333</v>
      </c>
    </row>
    <row r="312" customFormat="false" ht="15" hidden="false" customHeight="false" outlineLevel="0" collapsed="false">
      <c r="A312" s="285" t="s">
        <v>692</v>
      </c>
      <c r="B312" s="285" t="s">
        <v>693</v>
      </c>
      <c r="C312" s="0" t="s">
        <v>694</v>
      </c>
      <c r="D312" s="0" t="s">
        <v>695</v>
      </c>
      <c r="E312" s="267" t="n">
        <v>191119</v>
      </c>
      <c r="F312" s="0" t="s">
        <v>696</v>
      </c>
      <c r="G312" s="0" t="s">
        <v>697</v>
      </c>
      <c r="H312" s="291" t="s">
        <v>698</v>
      </c>
      <c r="I312" s="0" t="s">
        <v>705</v>
      </c>
      <c r="J312" s="0" t="s">
        <v>700</v>
      </c>
      <c r="K312" s="190" t="s">
        <v>714</v>
      </c>
      <c r="L312" s="0" t="s">
        <v>226</v>
      </c>
      <c r="M312" s="268" t="s">
        <v>227</v>
      </c>
      <c r="N312" s="0" t="s">
        <v>709</v>
      </c>
      <c r="O312" s="0" t="s">
        <v>710</v>
      </c>
      <c r="P312" s="0" t="n">
        <v>750</v>
      </c>
      <c r="Q312" s="0" t="s">
        <v>704</v>
      </c>
      <c r="R312" s="269" t="n">
        <v>5.29</v>
      </c>
      <c r="S312" s="269" t="n">
        <f aca="false">R312/7.5</f>
        <v>0.705333333333333</v>
      </c>
      <c r="T312" s="269" t="n">
        <f aca="false">S312*'edible cooking yield factors'!F109</f>
        <v>0.705333333333333</v>
      </c>
    </row>
    <row r="313" customFormat="false" ht="15" hidden="false" customHeight="false" outlineLevel="0" collapsed="false">
      <c r="A313" s="285" t="s">
        <v>692</v>
      </c>
      <c r="B313" s="285" t="s">
        <v>693</v>
      </c>
      <c r="C313" s="0" t="s">
        <v>694</v>
      </c>
      <c r="D313" s="0" t="s">
        <v>695</v>
      </c>
      <c r="E313" s="267" t="n">
        <v>191119</v>
      </c>
      <c r="F313" s="0" t="s">
        <v>696</v>
      </c>
      <c r="G313" s="0" t="s">
        <v>697</v>
      </c>
      <c r="H313" s="291" t="s">
        <v>698</v>
      </c>
      <c r="I313" s="0" t="s">
        <v>706</v>
      </c>
      <c r="J313" s="0" t="s">
        <v>700</v>
      </c>
      <c r="K313" s="190" t="s">
        <v>714</v>
      </c>
      <c r="L313" s="0" t="s">
        <v>226</v>
      </c>
      <c r="M313" s="268" t="s">
        <v>227</v>
      </c>
      <c r="N313" s="0" t="s">
        <v>706</v>
      </c>
      <c r="O313" s="0" t="s">
        <v>710</v>
      </c>
      <c r="P313" s="0" t="n">
        <v>750</v>
      </c>
      <c r="Q313" s="0" t="s">
        <v>704</v>
      </c>
      <c r="R313" s="269" t="n">
        <v>5</v>
      </c>
      <c r="S313" s="269" t="n">
        <f aca="false">R313/7.5</f>
        <v>0.666666666666667</v>
      </c>
      <c r="T313" s="269" t="n">
        <f aca="false">S313*'edible cooking yield factors'!F109</f>
        <v>0.666666666666667</v>
      </c>
    </row>
    <row r="314" customFormat="false" ht="15" hidden="false" customHeight="false" outlineLevel="0" collapsed="false">
      <c r="A314" s="285" t="s">
        <v>692</v>
      </c>
      <c r="B314" s="285" t="s">
        <v>693</v>
      </c>
      <c r="C314" s="0" t="s">
        <v>694</v>
      </c>
      <c r="D314" s="0" t="s">
        <v>695</v>
      </c>
      <c r="E314" s="267" t="n">
        <v>191119</v>
      </c>
      <c r="F314" s="0" t="s">
        <v>696</v>
      </c>
      <c r="G314" s="0" t="s">
        <v>697</v>
      </c>
      <c r="H314" s="291" t="s">
        <v>698</v>
      </c>
      <c r="I314" s="0" t="s">
        <v>699</v>
      </c>
      <c r="J314" s="0" t="s">
        <v>700</v>
      </c>
      <c r="K314" s="190" t="s">
        <v>714</v>
      </c>
      <c r="L314" s="0" t="s">
        <v>233</v>
      </c>
      <c r="M314" s="268" t="str">
        <f aca="false">'common foods'!D108</f>
        <v>05082</v>
      </c>
      <c r="N314" s="0" t="s">
        <v>709</v>
      </c>
      <c r="O314" s="0" t="s">
        <v>710</v>
      </c>
      <c r="P314" s="0" t="n">
        <v>410</v>
      </c>
      <c r="Q314" s="0" t="s">
        <v>704</v>
      </c>
      <c r="R314" s="269" t="n">
        <v>0.7</v>
      </c>
      <c r="S314" s="269" t="n">
        <f aca="false">R314/4.1</f>
        <v>0.170731707317073</v>
      </c>
      <c r="T314" s="269" t="n">
        <f aca="false">S314*'edible cooking yield factors'!F99</f>
        <v>0.170731707317073</v>
      </c>
    </row>
    <row r="315" customFormat="false" ht="15" hidden="false" customHeight="false" outlineLevel="0" collapsed="false">
      <c r="A315" s="285" t="s">
        <v>692</v>
      </c>
      <c r="B315" s="285" t="s">
        <v>693</v>
      </c>
      <c r="C315" s="0" t="s">
        <v>694</v>
      </c>
      <c r="D315" s="0" t="s">
        <v>695</v>
      </c>
      <c r="E315" s="267" t="n">
        <v>191119</v>
      </c>
      <c r="F315" s="0" t="s">
        <v>696</v>
      </c>
      <c r="G315" s="0" t="s">
        <v>697</v>
      </c>
      <c r="H315" s="291" t="s">
        <v>698</v>
      </c>
      <c r="I315" s="0" t="s">
        <v>705</v>
      </c>
      <c r="J315" s="0" t="s">
        <v>700</v>
      </c>
      <c r="K315" s="190" t="s">
        <v>714</v>
      </c>
      <c r="L315" s="0" t="s">
        <v>233</v>
      </c>
      <c r="M315" s="268" t="s">
        <v>234</v>
      </c>
      <c r="N315" s="0" t="s">
        <v>709</v>
      </c>
      <c r="O315" s="0" t="s">
        <v>710</v>
      </c>
      <c r="P315" s="0" t="n">
        <v>410</v>
      </c>
      <c r="Q315" s="0" t="s">
        <v>704</v>
      </c>
      <c r="R315" s="269" t="n">
        <v>0.8</v>
      </c>
      <c r="S315" s="269" t="n">
        <f aca="false">R315/4.1</f>
        <v>0.195121951219512</v>
      </c>
      <c r="T315" s="269" t="n">
        <f aca="false">S315*'edible cooking yield factors'!F99</f>
        <v>0.195121951219512</v>
      </c>
    </row>
    <row r="316" customFormat="false" ht="15" hidden="false" customHeight="false" outlineLevel="0" collapsed="false">
      <c r="A316" s="285" t="s">
        <v>692</v>
      </c>
      <c r="B316" s="285" t="s">
        <v>693</v>
      </c>
      <c r="C316" s="0" t="s">
        <v>694</v>
      </c>
      <c r="D316" s="0" t="s">
        <v>695</v>
      </c>
      <c r="E316" s="267" t="n">
        <v>191119</v>
      </c>
      <c r="F316" s="0" t="s">
        <v>696</v>
      </c>
      <c r="G316" s="0" t="s">
        <v>697</v>
      </c>
      <c r="H316" s="291" t="s">
        <v>698</v>
      </c>
      <c r="I316" s="0" t="s">
        <v>706</v>
      </c>
      <c r="J316" s="0" t="s">
        <v>700</v>
      </c>
      <c r="K316" s="190" t="s">
        <v>714</v>
      </c>
      <c r="L316" s="0" t="s">
        <v>233</v>
      </c>
      <c r="M316" s="268" t="s">
        <v>234</v>
      </c>
      <c r="N316" s="0" t="s">
        <v>706</v>
      </c>
      <c r="O316" s="0" t="s">
        <v>710</v>
      </c>
      <c r="P316" s="0" t="n">
        <v>420</v>
      </c>
      <c r="Q316" s="0" t="s">
        <v>704</v>
      </c>
      <c r="R316" s="269" t="n">
        <v>0.7</v>
      </c>
      <c r="S316" s="269" t="n">
        <f aca="false">R316/4.2</f>
        <v>0.166666666666667</v>
      </c>
      <c r="T316" s="269" t="n">
        <f aca="false">S316*'edible cooking yield factors'!F99</f>
        <v>0.166666666666667</v>
      </c>
    </row>
    <row r="317" customFormat="false" ht="15" hidden="false" customHeight="false" outlineLevel="0" collapsed="false">
      <c r="A317" s="285" t="s">
        <v>692</v>
      </c>
      <c r="B317" s="285" t="s">
        <v>693</v>
      </c>
      <c r="C317" s="0" t="s">
        <v>694</v>
      </c>
      <c r="D317" s="0" t="s">
        <v>695</v>
      </c>
      <c r="E317" s="267" t="n">
        <v>191119</v>
      </c>
      <c r="F317" s="0" t="s">
        <v>696</v>
      </c>
      <c r="G317" s="0" t="s">
        <v>697</v>
      </c>
      <c r="H317" s="291" t="s">
        <v>698</v>
      </c>
      <c r="I317" s="0" t="s">
        <v>699</v>
      </c>
      <c r="J317" s="0" t="s">
        <v>700</v>
      </c>
      <c r="K317" s="190" t="s">
        <v>714</v>
      </c>
      <c r="L317" s="0" t="s">
        <v>239</v>
      </c>
      <c r="M317" s="268" t="str">
        <f aca="false">'common foods'!D111</f>
        <v>05080</v>
      </c>
      <c r="N317" s="0" t="s">
        <v>715</v>
      </c>
      <c r="O317" s="0" t="s">
        <v>710</v>
      </c>
      <c r="P317" s="0" t="n">
        <v>185</v>
      </c>
      <c r="Q317" s="0" t="s">
        <v>704</v>
      </c>
      <c r="R317" s="269" t="n">
        <v>2.59</v>
      </c>
      <c r="S317" s="269" t="n">
        <f aca="false">R317/1.85</f>
        <v>1.4</v>
      </c>
      <c r="T317" s="269" t="n">
        <f aca="false">S317*'edible cooking yield factors'!F97</f>
        <v>1.022</v>
      </c>
    </row>
    <row r="318" customFormat="false" ht="15" hidden="false" customHeight="false" outlineLevel="0" collapsed="false">
      <c r="A318" s="285" t="s">
        <v>692</v>
      </c>
      <c r="B318" s="285" t="s">
        <v>693</v>
      </c>
      <c r="C318" s="0" t="s">
        <v>694</v>
      </c>
      <c r="D318" s="0" t="s">
        <v>695</v>
      </c>
      <c r="E318" s="267" t="n">
        <v>191119</v>
      </c>
      <c r="F318" s="0" t="s">
        <v>696</v>
      </c>
      <c r="G318" s="0" t="s">
        <v>697</v>
      </c>
      <c r="H318" s="291" t="s">
        <v>698</v>
      </c>
      <c r="I318" s="0" t="s">
        <v>705</v>
      </c>
      <c r="J318" s="0" t="s">
        <v>700</v>
      </c>
      <c r="K318" s="190" t="s">
        <v>714</v>
      </c>
      <c r="L318" s="0" t="s">
        <v>239</v>
      </c>
      <c r="M318" s="268" t="s">
        <v>240</v>
      </c>
      <c r="N318" s="0" t="s">
        <v>715</v>
      </c>
      <c r="O318" s="0" t="s">
        <v>710</v>
      </c>
      <c r="P318" s="0" t="n">
        <v>185</v>
      </c>
      <c r="Q318" s="0" t="s">
        <v>704</v>
      </c>
      <c r="R318" s="269" t="n">
        <v>2.99</v>
      </c>
      <c r="S318" s="269" t="n">
        <f aca="false">R317/1.85</f>
        <v>1.4</v>
      </c>
      <c r="T318" s="269" t="n">
        <f aca="false">S318*'edible cooking yield factors'!F97</f>
        <v>1.022</v>
      </c>
    </row>
    <row r="319" customFormat="false" ht="15" hidden="false" customHeight="false" outlineLevel="0" collapsed="false">
      <c r="A319" s="285" t="s">
        <v>692</v>
      </c>
      <c r="B319" s="285" t="s">
        <v>693</v>
      </c>
      <c r="C319" s="0" t="s">
        <v>694</v>
      </c>
      <c r="D319" s="0" t="s">
        <v>695</v>
      </c>
      <c r="E319" s="267" t="n">
        <v>191119</v>
      </c>
      <c r="F319" s="0" t="s">
        <v>696</v>
      </c>
      <c r="G319" s="0" t="s">
        <v>697</v>
      </c>
      <c r="H319" s="291" t="s">
        <v>698</v>
      </c>
      <c r="I319" s="0" t="s">
        <v>706</v>
      </c>
      <c r="J319" s="0" t="s">
        <v>700</v>
      </c>
      <c r="K319" s="190" t="s">
        <v>714</v>
      </c>
      <c r="L319" s="0" t="s">
        <v>239</v>
      </c>
      <c r="M319" s="268" t="s">
        <v>240</v>
      </c>
      <c r="N319" s="0" t="s">
        <v>706</v>
      </c>
      <c r="O319" s="0" t="s">
        <v>710</v>
      </c>
      <c r="P319" s="0" t="n">
        <v>95</v>
      </c>
      <c r="Q319" s="0" t="s">
        <v>704</v>
      </c>
      <c r="R319" s="269" t="n">
        <v>1.2</v>
      </c>
      <c r="S319" s="269" t="n">
        <f aca="false">R319/0.95</f>
        <v>1.26315789473684</v>
      </c>
      <c r="T319" s="269" t="n">
        <f aca="false">S319*'edible cooking yield factors'!F97</f>
        <v>0.922105263157895</v>
      </c>
    </row>
    <row r="320" customFormat="false" ht="15" hidden="false" customHeight="false" outlineLevel="0" collapsed="false">
      <c r="A320" s="285" t="s">
        <v>692</v>
      </c>
      <c r="B320" s="285" t="s">
        <v>693</v>
      </c>
      <c r="C320" s="0" t="s">
        <v>694</v>
      </c>
      <c r="D320" s="0" t="s">
        <v>695</v>
      </c>
      <c r="E320" s="267" t="n">
        <v>191119</v>
      </c>
      <c r="F320" s="0" t="s">
        <v>696</v>
      </c>
      <c r="G320" s="0" t="s">
        <v>697</v>
      </c>
      <c r="H320" s="291" t="s">
        <v>698</v>
      </c>
      <c r="I320" s="0" t="s">
        <v>699</v>
      </c>
      <c r="J320" s="0" t="s">
        <v>700</v>
      </c>
      <c r="K320" s="190" t="s">
        <v>714</v>
      </c>
      <c r="L320" s="0" t="s">
        <v>241</v>
      </c>
      <c r="M320" s="268" t="str">
        <f aca="false">'common foods'!D112</f>
        <v>05091</v>
      </c>
      <c r="N320" s="0" t="s">
        <v>715</v>
      </c>
      <c r="O320" s="0" t="s">
        <v>710</v>
      </c>
      <c r="P320" s="0" t="n">
        <v>185</v>
      </c>
      <c r="Q320" s="0" t="s">
        <v>704</v>
      </c>
      <c r="R320" s="269" t="n">
        <v>1.99</v>
      </c>
      <c r="S320" s="269" t="n">
        <f aca="false">R319/1.85</f>
        <v>0.648648648648649</v>
      </c>
      <c r="T320" s="269" t="n">
        <f aca="false">S320*'edible cooking yield factors'!F107</f>
        <v>0.473513513513514</v>
      </c>
    </row>
    <row r="321" customFormat="false" ht="15" hidden="false" customHeight="false" outlineLevel="0" collapsed="false">
      <c r="A321" s="285" t="s">
        <v>692</v>
      </c>
      <c r="B321" s="285" t="s">
        <v>693</v>
      </c>
      <c r="C321" s="0" t="s">
        <v>694</v>
      </c>
      <c r="D321" s="0" t="s">
        <v>695</v>
      </c>
      <c r="E321" s="267" t="n">
        <v>191119</v>
      </c>
      <c r="F321" s="0" t="s">
        <v>696</v>
      </c>
      <c r="G321" s="0" t="s">
        <v>697</v>
      </c>
      <c r="H321" s="291" t="s">
        <v>698</v>
      </c>
      <c r="I321" s="0" t="s">
        <v>705</v>
      </c>
      <c r="J321" s="0" t="s">
        <v>700</v>
      </c>
      <c r="K321" s="190" t="s">
        <v>714</v>
      </c>
      <c r="L321" s="0" t="s">
        <v>241</v>
      </c>
      <c r="M321" s="268" t="s">
        <v>242</v>
      </c>
      <c r="N321" s="0" t="s">
        <v>715</v>
      </c>
      <c r="O321" s="0" t="s">
        <v>710</v>
      </c>
      <c r="P321" s="0" t="n">
        <v>185</v>
      </c>
      <c r="Q321" s="0" t="s">
        <v>704</v>
      </c>
      <c r="R321" s="269" t="n">
        <v>2.29</v>
      </c>
      <c r="S321" s="269" t="n">
        <f aca="false">R320/1.85</f>
        <v>1.07567567567568</v>
      </c>
      <c r="T321" s="269" t="n">
        <f aca="false">S321*'edible cooking yield factors'!F107</f>
        <v>0.785243243243243</v>
      </c>
    </row>
    <row r="322" customFormat="false" ht="15" hidden="false" customHeight="false" outlineLevel="0" collapsed="false">
      <c r="A322" s="285" t="s">
        <v>692</v>
      </c>
      <c r="B322" s="285" t="s">
        <v>693</v>
      </c>
      <c r="C322" s="0" t="s">
        <v>694</v>
      </c>
      <c r="D322" s="0" t="s">
        <v>695</v>
      </c>
      <c r="E322" s="267" t="n">
        <v>191119</v>
      </c>
      <c r="F322" s="0" t="s">
        <v>696</v>
      </c>
      <c r="G322" s="0" t="s">
        <v>697</v>
      </c>
      <c r="H322" s="291" t="s">
        <v>698</v>
      </c>
      <c r="I322" s="0" t="s">
        <v>706</v>
      </c>
      <c r="J322" s="0" t="s">
        <v>700</v>
      </c>
      <c r="K322" s="190" t="s">
        <v>714</v>
      </c>
      <c r="L322" s="0" t="s">
        <v>241</v>
      </c>
      <c r="M322" s="268" t="s">
        <v>242</v>
      </c>
      <c r="N322" s="0" t="s">
        <v>766</v>
      </c>
      <c r="O322" s="0" t="s">
        <v>710</v>
      </c>
      <c r="P322" s="0" t="n">
        <v>95</v>
      </c>
      <c r="Q322" s="0" t="s">
        <v>704</v>
      </c>
      <c r="R322" s="269" t="n">
        <v>1.2</v>
      </c>
      <c r="S322" s="269" t="n">
        <f aca="false">R322/0.95</f>
        <v>1.26315789473684</v>
      </c>
      <c r="T322" s="269" t="n">
        <f aca="false">S322*'edible cooking yield factors'!F107</f>
        <v>0.922105263157895</v>
      </c>
    </row>
    <row r="323" customFormat="false" ht="15" hidden="false" customHeight="false" outlineLevel="0" collapsed="false">
      <c r="A323" s="285" t="s">
        <v>692</v>
      </c>
      <c r="B323" s="285" t="s">
        <v>693</v>
      </c>
      <c r="C323" s="0" t="s">
        <v>694</v>
      </c>
      <c r="D323" s="0" t="s">
        <v>695</v>
      </c>
      <c r="E323" s="267" t="n">
        <v>191119</v>
      </c>
      <c r="F323" s="0" t="s">
        <v>696</v>
      </c>
      <c r="G323" s="0" t="s">
        <v>697</v>
      </c>
      <c r="H323" s="291" t="s">
        <v>698</v>
      </c>
      <c r="I323" s="0" t="s">
        <v>699</v>
      </c>
      <c r="J323" s="0" t="s">
        <v>700</v>
      </c>
      <c r="K323" s="0" t="s">
        <v>726</v>
      </c>
      <c r="L323" s="0" t="s">
        <v>259</v>
      </c>
      <c r="M323" s="268" t="str">
        <f aca="false">'common foods'!D123</f>
        <v>06088</v>
      </c>
      <c r="N323" s="0" t="s">
        <v>715</v>
      </c>
      <c r="O323" s="0" t="s">
        <v>710</v>
      </c>
      <c r="P323" s="0" t="n">
        <v>500</v>
      </c>
      <c r="Q323" s="0" t="s">
        <v>704</v>
      </c>
      <c r="R323" s="269" t="n">
        <v>5.79</v>
      </c>
      <c r="S323" s="269" t="n">
        <f aca="false">R323/5</f>
        <v>1.158</v>
      </c>
      <c r="T323" s="269" t="n">
        <f aca="false">S323*'edible cooking yield factors'!F123</f>
        <v>1.158</v>
      </c>
    </row>
    <row r="324" customFormat="false" ht="15" hidden="false" customHeight="false" outlineLevel="0" collapsed="false">
      <c r="A324" s="285" t="s">
        <v>692</v>
      </c>
      <c r="B324" s="285" t="s">
        <v>693</v>
      </c>
      <c r="C324" s="0" t="s">
        <v>694</v>
      </c>
      <c r="D324" s="0" t="s">
        <v>695</v>
      </c>
      <c r="E324" s="267" t="n">
        <v>191119</v>
      </c>
      <c r="F324" s="0" t="s">
        <v>696</v>
      </c>
      <c r="G324" s="0" t="s">
        <v>697</v>
      </c>
      <c r="H324" s="291" t="s">
        <v>698</v>
      </c>
      <c r="I324" s="0" t="s">
        <v>705</v>
      </c>
      <c r="J324" s="0" t="s">
        <v>700</v>
      </c>
      <c r="K324" s="0" t="s">
        <v>726</v>
      </c>
      <c r="L324" s="0" t="s">
        <v>259</v>
      </c>
      <c r="M324" s="268" t="s">
        <v>260</v>
      </c>
      <c r="N324" s="0" t="s">
        <v>715</v>
      </c>
      <c r="O324" s="0" t="s">
        <v>710</v>
      </c>
      <c r="P324" s="0" t="n">
        <v>500</v>
      </c>
      <c r="Q324" s="0" t="s">
        <v>704</v>
      </c>
      <c r="R324" s="269" t="n">
        <v>5.79</v>
      </c>
      <c r="S324" s="269" t="n">
        <f aca="false">R324/5</f>
        <v>1.158</v>
      </c>
      <c r="T324" s="269" t="n">
        <f aca="false">S324*'edible cooking yield factors'!F123</f>
        <v>1.158</v>
      </c>
    </row>
    <row r="325" customFormat="false" ht="15" hidden="false" customHeight="false" outlineLevel="0" collapsed="false">
      <c r="A325" s="285" t="s">
        <v>692</v>
      </c>
      <c r="B325" s="285" t="s">
        <v>693</v>
      </c>
      <c r="C325" s="0" t="s">
        <v>694</v>
      </c>
      <c r="D325" s="0" t="s">
        <v>695</v>
      </c>
      <c r="E325" s="267" t="n">
        <v>191119</v>
      </c>
      <c r="F325" s="0" t="s">
        <v>696</v>
      </c>
      <c r="G325" s="0" t="s">
        <v>697</v>
      </c>
      <c r="H325" s="291" t="s">
        <v>698</v>
      </c>
      <c r="I325" s="0" t="s">
        <v>706</v>
      </c>
      <c r="J325" s="0" t="s">
        <v>700</v>
      </c>
      <c r="K325" s="0" t="s">
        <v>726</v>
      </c>
      <c r="L325" s="0" t="s">
        <v>259</v>
      </c>
      <c r="M325" s="268" t="s">
        <v>260</v>
      </c>
      <c r="N325" s="0" t="s">
        <v>706</v>
      </c>
      <c r="O325" s="0" t="s">
        <v>710</v>
      </c>
      <c r="P325" s="0" t="n">
        <v>500</v>
      </c>
      <c r="Q325" s="0" t="s">
        <v>704</v>
      </c>
      <c r="R325" s="269" t="n">
        <v>5.8</v>
      </c>
      <c r="S325" s="269" t="n">
        <f aca="false">R325/5</f>
        <v>1.16</v>
      </c>
      <c r="T325" s="269" t="n">
        <f aca="false">S325*'edible cooking yield factors'!F123</f>
        <v>1.16</v>
      </c>
    </row>
    <row r="326" customFormat="false" ht="15" hidden="false" customHeight="false" outlineLevel="0" collapsed="false">
      <c r="A326" s="285" t="s">
        <v>692</v>
      </c>
      <c r="B326" s="285" t="s">
        <v>693</v>
      </c>
      <c r="C326" s="0" t="s">
        <v>694</v>
      </c>
      <c r="D326" s="0" t="s">
        <v>695</v>
      </c>
      <c r="E326" s="267" t="n">
        <v>191119</v>
      </c>
      <c r="F326" s="0" t="s">
        <v>696</v>
      </c>
      <c r="G326" s="0" t="s">
        <v>697</v>
      </c>
      <c r="H326" s="291" t="s">
        <v>698</v>
      </c>
      <c r="I326" s="0" t="s">
        <v>699</v>
      </c>
      <c r="J326" s="0" t="s">
        <v>700</v>
      </c>
      <c r="K326" s="0" t="s">
        <v>726</v>
      </c>
      <c r="L326" s="0" t="s">
        <v>261</v>
      </c>
      <c r="M326" s="268" t="str">
        <f aca="false">'common foods'!D124</f>
        <v>06089</v>
      </c>
      <c r="N326" s="0" t="s">
        <v>767</v>
      </c>
      <c r="O326" s="0" t="s">
        <v>703</v>
      </c>
      <c r="P326" s="0" t="n">
        <v>500</v>
      </c>
      <c r="Q326" s="0" t="s">
        <v>704</v>
      </c>
      <c r="R326" s="269" t="n">
        <v>2.69</v>
      </c>
      <c r="S326" s="269" t="n">
        <f aca="false">R326/5</f>
        <v>0.538</v>
      </c>
      <c r="T326" s="269" t="n">
        <f aca="false">S326*'edible cooking yield factors'!F124</f>
        <v>0.538</v>
      </c>
    </row>
    <row r="327" customFormat="false" ht="15" hidden="false" customHeight="false" outlineLevel="0" collapsed="false">
      <c r="A327" s="285" t="s">
        <v>692</v>
      </c>
      <c r="B327" s="285" t="s">
        <v>693</v>
      </c>
      <c r="C327" s="0" t="s">
        <v>694</v>
      </c>
      <c r="D327" s="0" t="s">
        <v>695</v>
      </c>
      <c r="E327" s="267" t="n">
        <v>191119</v>
      </c>
      <c r="F327" s="0" t="s">
        <v>696</v>
      </c>
      <c r="G327" s="0" t="s">
        <v>697</v>
      </c>
      <c r="H327" s="291" t="s">
        <v>698</v>
      </c>
      <c r="I327" s="0" t="s">
        <v>705</v>
      </c>
      <c r="J327" s="0" t="s">
        <v>700</v>
      </c>
      <c r="K327" s="0" t="s">
        <v>726</v>
      </c>
      <c r="L327" s="0" t="s">
        <v>261</v>
      </c>
      <c r="M327" s="268" t="s">
        <v>262</v>
      </c>
      <c r="N327" s="0" t="s">
        <v>767</v>
      </c>
      <c r="O327" s="0" t="s">
        <v>703</v>
      </c>
      <c r="P327" s="190" t="n">
        <v>500</v>
      </c>
      <c r="Q327" s="190" t="s">
        <v>704</v>
      </c>
      <c r="R327" s="269" t="n">
        <v>2.79</v>
      </c>
      <c r="S327" s="269" t="n">
        <f aca="false">R327/5</f>
        <v>0.558</v>
      </c>
      <c r="T327" s="269" t="n">
        <f aca="false">S327*'edible cooking yield factors'!F124</f>
        <v>0.558</v>
      </c>
    </row>
    <row r="328" customFormat="false" ht="15" hidden="false" customHeight="false" outlineLevel="0" collapsed="false">
      <c r="A328" s="285" t="s">
        <v>692</v>
      </c>
      <c r="B328" s="285" t="s">
        <v>693</v>
      </c>
      <c r="C328" s="0" t="s">
        <v>694</v>
      </c>
      <c r="D328" s="0" t="s">
        <v>695</v>
      </c>
      <c r="E328" s="267" t="n">
        <v>191119</v>
      </c>
      <c r="F328" s="0" t="s">
        <v>696</v>
      </c>
      <c r="G328" s="0" t="s">
        <v>697</v>
      </c>
      <c r="H328" s="291" t="s">
        <v>698</v>
      </c>
      <c r="I328" s="0" t="s">
        <v>706</v>
      </c>
      <c r="J328" s="0" t="s">
        <v>700</v>
      </c>
      <c r="K328" s="0" t="s">
        <v>726</v>
      </c>
      <c r="L328" s="0" t="s">
        <v>261</v>
      </c>
      <c r="M328" s="268" t="s">
        <v>262</v>
      </c>
      <c r="N328" s="0" t="s">
        <v>767</v>
      </c>
      <c r="O328" s="0" t="s">
        <v>703</v>
      </c>
      <c r="P328" s="190" t="n">
        <v>500</v>
      </c>
      <c r="Q328" s="190" t="s">
        <v>704</v>
      </c>
      <c r="R328" s="269" t="n">
        <v>2.8</v>
      </c>
      <c r="S328" s="269" t="n">
        <f aca="false">R328/5</f>
        <v>0.56</v>
      </c>
      <c r="T328" s="269" t="n">
        <f aca="false">S328*'edible cooking yield factors'!F124</f>
        <v>0.56</v>
      </c>
    </row>
    <row r="329" customFormat="false" ht="15" hidden="false" customHeight="false" outlineLevel="0" collapsed="false">
      <c r="A329" s="285" t="s">
        <v>692</v>
      </c>
      <c r="B329" s="285" t="s">
        <v>693</v>
      </c>
      <c r="C329" s="0" t="s">
        <v>694</v>
      </c>
      <c r="D329" s="0" t="s">
        <v>695</v>
      </c>
      <c r="E329" s="267" t="n">
        <v>191119</v>
      </c>
      <c r="F329" s="0" t="s">
        <v>696</v>
      </c>
      <c r="G329" s="0" t="s">
        <v>697</v>
      </c>
      <c r="H329" s="291" t="s">
        <v>698</v>
      </c>
      <c r="I329" s="0" t="s">
        <v>699</v>
      </c>
      <c r="J329" s="0" t="s">
        <v>700</v>
      </c>
      <c r="K329" s="0" t="s">
        <v>768</v>
      </c>
      <c r="L329" s="0" t="s">
        <v>272</v>
      </c>
      <c r="M329" s="268" t="str">
        <f aca="false">'common foods'!D129</f>
        <v>03041</v>
      </c>
      <c r="N329" s="0" t="s">
        <v>769</v>
      </c>
      <c r="O329" s="0" t="s">
        <v>703</v>
      </c>
      <c r="P329" s="190" t="n">
        <v>680</v>
      </c>
      <c r="Q329" s="190" t="s">
        <v>704</v>
      </c>
      <c r="R329" s="269" t="n">
        <v>6.19</v>
      </c>
      <c r="S329" s="269" t="n">
        <f aca="false">R329/6.8</f>
        <v>0.910294117647059</v>
      </c>
      <c r="T329" s="269" t="n">
        <f aca="false">S329/1</f>
        <v>0.910294117647059</v>
      </c>
    </row>
    <row r="330" customFormat="false" ht="15" hidden="false" customHeight="false" outlineLevel="0" collapsed="false">
      <c r="A330" s="285" t="s">
        <v>692</v>
      </c>
      <c r="B330" s="285" t="s">
        <v>693</v>
      </c>
      <c r="C330" s="0" t="s">
        <v>694</v>
      </c>
      <c r="D330" s="0" t="s">
        <v>695</v>
      </c>
      <c r="E330" s="267" t="n">
        <v>191119</v>
      </c>
      <c r="F330" s="0" t="s">
        <v>696</v>
      </c>
      <c r="G330" s="0" t="s">
        <v>697</v>
      </c>
      <c r="H330" s="291" t="s">
        <v>698</v>
      </c>
      <c r="I330" s="0" t="s">
        <v>705</v>
      </c>
      <c r="J330" s="0" t="s">
        <v>700</v>
      </c>
      <c r="K330" s="0" t="s">
        <v>768</v>
      </c>
      <c r="L330" s="0" t="s">
        <v>272</v>
      </c>
      <c r="M330" s="268" t="s">
        <v>273</v>
      </c>
      <c r="N330" s="0" t="s">
        <v>769</v>
      </c>
      <c r="O330" s="0" t="s">
        <v>703</v>
      </c>
      <c r="P330" s="0" t="n">
        <v>400</v>
      </c>
      <c r="Q330" s="0" t="s">
        <v>704</v>
      </c>
      <c r="R330" s="269" t="n">
        <v>5.69</v>
      </c>
      <c r="S330" s="269" t="n">
        <f aca="false">R330/4</f>
        <v>1.4225</v>
      </c>
      <c r="T330" s="269" t="n">
        <f aca="false">S330*'edible cooking yield factors'!F129</f>
        <v>1.4225</v>
      </c>
    </row>
    <row r="331" customFormat="false" ht="15" hidden="false" customHeight="false" outlineLevel="0" collapsed="false">
      <c r="A331" s="285" t="s">
        <v>692</v>
      </c>
      <c r="B331" s="285" t="s">
        <v>693</v>
      </c>
      <c r="C331" s="0" t="s">
        <v>694</v>
      </c>
      <c r="D331" s="0" t="s">
        <v>695</v>
      </c>
      <c r="E331" s="267" t="n">
        <v>191119</v>
      </c>
      <c r="F331" s="0" t="s">
        <v>696</v>
      </c>
      <c r="G331" s="0" t="s">
        <v>697</v>
      </c>
      <c r="H331" s="291" t="s">
        <v>698</v>
      </c>
      <c r="I331" s="0" t="s">
        <v>706</v>
      </c>
      <c r="J331" s="0" t="s">
        <v>700</v>
      </c>
      <c r="K331" s="0" t="s">
        <v>768</v>
      </c>
      <c r="L331" s="0" t="s">
        <v>272</v>
      </c>
      <c r="M331" s="268" t="s">
        <v>273</v>
      </c>
      <c r="N331" s="0" t="s">
        <v>706</v>
      </c>
      <c r="O331" s="0" t="s">
        <v>710</v>
      </c>
      <c r="P331" s="0" t="n">
        <v>465</v>
      </c>
      <c r="Q331" s="0" t="s">
        <v>704</v>
      </c>
      <c r="R331" s="269" t="n">
        <v>4.99</v>
      </c>
      <c r="S331" s="269" t="n">
        <f aca="false">R331/4.65</f>
        <v>1.07311827956989</v>
      </c>
      <c r="T331" s="269" t="n">
        <f aca="false">S331*'edible cooking yield factors'!F129</f>
        <v>1.07311827956989</v>
      </c>
    </row>
    <row r="332" customFormat="false" ht="15" hidden="false" customHeight="false" outlineLevel="0" collapsed="false">
      <c r="A332" s="285" t="s">
        <v>692</v>
      </c>
      <c r="B332" s="285" t="s">
        <v>693</v>
      </c>
      <c r="C332" s="0" t="s">
        <v>694</v>
      </c>
      <c r="D332" s="0" t="s">
        <v>695</v>
      </c>
      <c r="E332" s="267" t="n">
        <v>191119</v>
      </c>
      <c r="F332" s="0" t="s">
        <v>696</v>
      </c>
      <c r="G332" s="0" t="s">
        <v>697</v>
      </c>
      <c r="H332" s="291" t="s">
        <v>698</v>
      </c>
      <c r="I332" s="0" t="s">
        <v>699</v>
      </c>
      <c r="J332" s="0" t="s">
        <v>700</v>
      </c>
      <c r="K332" s="0" t="s">
        <v>768</v>
      </c>
      <c r="L332" s="0" t="s">
        <v>275</v>
      </c>
      <c r="M332" s="268" t="str">
        <f aca="false">'common foods'!D130</f>
        <v>03042</v>
      </c>
      <c r="N332" s="0" t="s">
        <v>770</v>
      </c>
      <c r="O332" s="0" t="s">
        <v>703</v>
      </c>
      <c r="P332" s="0" t="n">
        <v>500</v>
      </c>
      <c r="Q332" s="0" t="s">
        <v>704</v>
      </c>
      <c r="R332" s="269" t="n">
        <v>2.99</v>
      </c>
      <c r="S332" s="269" t="n">
        <f aca="false">R332/5</f>
        <v>0.598</v>
      </c>
      <c r="T332" s="269" t="n">
        <f aca="false">S332*'edible cooking yield factors'!F130</f>
        <v>0.598</v>
      </c>
    </row>
    <row r="333" customFormat="false" ht="15" hidden="false" customHeight="false" outlineLevel="0" collapsed="false">
      <c r="A333" s="285" t="s">
        <v>692</v>
      </c>
      <c r="B333" s="285" t="s">
        <v>693</v>
      </c>
      <c r="C333" s="0" t="s">
        <v>694</v>
      </c>
      <c r="D333" s="0" t="s">
        <v>695</v>
      </c>
      <c r="E333" s="267" t="n">
        <v>191119</v>
      </c>
      <c r="F333" s="0" t="s">
        <v>696</v>
      </c>
      <c r="G333" s="0" t="s">
        <v>697</v>
      </c>
      <c r="H333" s="291" t="s">
        <v>698</v>
      </c>
      <c r="I333" s="0" t="s">
        <v>705</v>
      </c>
      <c r="J333" s="0" t="s">
        <v>700</v>
      </c>
      <c r="K333" s="0" t="s">
        <v>768</v>
      </c>
      <c r="L333" s="0" t="s">
        <v>275</v>
      </c>
      <c r="M333" s="268" t="s">
        <v>276</v>
      </c>
      <c r="N333" s="0" t="s">
        <v>770</v>
      </c>
      <c r="O333" s="0" t="s">
        <v>703</v>
      </c>
      <c r="P333" s="0" t="n">
        <v>500</v>
      </c>
      <c r="Q333" s="0" t="s">
        <v>704</v>
      </c>
      <c r="R333" s="269" t="n">
        <v>3.99</v>
      </c>
      <c r="S333" s="269" t="n">
        <f aca="false">R333/5</f>
        <v>0.798</v>
      </c>
      <c r="T333" s="269" t="n">
        <f aca="false">S333*'edible cooking yield factors'!F130</f>
        <v>0.798</v>
      </c>
    </row>
    <row r="334" customFormat="false" ht="15" hidden="false" customHeight="false" outlineLevel="0" collapsed="false">
      <c r="A334" s="285" t="s">
        <v>692</v>
      </c>
      <c r="B334" s="285" t="s">
        <v>693</v>
      </c>
      <c r="C334" s="0" t="s">
        <v>694</v>
      </c>
      <c r="D334" s="0" t="s">
        <v>695</v>
      </c>
      <c r="E334" s="267" t="n">
        <v>191119</v>
      </c>
      <c r="F334" s="0" t="s">
        <v>696</v>
      </c>
      <c r="G334" s="0" t="s">
        <v>697</v>
      </c>
      <c r="H334" s="291" t="s">
        <v>698</v>
      </c>
      <c r="I334" s="0" t="s">
        <v>706</v>
      </c>
      <c r="J334" s="0" t="s">
        <v>700</v>
      </c>
      <c r="K334" s="0" t="s">
        <v>768</v>
      </c>
      <c r="L334" s="0" t="s">
        <v>275</v>
      </c>
      <c r="M334" s="268" t="s">
        <v>276</v>
      </c>
      <c r="N334" s="0" t="s">
        <v>706</v>
      </c>
      <c r="O334" s="0" t="s">
        <v>710</v>
      </c>
      <c r="P334" s="0" t="n">
        <v>250</v>
      </c>
      <c r="Q334" s="0" t="s">
        <v>704</v>
      </c>
      <c r="R334" s="269" t="n">
        <v>1.5</v>
      </c>
      <c r="S334" s="269" t="n">
        <f aca="false">R334/2.5</f>
        <v>0.6</v>
      </c>
      <c r="T334" s="269" t="n">
        <f aca="false">S334*'edible cooking yield factors'!F130</f>
        <v>0.6</v>
      </c>
    </row>
    <row r="335" customFormat="false" ht="15" hidden="false" customHeight="false" outlineLevel="0" collapsed="false">
      <c r="A335" s="285" t="s">
        <v>692</v>
      </c>
      <c r="B335" s="285" t="s">
        <v>693</v>
      </c>
      <c r="C335" s="0" t="s">
        <v>694</v>
      </c>
      <c r="D335" s="0" t="s">
        <v>695</v>
      </c>
      <c r="E335" s="267" t="n">
        <v>191119</v>
      </c>
      <c r="F335" s="0" t="s">
        <v>696</v>
      </c>
      <c r="G335" s="0" t="s">
        <v>697</v>
      </c>
      <c r="H335" s="291" t="s">
        <v>698</v>
      </c>
      <c r="I335" s="0" t="s">
        <v>699</v>
      </c>
      <c r="J335" s="0" t="s">
        <v>700</v>
      </c>
      <c r="K335" s="0" t="s">
        <v>768</v>
      </c>
      <c r="L335" s="0" t="s">
        <v>277</v>
      </c>
      <c r="M335" s="268" t="str">
        <f aca="false">'common foods'!D131</f>
        <v>03043</v>
      </c>
      <c r="N335" s="0" t="s">
        <v>771</v>
      </c>
      <c r="O335" s="0" t="s">
        <v>703</v>
      </c>
      <c r="P335" s="0" t="n">
        <v>200</v>
      </c>
      <c r="Q335" s="0" t="s">
        <v>704</v>
      </c>
      <c r="R335" s="269" t="n">
        <v>2.99</v>
      </c>
      <c r="S335" s="269" t="n">
        <f aca="false">R335/2</f>
        <v>1.495</v>
      </c>
      <c r="T335" s="293" t="n">
        <f aca="false">S335*'edible cooking yield factors'!F131</f>
        <v>1.495</v>
      </c>
    </row>
    <row r="336" customFormat="false" ht="15" hidden="false" customHeight="false" outlineLevel="0" collapsed="false">
      <c r="A336" s="285" t="s">
        <v>692</v>
      </c>
      <c r="B336" s="285" t="s">
        <v>693</v>
      </c>
      <c r="C336" s="0" t="s">
        <v>694</v>
      </c>
      <c r="D336" s="0" t="s">
        <v>695</v>
      </c>
      <c r="E336" s="267" t="n">
        <v>191119</v>
      </c>
      <c r="F336" s="0" t="s">
        <v>696</v>
      </c>
      <c r="G336" s="0" t="s">
        <v>697</v>
      </c>
      <c r="H336" s="291" t="s">
        <v>698</v>
      </c>
      <c r="I336" s="0" t="s">
        <v>705</v>
      </c>
      <c r="J336" s="0" t="s">
        <v>700</v>
      </c>
      <c r="K336" s="0" t="s">
        <v>768</v>
      </c>
      <c r="L336" s="0" t="s">
        <v>277</v>
      </c>
      <c r="M336" s="268" t="s">
        <v>278</v>
      </c>
      <c r="N336" s="0" t="s">
        <v>771</v>
      </c>
      <c r="O336" s="0" t="s">
        <v>703</v>
      </c>
      <c r="P336" s="0" t="n">
        <v>330</v>
      </c>
      <c r="Q336" s="0" t="s">
        <v>704</v>
      </c>
      <c r="R336" s="269" t="n">
        <v>3.99</v>
      </c>
      <c r="S336" s="269" t="n">
        <f aca="false">R336/3.3</f>
        <v>1.20909090909091</v>
      </c>
      <c r="T336" s="293" t="n">
        <f aca="false">S336*'edible cooking yield factors'!F131</f>
        <v>1.20909090909091</v>
      </c>
    </row>
    <row r="337" customFormat="false" ht="15" hidden="false" customHeight="false" outlineLevel="0" collapsed="false">
      <c r="A337" s="285" t="s">
        <v>692</v>
      </c>
      <c r="B337" s="285" t="s">
        <v>693</v>
      </c>
      <c r="C337" s="0" t="s">
        <v>694</v>
      </c>
      <c r="D337" s="0" t="s">
        <v>695</v>
      </c>
      <c r="E337" s="267" t="n">
        <v>191119</v>
      </c>
      <c r="F337" s="0" t="s">
        <v>696</v>
      </c>
      <c r="G337" s="0" t="s">
        <v>697</v>
      </c>
      <c r="H337" s="291" t="s">
        <v>698</v>
      </c>
      <c r="I337" s="0" t="s">
        <v>706</v>
      </c>
      <c r="J337" s="0" t="s">
        <v>700</v>
      </c>
      <c r="K337" s="0" t="s">
        <v>768</v>
      </c>
      <c r="L337" s="0" t="s">
        <v>277</v>
      </c>
      <c r="M337" s="268" t="s">
        <v>278</v>
      </c>
      <c r="N337" s="0" t="s">
        <v>771</v>
      </c>
      <c r="O337" s="0" t="s">
        <v>703</v>
      </c>
      <c r="P337" s="0" t="n">
        <v>200</v>
      </c>
      <c r="Q337" s="0" t="s">
        <v>704</v>
      </c>
      <c r="R337" s="269" t="n">
        <v>3.5</v>
      </c>
      <c r="S337" s="269" t="n">
        <f aca="false">R337/2</f>
        <v>1.75</v>
      </c>
      <c r="T337" s="293" t="n">
        <f aca="false">S337*'edible cooking yield factors'!F131</f>
        <v>1.75</v>
      </c>
    </row>
    <row r="338" customFormat="false" ht="15" hidden="false" customHeight="false" outlineLevel="0" collapsed="false">
      <c r="A338" s="285" t="s">
        <v>692</v>
      </c>
      <c r="B338" s="285" t="s">
        <v>693</v>
      </c>
      <c r="C338" s="0" t="s">
        <v>694</v>
      </c>
      <c r="D338" s="0" t="s">
        <v>695</v>
      </c>
      <c r="E338" s="267" t="n">
        <v>191119</v>
      </c>
      <c r="F338" s="0" t="s">
        <v>696</v>
      </c>
      <c r="G338" s="0" t="s">
        <v>697</v>
      </c>
      <c r="H338" s="291" t="s">
        <v>698</v>
      </c>
      <c r="I338" s="0" t="s">
        <v>699</v>
      </c>
      <c r="J338" s="0" t="s">
        <v>700</v>
      </c>
      <c r="K338" s="0" t="s">
        <v>768</v>
      </c>
      <c r="L338" s="0" t="s">
        <v>279</v>
      </c>
      <c r="M338" s="268" t="str">
        <f aca="false">'common foods'!D132</f>
        <v>03044</v>
      </c>
      <c r="N338" s="0" t="s">
        <v>771</v>
      </c>
      <c r="O338" s="0" t="s">
        <v>703</v>
      </c>
      <c r="P338" s="0" t="n">
        <v>175</v>
      </c>
      <c r="Q338" s="0" t="s">
        <v>704</v>
      </c>
      <c r="R338" s="269" t="n">
        <v>2.29</v>
      </c>
      <c r="S338" s="269" t="n">
        <f aca="false">R338/1.75</f>
        <v>1.30857142857143</v>
      </c>
      <c r="T338" s="269" t="n">
        <f aca="false">S338*'edible cooking yield factors'!F132</f>
        <v>1.30857142857143</v>
      </c>
    </row>
    <row r="339" customFormat="false" ht="15" hidden="false" customHeight="false" outlineLevel="0" collapsed="false">
      <c r="A339" s="285" t="s">
        <v>692</v>
      </c>
      <c r="B339" s="285" t="s">
        <v>693</v>
      </c>
      <c r="C339" s="0" t="s">
        <v>694</v>
      </c>
      <c r="D339" s="0" t="s">
        <v>695</v>
      </c>
      <c r="E339" s="267" t="n">
        <v>191119</v>
      </c>
      <c r="F339" s="0" t="s">
        <v>696</v>
      </c>
      <c r="G339" s="0" t="s">
        <v>697</v>
      </c>
      <c r="H339" s="291" t="s">
        <v>698</v>
      </c>
      <c r="I339" s="0" t="s">
        <v>705</v>
      </c>
      <c r="J339" s="0" t="s">
        <v>700</v>
      </c>
      <c r="K339" s="0" t="s">
        <v>768</v>
      </c>
      <c r="L339" s="0" t="s">
        <v>279</v>
      </c>
      <c r="M339" s="268" t="s">
        <v>280</v>
      </c>
      <c r="N339" s="0" t="s">
        <v>771</v>
      </c>
      <c r="O339" s="0" t="s">
        <v>703</v>
      </c>
      <c r="P339" s="0" t="n">
        <v>175</v>
      </c>
      <c r="Q339" s="0" t="s">
        <v>704</v>
      </c>
      <c r="R339" s="269" t="n">
        <v>2.69</v>
      </c>
      <c r="S339" s="269" t="n">
        <f aca="false">R339/1.75</f>
        <v>1.53714285714286</v>
      </c>
      <c r="T339" s="269" t="n">
        <f aca="false">S339*'edible cooking yield factors'!F132</f>
        <v>1.53714285714286</v>
      </c>
    </row>
    <row r="340" customFormat="false" ht="15" hidden="false" customHeight="false" outlineLevel="0" collapsed="false">
      <c r="A340" s="285" t="s">
        <v>692</v>
      </c>
      <c r="B340" s="285" t="s">
        <v>693</v>
      </c>
      <c r="C340" s="0" t="s">
        <v>694</v>
      </c>
      <c r="D340" s="0" t="s">
        <v>695</v>
      </c>
      <c r="E340" s="267" t="n">
        <v>191119</v>
      </c>
      <c r="F340" s="0" t="s">
        <v>696</v>
      </c>
      <c r="G340" s="0" t="s">
        <v>697</v>
      </c>
      <c r="H340" s="291" t="s">
        <v>698</v>
      </c>
      <c r="I340" s="0" t="s">
        <v>706</v>
      </c>
      <c r="J340" s="0" t="s">
        <v>700</v>
      </c>
      <c r="K340" s="0" t="s">
        <v>768</v>
      </c>
      <c r="L340" s="0" t="s">
        <v>279</v>
      </c>
      <c r="M340" s="268" t="s">
        <v>280</v>
      </c>
      <c r="N340" s="0" t="s">
        <v>771</v>
      </c>
      <c r="O340" s="0" t="s">
        <v>703</v>
      </c>
      <c r="P340" s="190" t="n">
        <v>175</v>
      </c>
      <c r="Q340" s="190" t="s">
        <v>704</v>
      </c>
      <c r="R340" s="269" t="n">
        <v>2.75</v>
      </c>
      <c r="S340" s="269" t="n">
        <f aca="false">R340/1.75</f>
        <v>1.57142857142857</v>
      </c>
      <c r="T340" s="269" t="n">
        <f aca="false">S340*'edible cooking yield factors'!F132</f>
        <v>1.57142857142857</v>
      </c>
    </row>
    <row r="341" customFormat="false" ht="15" hidden="false" customHeight="false" outlineLevel="0" collapsed="false">
      <c r="A341" s="285" t="s">
        <v>692</v>
      </c>
      <c r="B341" s="285" t="s">
        <v>693</v>
      </c>
      <c r="C341" s="0" t="s">
        <v>694</v>
      </c>
      <c r="D341" s="0" t="s">
        <v>695</v>
      </c>
      <c r="E341" s="267" t="n">
        <v>191119</v>
      </c>
      <c r="F341" s="0" t="s">
        <v>696</v>
      </c>
      <c r="G341" s="0" t="s">
        <v>697</v>
      </c>
      <c r="H341" s="291" t="s">
        <v>698</v>
      </c>
      <c r="I341" s="0" t="s">
        <v>699</v>
      </c>
      <c r="J341" s="0" t="s">
        <v>700</v>
      </c>
      <c r="K341" s="0" t="s">
        <v>768</v>
      </c>
      <c r="L341" s="0" t="s">
        <v>283</v>
      </c>
      <c r="M341" s="268" t="str">
        <f aca="false">'common foods'!D134</f>
        <v>03045</v>
      </c>
      <c r="N341" s="0" t="s">
        <v>712</v>
      </c>
      <c r="O341" s="0" t="s">
        <v>712</v>
      </c>
      <c r="P341" s="190" t="n">
        <v>360</v>
      </c>
      <c r="Q341" s="190" t="s">
        <v>704</v>
      </c>
      <c r="R341" s="269" t="n">
        <v>3.99</v>
      </c>
      <c r="S341" s="269" t="n">
        <f aca="false">R341/3.6</f>
        <v>1.10833333333333</v>
      </c>
      <c r="T341" s="269" t="n">
        <f aca="false">S341/1</f>
        <v>1.10833333333333</v>
      </c>
    </row>
    <row r="342" customFormat="false" ht="15" hidden="false" customHeight="false" outlineLevel="0" collapsed="false">
      <c r="A342" s="285" t="s">
        <v>692</v>
      </c>
      <c r="B342" s="285" t="s">
        <v>693</v>
      </c>
      <c r="C342" s="0" t="s">
        <v>694</v>
      </c>
      <c r="D342" s="0" t="s">
        <v>695</v>
      </c>
      <c r="E342" s="267" t="n">
        <v>191119</v>
      </c>
      <c r="F342" s="0" t="s">
        <v>696</v>
      </c>
      <c r="G342" s="0" t="s">
        <v>697</v>
      </c>
      <c r="H342" s="291" t="s">
        <v>698</v>
      </c>
      <c r="I342" s="0" t="s">
        <v>705</v>
      </c>
      <c r="J342" s="0" t="s">
        <v>700</v>
      </c>
      <c r="K342" s="0" t="s">
        <v>768</v>
      </c>
      <c r="L342" s="0" t="s">
        <v>283</v>
      </c>
      <c r="M342" s="268" t="s">
        <v>284</v>
      </c>
      <c r="N342" s="0" t="s">
        <v>712</v>
      </c>
      <c r="O342" s="0" t="s">
        <v>712</v>
      </c>
      <c r="P342" s="190" t="n">
        <v>360</v>
      </c>
      <c r="Q342" s="190" t="s">
        <v>704</v>
      </c>
      <c r="R342" s="269" t="n">
        <v>4.19</v>
      </c>
      <c r="S342" s="269" t="n">
        <f aca="false">R342/3.6</f>
        <v>1.16388888888889</v>
      </c>
      <c r="T342" s="269" t="n">
        <f aca="false">S342/1</f>
        <v>1.16388888888889</v>
      </c>
    </row>
    <row r="343" customFormat="false" ht="15" hidden="false" customHeight="false" outlineLevel="0" collapsed="false">
      <c r="A343" s="285" t="s">
        <v>692</v>
      </c>
      <c r="B343" s="285" t="s">
        <v>693</v>
      </c>
      <c r="C343" s="0" t="s">
        <v>694</v>
      </c>
      <c r="D343" s="0" t="s">
        <v>695</v>
      </c>
      <c r="E343" s="267" t="n">
        <v>191119</v>
      </c>
      <c r="F343" s="0" t="s">
        <v>696</v>
      </c>
      <c r="G343" s="0" t="s">
        <v>697</v>
      </c>
      <c r="H343" s="291" t="s">
        <v>698</v>
      </c>
      <c r="I343" s="0" t="s">
        <v>706</v>
      </c>
      <c r="J343" s="0" t="s">
        <v>700</v>
      </c>
      <c r="K343" s="0" t="s">
        <v>768</v>
      </c>
      <c r="L343" s="0" t="s">
        <v>283</v>
      </c>
      <c r="M343" s="268" t="s">
        <v>284</v>
      </c>
      <c r="N343" s="0" t="s">
        <v>712</v>
      </c>
      <c r="O343" s="0" t="s">
        <v>712</v>
      </c>
      <c r="P343" s="190" t="n">
        <v>360</v>
      </c>
      <c r="Q343" s="190" t="s">
        <v>704</v>
      </c>
      <c r="R343" s="269" t="n">
        <v>3.5</v>
      </c>
      <c r="S343" s="269" t="n">
        <f aca="false">R343/3.6</f>
        <v>0.972222222222222</v>
      </c>
      <c r="T343" s="269" t="n">
        <f aca="false">S343/1</f>
        <v>0.972222222222222</v>
      </c>
    </row>
    <row r="344" customFormat="false" ht="15" hidden="false" customHeight="false" outlineLevel="0" collapsed="false">
      <c r="A344" s="285" t="s">
        <v>692</v>
      </c>
      <c r="B344" s="285" t="s">
        <v>693</v>
      </c>
      <c r="C344" s="0" t="s">
        <v>694</v>
      </c>
      <c r="D344" s="0" t="s">
        <v>695</v>
      </c>
      <c r="E344" s="267" t="n">
        <v>191119</v>
      </c>
      <c r="F344" s="0" t="s">
        <v>696</v>
      </c>
      <c r="G344" s="0" t="s">
        <v>697</v>
      </c>
      <c r="H344" s="291" t="s">
        <v>698</v>
      </c>
      <c r="I344" s="0" t="s">
        <v>699</v>
      </c>
      <c r="J344" s="0" t="s">
        <v>700</v>
      </c>
      <c r="K344" s="0" t="s">
        <v>768</v>
      </c>
      <c r="L344" s="0" t="s">
        <v>285</v>
      </c>
      <c r="M344" s="268" t="str">
        <f aca="false">'common foods'!D135</f>
        <v>03053</v>
      </c>
      <c r="N344" s="0" t="s">
        <v>772</v>
      </c>
      <c r="O344" s="0" t="s">
        <v>703</v>
      </c>
      <c r="P344" s="190" t="n">
        <v>850</v>
      </c>
      <c r="Q344" s="190" t="s">
        <v>704</v>
      </c>
      <c r="R344" s="269" t="n">
        <v>5.99</v>
      </c>
      <c r="S344" s="269" t="n">
        <f aca="false">R344/8.5</f>
        <v>0.704705882352941</v>
      </c>
      <c r="T344" s="269" t="n">
        <f aca="false">S344*'edible cooking yield factors'!F135</f>
        <v>3.17117647058824</v>
      </c>
    </row>
    <row r="345" customFormat="false" ht="15" hidden="false" customHeight="false" outlineLevel="0" collapsed="false">
      <c r="A345" s="285" t="s">
        <v>692</v>
      </c>
      <c r="B345" s="285" t="s">
        <v>693</v>
      </c>
      <c r="C345" s="0" t="s">
        <v>694</v>
      </c>
      <c r="D345" s="0" t="s">
        <v>695</v>
      </c>
      <c r="E345" s="267" t="n">
        <v>191119</v>
      </c>
      <c r="F345" s="0" t="s">
        <v>696</v>
      </c>
      <c r="G345" s="0" t="s">
        <v>697</v>
      </c>
      <c r="H345" s="291" t="s">
        <v>698</v>
      </c>
      <c r="I345" s="0" t="s">
        <v>705</v>
      </c>
      <c r="J345" s="0" t="s">
        <v>700</v>
      </c>
      <c r="K345" s="0" t="s">
        <v>768</v>
      </c>
      <c r="L345" s="0" t="s">
        <v>285</v>
      </c>
      <c r="M345" s="268" t="s">
        <v>286</v>
      </c>
      <c r="N345" s="0" t="s">
        <v>772</v>
      </c>
      <c r="O345" s="0" t="s">
        <v>703</v>
      </c>
      <c r="P345" s="190" t="n">
        <v>850</v>
      </c>
      <c r="Q345" s="190" t="s">
        <v>704</v>
      </c>
      <c r="R345" s="269" t="n">
        <v>5.79</v>
      </c>
      <c r="S345" s="269" t="n">
        <f aca="false">R345/8.5</f>
        <v>0.681176470588235</v>
      </c>
      <c r="T345" s="269" t="n">
        <f aca="false">S345*'edible cooking yield factors'!F135</f>
        <v>3.06529411764706</v>
      </c>
    </row>
    <row r="346" customFormat="false" ht="15" hidden="false" customHeight="false" outlineLevel="0" collapsed="false">
      <c r="A346" s="285" t="s">
        <v>692</v>
      </c>
      <c r="B346" s="285" t="s">
        <v>693</v>
      </c>
      <c r="C346" s="0" t="s">
        <v>694</v>
      </c>
      <c r="D346" s="0" t="s">
        <v>695</v>
      </c>
      <c r="E346" s="267" t="n">
        <v>191119</v>
      </c>
      <c r="F346" s="0" t="s">
        <v>696</v>
      </c>
      <c r="G346" s="0" t="s">
        <v>697</v>
      </c>
      <c r="H346" s="291" t="s">
        <v>698</v>
      </c>
      <c r="I346" s="0" t="s">
        <v>706</v>
      </c>
      <c r="J346" s="0" t="s">
        <v>700</v>
      </c>
      <c r="K346" s="0" t="s">
        <v>768</v>
      </c>
      <c r="L346" s="0" t="s">
        <v>285</v>
      </c>
      <c r="M346" s="268" t="s">
        <v>286</v>
      </c>
      <c r="N346" s="0" t="s">
        <v>772</v>
      </c>
      <c r="O346" s="0" t="s">
        <v>703</v>
      </c>
      <c r="P346" s="190" t="n">
        <v>850</v>
      </c>
      <c r="Q346" s="190" t="s">
        <v>704</v>
      </c>
      <c r="R346" s="269" t="n">
        <v>6.4</v>
      </c>
      <c r="S346" s="269" t="n">
        <f aca="false">R346/8.5</f>
        <v>0.752941176470588</v>
      </c>
      <c r="T346" s="269" t="n">
        <f aca="false">S346*'edible cooking yield factors'!F135</f>
        <v>3.38823529411765</v>
      </c>
    </row>
    <row r="347" customFormat="false" ht="15" hidden="false" customHeight="false" outlineLevel="0" collapsed="false">
      <c r="A347" s="285" t="s">
        <v>692</v>
      </c>
      <c r="B347" s="285" t="s">
        <v>693</v>
      </c>
      <c r="C347" s="0" t="s">
        <v>694</v>
      </c>
      <c r="D347" s="0" t="s">
        <v>695</v>
      </c>
      <c r="E347" s="267" t="n">
        <v>191119</v>
      </c>
      <c r="F347" s="0" t="s">
        <v>696</v>
      </c>
      <c r="G347" s="0" t="s">
        <v>697</v>
      </c>
      <c r="H347" s="291" t="s">
        <v>698</v>
      </c>
      <c r="I347" s="0" t="s">
        <v>699</v>
      </c>
      <c r="J347" s="0" t="s">
        <v>700</v>
      </c>
      <c r="K347" s="0" t="s">
        <v>768</v>
      </c>
      <c r="L347" s="0" t="s">
        <v>287</v>
      </c>
      <c r="M347" s="268" t="str">
        <f aca="false">'common foods'!D136</f>
        <v>03058</v>
      </c>
      <c r="N347" s="0" t="s">
        <v>773</v>
      </c>
      <c r="O347" s="0" t="s">
        <v>703</v>
      </c>
      <c r="P347" s="190" t="n">
        <f aca="false">25*13</f>
        <v>325</v>
      </c>
      <c r="Q347" s="190" t="s">
        <v>704</v>
      </c>
      <c r="R347" s="269" t="n">
        <v>3.99</v>
      </c>
      <c r="S347" s="269" t="n">
        <f aca="false">R347/3.25</f>
        <v>1.22769230769231</v>
      </c>
      <c r="T347" s="269" t="n">
        <f aca="false">S347*'edible cooking yield factors'!F136</f>
        <v>1.22769230769231</v>
      </c>
    </row>
    <row r="348" customFormat="false" ht="15" hidden="false" customHeight="false" outlineLevel="0" collapsed="false">
      <c r="A348" s="285" t="s">
        <v>692</v>
      </c>
      <c r="B348" s="285" t="s">
        <v>693</v>
      </c>
      <c r="C348" s="0" t="s">
        <v>694</v>
      </c>
      <c r="D348" s="0" t="s">
        <v>695</v>
      </c>
      <c r="E348" s="267" t="n">
        <v>191119</v>
      </c>
      <c r="F348" s="0" t="s">
        <v>696</v>
      </c>
      <c r="G348" s="0" t="s">
        <v>697</v>
      </c>
      <c r="H348" s="291" t="s">
        <v>698</v>
      </c>
      <c r="I348" s="0" t="s">
        <v>705</v>
      </c>
      <c r="J348" s="0" t="s">
        <v>700</v>
      </c>
      <c r="K348" s="0" t="s">
        <v>768</v>
      </c>
      <c r="L348" s="0" t="s">
        <v>287</v>
      </c>
      <c r="M348" s="268" t="s">
        <v>288</v>
      </c>
      <c r="N348" s="0" t="s">
        <v>773</v>
      </c>
      <c r="O348" s="0" t="s">
        <v>703</v>
      </c>
      <c r="P348" s="0" t="n">
        <f aca="false">25*13</f>
        <v>325</v>
      </c>
      <c r="Q348" s="0" t="s">
        <v>704</v>
      </c>
      <c r="R348" s="269" t="n">
        <v>4.25</v>
      </c>
      <c r="S348" s="269" t="n">
        <f aca="false">R348/3.25</f>
        <v>1.30769230769231</v>
      </c>
      <c r="T348" s="269" t="n">
        <f aca="false">S348*'edible cooking yield factors'!F136</f>
        <v>1.30769230769231</v>
      </c>
    </row>
    <row r="349" customFormat="false" ht="15" hidden="false" customHeight="false" outlineLevel="0" collapsed="false">
      <c r="A349" s="285" t="s">
        <v>692</v>
      </c>
      <c r="B349" s="285" t="s">
        <v>693</v>
      </c>
      <c r="C349" s="0" t="s">
        <v>694</v>
      </c>
      <c r="D349" s="0" t="s">
        <v>695</v>
      </c>
      <c r="E349" s="267" t="n">
        <v>191119</v>
      </c>
      <c r="F349" s="0" t="s">
        <v>696</v>
      </c>
      <c r="G349" s="0" t="s">
        <v>697</v>
      </c>
      <c r="H349" s="291" t="s">
        <v>698</v>
      </c>
      <c r="I349" s="0" t="s">
        <v>706</v>
      </c>
      <c r="J349" s="0" t="s">
        <v>700</v>
      </c>
      <c r="K349" s="0" t="s">
        <v>768</v>
      </c>
      <c r="L349" s="0" t="s">
        <v>287</v>
      </c>
      <c r="M349" s="268" t="s">
        <v>288</v>
      </c>
      <c r="N349" s="0" t="s">
        <v>774</v>
      </c>
      <c r="O349" s="0" t="s">
        <v>703</v>
      </c>
      <c r="P349" s="0" t="n">
        <v>230</v>
      </c>
      <c r="Q349" s="0" t="s">
        <v>704</v>
      </c>
      <c r="R349" s="269" t="n">
        <v>3</v>
      </c>
      <c r="S349" s="269" t="n">
        <f aca="false">R349/2.3</f>
        <v>1.30434782608696</v>
      </c>
      <c r="T349" s="269" t="n">
        <f aca="false">S349*'edible cooking yield factors'!F136</f>
        <v>1.30434782608696</v>
      </c>
    </row>
    <row r="350" customFormat="false" ht="15" hidden="false" customHeight="false" outlineLevel="0" collapsed="false">
      <c r="A350" s="285" t="s">
        <v>692</v>
      </c>
      <c r="B350" s="285" t="s">
        <v>693</v>
      </c>
      <c r="C350" s="0" t="s">
        <v>694</v>
      </c>
      <c r="D350" s="0" t="s">
        <v>695</v>
      </c>
      <c r="E350" s="267" t="n">
        <v>191119</v>
      </c>
      <c r="F350" s="0" t="s">
        <v>696</v>
      </c>
      <c r="G350" s="0" t="s">
        <v>697</v>
      </c>
      <c r="H350" s="291" t="s">
        <v>698</v>
      </c>
      <c r="I350" s="0" t="s">
        <v>699</v>
      </c>
      <c r="J350" s="0" t="s">
        <v>700</v>
      </c>
      <c r="K350" s="0" t="s">
        <v>768</v>
      </c>
      <c r="L350" s="0" t="s">
        <v>293</v>
      </c>
      <c r="M350" s="268" t="str">
        <f aca="false">'common foods'!D139</f>
        <v>05075</v>
      </c>
      <c r="N350" s="0" t="s">
        <v>709</v>
      </c>
      <c r="O350" s="0" t="s">
        <v>710</v>
      </c>
      <c r="P350" s="0" t="n">
        <v>700</v>
      </c>
      <c r="Q350" s="0" t="s">
        <v>704</v>
      </c>
      <c r="R350" s="269" t="n">
        <v>9.99</v>
      </c>
      <c r="S350" s="269" t="n">
        <f aca="false">R350/7</f>
        <v>1.42714285714286</v>
      </c>
      <c r="T350" s="269" t="n">
        <f aca="false">S350*'edible cooking yield factors'!F139</f>
        <v>1.0989</v>
      </c>
    </row>
    <row r="351" customFormat="false" ht="15" hidden="false" customHeight="false" outlineLevel="0" collapsed="false">
      <c r="A351" s="285" t="s">
        <v>692</v>
      </c>
      <c r="B351" s="285" t="s">
        <v>693</v>
      </c>
      <c r="C351" s="0" t="s">
        <v>694</v>
      </c>
      <c r="D351" s="0" t="s">
        <v>695</v>
      </c>
      <c r="E351" s="267" t="n">
        <v>191119</v>
      </c>
      <c r="F351" s="0" t="s">
        <v>696</v>
      </c>
      <c r="G351" s="0" t="s">
        <v>697</v>
      </c>
      <c r="H351" s="291" t="s">
        <v>698</v>
      </c>
      <c r="I351" s="0" t="s">
        <v>705</v>
      </c>
      <c r="J351" s="0" t="s">
        <v>700</v>
      </c>
      <c r="K351" s="0" t="s">
        <v>768</v>
      </c>
      <c r="L351" s="0" t="s">
        <v>293</v>
      </c>
      <c r="M351" s="268" t="s">
        <v>294</v>
      </c>
      <c r="N351" s="0" t="s">
        <v>715</v>
      </c>
      <c r="O351" s="0" t="s">
        <v>710</v>
      </c>
      <c r="P351" s="0" t="n">
        <v>350</v>
      </c>
      <c r="Q351" s="0" t="s">
        <v>704</v>
      </c>
      <c r="R351" s="269" t="n">
        <v>5.99</v>
      </c>
      <c r="S351" s="269" t="n">
        <f aca="false">R351/3.5</f>
        <v>1.71142857142857</v>
      </c>
      <c r="T351" s="269" t="n">
        <f aca="false">S351*'edible cooking yield factors'!F139</f>
        <v>1.3178</v>
      </c>
    </row>
    <row r="352" customFormat="false" ht="15" hidden="false" customHeight="false" outlineLevel="0" collapsed="false">
      <c r="A352" s="285" t="s">
        <v>692</v>
      </c>
      <c r="B352" s="285" t="s">
        <v>693</v>
      </c>
      <c r="C352" s="0" t="s">
        <v>694</v>
      </c>
      <c r="D352" s="0" t="s">
        <v>695</v>
      </c>
      <c r="E352" s="267" t="n">
        <v>191119</v>
      </c>
      <c r="F352" s="0" t="s">
        <v>696</v>
      </c>
      <c r="G352" s="0" t="s">
        <v>697</v>
      </c>
      <c r="H352" s="291" t="s">
        <v>698</v>
      </c>
      <c r="I352" s="0" t="s">
        <v>706</v>
      </c>
      <c r="J352" s="0" t="s">
        <v>700</v>
      </c>
      <c r="K352" s="0" t="s">
        <v>768</v>
      </c>
      <c r="L352" s="0" t="s">
        <v>293</v>
      </c>
      <c r="M352" s="268" t="s">
        <v>294</v>
      </c>
      <c r="N352" s="0" t="s">
        <v>706</v>
      </c>
      <c r="O352" s="0" t="s">
        <v>710</v>
      </c>
      <c r="P352" s="0" t="n">
        <v>400</v>
      </c>
      <c r="Q352" s="0" t="s">
        <v>704</v>
      </c>
      <c r="R352" s="269" t="n">
        <v>7.99</v>
      </c>
      <c r="S352" s="269" t="n">
        <f aca="false">R352/4</f>
        <v>1.9975</v>
      </c>
      <c r="T352" s="269" t="n">
        <f aca="false">S352*'edible cooking yield factors'!F139</f>
        <v>1.538075</v>
      </c>
    </row>
    <row r="353" customFormat="false" ht="15" hidden="false" customHeight="false" outlineLevel="0" collapsed="false">
      <c r="A353" s="285" t="s">
        <v>692</v>
      </c>
      <c r="B353" s="285" t="s">
        <v>693</v>
      </c>
      <c r="C353" s="0" t="s">
        <v>694</v>
      </c>
      <c r="D353" s="0" t="s">
        <v>695</v>
      </c>
      <c r="E353" s="267" t="n">
        <v>191119</v>
      </c>
      <c r="F353" s="0" t="s">
        <v>696</v>
      </c>
      <c r="G353" s="0" t="s">
        <v>697</v>
      </c>
      <c r="H353" s="291" t="s">
        <v>698</v>
      </c>
      <c r="I353" s="0" t="s">
        <v>699</v>
      </c>
      <c r="J353" s="0" t="s">
        <v>700</v>
      </c>
      <c r="K353" s="0" t="s">
        <v>768</v>
      </c>
      <c r="L353" s="0" t="s">
        <v>295</v>
      </c>
      <c r="M353" s="268" t="str">
        <f aca="false">'common foods'!D140</f>
        <v>05076</v>
      </c>
      <c r="N353" s="0" t="s">
        <v>712</v>
      </c>
      <c r="O353" s="0" t="s">
        <v>712</v>
      </c>
      <c r="P353" s="0" t="n">
        <v>1000</v>
      </c>
      <c r="Q353" s="0" t="s">
        <v>704</v>
      </c>
      <c r="R353" s="269" t="n">
        <v>18.9</v>
      </c>
      <c r="S353" s="269" t="n">
        <f aca="false">R353/10</f>
        <v>1.89</v>
      </c>
      <c r="T353" s="269" t="n">
        <f aca="false">S353*'edible cooking yield factors'!F140</f>
        <v>1.89</v>
      </c>
    </row>
    <row r="354" customFormat="false" ht="15" hidden="false" customHeight="false" outlineLevel="0" collapsed="false">
      <c r="A354" s="285" t="s">
        <v>692</v>
      </c>
      <c r="B354" s="285" t="s">
        <v>693</v>
      </c>
      <c r="C354" s="0" t="s">
        <v>694</v>
      </c>
      <c r="D354" s="0" t="s">
        <v>695</v>
      </c>
      <c r="E354" s="267" t="n">
        <v>191119</v>
      </c>
      <c r="F354" s="0" t="s">
        <v>696</v>
      </c>
      <c r="G354" s="0" t="s">
        <v>697</v>
      </c>
      <c r="H354" s="291" t="s">
        <v>698</v>
      </c>
      <c r="I354" s="0" t="s">
        <v>705</v>
      </c>
      <c r="J354" s="0" t="s">
        <v>700</v>
      </c>
      <c r="K354" s="0" t="s">
        <v>768</v>
      </c>
      <c r="L354" s="0" t="s">
        <v>295</v>
      </c>
      <c r="M354" s="268" t="s">
        <v>296</v>
      </c>
      <c r="N354" s="0" t="s">
        <v>712</v>
      </c>
      <c r="O354" s="0" t="s">
        <v>712</v>
      </c>
      <c r="P354" s="0" t="n">
        <v>1000</v>
      </c>
      <c r="Q354" s="0" t="s">
        <v>704</v>
      </c>
      <c r="R354" s="269" t="n">
        <v>22.99</v>
      </c>
      <c r="S354" s="269" t="n">
        <f aca="false">R354/10</f>
        <v>2.299</v>
      </c>
      <c r="T354" s="269" t="n">
        <f aca="false">S354*'edible cooking yield factors'!F140</f>
        <v>2.299</v>
      </c>
    </row>
    <row r="355" customFormat="false" ht="15" hidden="false" customHeight="false" outlineLevel="0" collapsed="false">
      <c r="A355" s="285" t="s">
        <v>692</v>
      </c>
      <c r="B355" s="285" t="s">
        <v>693</v>
      </c>
      <c r="C355" s="0" t="s">
        <v>694</v>
      </c>
      <c r="D355" s="0" t="s">
        <v>695</v>
      </c>
      <c r="E355" s="267" t="n">
        <v>191119</v>
      </c>
      <c r="F355" s="0" t="s">
        <v>696</v>
      </c>
      <c r="G355" s="0" t="s">
        <v>697</v>
      </c>
      <c r="H355" s="291" t="s">
        <v>698</v>
      </c>
      <c r="I355" s="0" t="s">
        <v>706</v>
      </c>
      <c r="J355" s="0" t="s">
        <v>700</v>
      </c>
      <c r="K355" s="0" t="s">
        <v>768</v>
      </c>
      <c r="L355" s="0" t="s">
        <v>295</v>
      </c>
      <c r="M355" s="268" t="s">
        <v>296</v>
      </c>
      <c r="N355" s="0" t="s">
        <v>712</v>
      </c>
      <c r="O355" s="0" t="s">
        <v>712</v>
      </c>
      <c r="P355" s="0" t="n">
        <v>1000</v>
      </c>
      <c r="Q355" s="0" t="s">
        <v>704</v>
      </c>
      <c r="R355" s="269" t="n">
        <v>13</v>
      </c>
      <c r="S355" s="269" t="n">
        <f aca="false">R355/10</f>
        <v>1.3</v>
      </c>
      <c r="T355" s="269" t="n">
        <f aca="false">S355*'edible cooking yield factors'!F140</f>
        <v>1.3</v>
      </c>
    </row>
    <row r="356" customFormat="false" ht="15" hidden="false" customHeight="false" outlineLevel="0" collapsed="false">
      <c r="A356" s="285" t="s">
        <v>692</v>
      </c>
      <c r="B356" s="285" t="s">
        <v>693</v>
      </c>
      <c r="C356" s="0" t="s">
        <v>694</v>
      </c>
      <c r="D356" s="0" t="s">
        <v>695</v>
      </c>
      <c r="E356" s="267" t="n">
        <v>191119</v>
      </c>
      <c r="F356" s="0" t="s">
        <v>696</v>
      </c>
      <c r="G356" s="0" t="s">
        <v>697</v>
      </c>
      <c r="H356" s="291" t="s">
        <v>698</v>
      </c>
      <c r="I356" s="0" t="s">
        <v>699</v>
      </c>
      <c r="J356" s="0" t="s">
        <v>700</v>
      </c>
      <c r="K356" s="0" t="s">
        <v>768</v>
      </c>
      <c r="L356" s="0" t="s">
        <v>297</v>
      </c>
      <c r="M356" s="268" t="str">
        <f aca="false">'common foods'!D141</f>
        <v>05077</v>
      </c>
      <c r="N356" s="0" t="s">
        <v>775</v>
      </c>
      <c r="O356" s="0" t="s">
        <v>703</v>
      </c>
      <c r="P356" s="0" t="n">
        <v>2000</v>
      </c>
      <c r="Q356" s="0" t="s">
        <v>704</v>
      </c>
      <c r="R356" s="269" t="n">
        <v>14.99</v>
      </c>
      <c r="S356" s="269" t="n">
        <f aca="false">R356/20</f>
        <v>0.7495</v>
      </c>
      <c r="T356" s="269" t="n">
        <f aca="false">S356*'edible cooking yield factors'!F141</f>
        <v>0.58461</v>
      </c>
    </row>
    <row r="357" customFormat="false" ht="15" hidden="false" customHeight="false" outlineLevel="0" collapsed="false">
      <c r="A357" s="285" t="s">
        <v>692</v>
      </c>
      <c r="B357" s="285" t="s">
        <v>693</v>
      </c>
      <c r="C357" s="0" t="s">
        <v>694</v>
      </c>
      <c r="D357" s="0" t="s">
        <v>695</v>
      </c>
      <c r="E357" s="267" t="n">
        <v>191119</v>
      </c>
      <c r="F357" s="0" t="s">
        <v>696</v>
      </c>
      <c r="G357" s="0" t="s">
        <v>697</v>
      </c>
      <c r="H357" s="291" t="s">
        <v>698</v>
      </c>
      <c r="I357" s="0" t="s">
        <v>705</v>
      </c>
      <c r="J357" s="0" t="s">
        <v>700</v>
      </c>
      <c r="K357" s="0" t="s">
        <v>768</v>
      </c>
      <c r="L357" s="0" t="s">
        <v>297</v>
      </c>
      <c r="M357" s="268" t="s">
        <v>298</v>
      </c>
      <c r="N357" s="0" t="s">
        <v>775</v>
      </c>
      <c r="O357" s="0" t="s">
        <v>703</v>
      </c>
      <c r="P357" s="0" t="n">
        <v>2000</v>
      </c>
      <c r="Q357" s="0" t="s">
        <v>704</v>
      </c>
      <c r="R357" s="269" t="n">
        <v>14.99</v>
      </c>
      <c r="S357" s="269" t="n">
        <f aca="false">R357/20</f>
        <v>0.7495</v>
      </c>
      <c r="T357" s="269" t="n">
        <f aca="false">S357*'edible cooking yield factors'!F141</f>
        <v>0.58461</v>
      </c>
    </row>
    <row r="358" customFormat="false" ht="15" hidden="false" customHeight="false" outlineLevel="0" collapsed="false">
      <c r="A358" s="285" t="s">
        <v>692</v>
      </c>
      <c r="B358" s="285" t="s">
        <v>693</v>
      </c>
      <c r="C358" s="0" t="s">
        <v>694</v>
      </c>
      <c r="D358" s="0" t="s">
        <v>695</v>
      </c>
      <c r="E358" s="267" t="n">
        <v>191119</v>
      </c>
      <c r="F358" s="0" t="s">
        <v>696</v>
      </c>
      <c r="G358" s="0" t="s">
        <v>697</v>
      </c>
      <c r="H358" s="291" t="s">
        <v>698</v>
      </c>
      <c r="I358" s="0" t="s">
        <v>706</v>
      </c>
      <c r="J358" s="0" t="s">
        <v>700</v>
      </c>
      <c r="K358" s="0" t="s">
        <v>768</v>
      </c>
      <c r="L358" s="0" t="s">
        <v>297</v>
      </c>
      <c r="M358" s="268" t="s">
        <v>298</v>
      </c>
      <c r="N358" s="0" t="s">
        <v>775</v>
      </c>
      <c r="O358" s="0" t="s">
        <v>703</v>
      </c>
      <c r="P358" s="0" t="n">
        <v>2000</v>
      </c>
      <c r="Q358" s="0" t="s">
        <v>704</v>
      </c>
      <c r="R358" s="269" t="n">
        <v>17.5</v>
      </c>
      <c r="S358" s="269" t="n">
        <f aca="false">R358/20</f>
        <v>0.875</v>
      </c>
      <c r="T358" s="269" t="n">
        <f aca="false">S358*'edible cooking yield factors'!F141</f>
        <v>0.6825</v>
      </c>
    </row>
    <row r="359" customFormat="false" ht="15" hidden="false" customHeight="false" outlineLevel="0" collapsed="false">
      <c r="A359" s="285" t="s">
        <v>692</v>
      </c>
      <c r="B359" s="285" t="s">
        <v>693</v>
      </c>
      <c r="C359" s="0" t="s">
        <v>694</v>
      </c>
      <c r="D359" s="0" t="s">
        <v>695</v>
      </c>
      <c r="E359" s="267" t="n">
        <v>191119</v>
      </c>
      <c r="F359" s="0" t="s">
        <v>696</v>
      </c>
      <c r="G359" s="0" t="s">
        <v>697</v>
      </c>
      <c r="H359" s="291" t="s">
        <v>698</v>
      </c>
      <c r="I359" s="0" t="s">
        <v>699</v>
      </c>
      <c r="J359" s="0" t="s">
        <v>700</v>
      </c>
      <c r="K359" s="0" t="s">
        <v>768</v>
      </c>
      <c r="L359" s="0" t="s">
        <v>299</v>
      </c>
      <c r="M359" s="268" t="str">
        <f aca="false">'common foods'!D142</f>
        <v>05078</v>
      </c>
      <c r="N359" s="0" t="s">
        <v>776</v>
      </c>
      <c r="O359" s="0" t="s">
        <v>703</v>
      </c>
      <c r="P359" s="0" t="n">
        <v>800</v>
      </c>
      <c r="Q359" s="0" t="s">
        <v>704</v>
      </c>
      <c r="R359" s="269" t="n">
        <v>5</v>
      </c>
      <c r="S359" s="269" t="n">
        <f aca="false">R359/8</f>
        <v>0.625</v>
      </c>
      <c r="T359" s="269" t="n">
        <f aca="false">S359*'edible cooking yield factors'!F142</f>
        <v>0.625</v>
      </c>
    </row>
    <row r="360" customFormat="false" ht="15" hidden="false" customHeight="false" outlineLevel="0" collapsed="false">
      <c r="A360" s="285" t="s">
        <v>692</v>
      </c>
      <c r="B360" s="285" t="s">
        <v>693</v>
      </c>
      <c r="C360" s="0" t="s">
        <v>694</v>
      </c>
      <c r="D360" s="0" t="s">
        <v>695</v>
      </c>
      <c r="E360" s="267" t="n">
        <v>191119</v>
      </c>
      <c r="F360" s="0" t="s">
        <v>696</v>
      </c>
      <c r="G360" s="0" t="s">
        <v>697</v>
      </c>
      <c r="H360" s="291" t="s">
        <v>698</v>
      </c>
      <c r="I360" s="0" t="s">
        <v>705</v>
      </c>
      <c r="J360" s="0" t="s">
        <v>700</v>
      </c>
      <c r="K360" s="0" t="s">
        <v>768</v>
      </c>
      <c r="L360" s="0" t="s">
        <v>299</v>
      </c>
      <c r="M360" s="268" t="s">
        <v>300</v>
      </c>
      <c r="N360" s="0" t="s">
        <v>776</v>
      </c>
      <c r="O360" s="0" t="s">
        <v>703</v>
      </c>
      <c r="P360" s="0" t="n">
        <v>800</v>
      </c>
      <c r="Q360" s="0" t="s">
        <v>704</v>
      </c>
      <c r="R360" s="269" t="n">
        <v>6.79</v>
      </c>
      <c r="S360" s="269" t="n">
        <f aca="false">R360/8</f>
        <v>0.84875</v>
      </c>
      <c r="T360" s="269" t="n">
        <f aca="false">S360*'edible cooking yield factors'!F142</f>
        <v>0.84875</v>
      </c>
    </row>
    <row r="361" customFormat="false" ht="15" hidden="false" customHeight="false" outlineLevel="0" collapsed="false">
      <c r="A361" s="285" t="s">
        <v>692</v>
      </c>
      <c r="B361" s="285" t="s">
        <v>693</v>
      </c>
      <c r="C361" s="0" t="s">
        <v>694</v>
      </c>
      <c r="D361" s="0" t="s">
        <v>695</v>
      </c>
      <c r="E361" s="267" t="n">
        <v>191119</v>
      </c>
      <c r="F361" s="0" t="s">
        <v>696</v>
      </c>
      <c r="G361" s="0" t="s">
        <v>697</v>
      </c>
      <c r="H361" s="291" t="s">
        <v>698</v>
      </c>
      <c r="I361" s="0" t="s">
        <v>706</v>
      </c>
      <c r="J361" s="0" t="s">
        <v>700</v>
      </c>
      <c r="K361" s="0" t="s">
        <v>768</v>
      </c>
      <c r="L361" s="0" t="s">
        <v>299</v>
      </c>
      <c r="M361" s="268" t="s">
        <v>300</v>
      </c>
      <c r="N361" s="0" t="s">
        <v>776</v>
      </c>
      <c r="O361" s="0" t="s">
        <v>703</v>
      </c>
      <c r="P361" s="0" t="n">
        <v>1000</v>
      </c>
      <c r="Q361" s="0" t="s">
        <v>704</v>
      </c>
      <c r="R361" s="269" t="n">
        <v>7.9</v>
      </c>
      <c r="S361" s="269" t="n">
        <f aca="false">R361/10</f>
        <v>0.79</v>
      </c>
      <c r="T361" s="269" t="n">
        <f aca="false">S361*'edible cooking yield factors'!F142</f>
        <v>0.79</v>
      </c>
    </row>
    <row r="362" customFormat="false" ht="15" hidden="false" customHeight="false" outlineLevel="0" collapsed="false">
      <c r="A362" s="285" t="s">
        <v>692</v>
      </c>
      <c r="B362" s="285" t="s">
        <v>693</v>
      </c>
      <c r="C362" s="0" t="s">
        <v>694</v>
      </c>
      <c r="D362" s="0" t="s">
        <v>695</v>
      </c>
      <c r="E362" s="267" t="n">
        <v>191119</v>
      </c>
      <c r="F362" s="0" t="s">
        <v>696</v>
      </c>
      <c r="G362" s="0" t="s">
        <v>697</v>
      </c>
      <c r="H362" s="291" t="s">
        <v>698</v>
      </c>
      <c r="I362" s="0" t="s">
        <v>699</v>
      </c>
      <c r="J362" s="0" t="s">
        <v>700</v>
      </c>
      <c r="K362" s="0" t="s">
        <v>768</v>
      </c>
      <c r="L362" s="0" t="s">
        <v>303</v>
      </c>
      <c r="M362" s="268" t="str">
        <f aca="false">'common foods'!D145</f>
        <v>07092</v>
      </c>
      <c r="N362" s="0" t="s">
        <v>777</v>
      </c>
      <c r="O362" s="0" t="s">
        <v>703</v>
      </c>
      <c r="P362" s="0" t="n">
        <v>180</v>
      </c>
      <c r="Q362" s="0" t="s">
        <v>704</v>
      </c>
      <c r="R362" s="269" t="n">
        <v>3.29</v>
      </c>
      <c r="S362" s="269" t="n">
        <f aca="false">R362/1.8</f>
        <v>1.82777777777778</v>
      </c>
      <c r="T362" s="269" t="n">
        <f aca="false">S362*'edible cooking yield factors'!F145</f>
        <v>1.82777777777778</v>
      </c>
    </row>
    <row r="363" customFormat="false" ht="15" hidden="false" customHeight="false" outlineLevel="0" collapsed="false">
      <c r="A363" s="285" t="s">
        <v>692</v>
      </c>
      <c r="B363" s="285" t="s">
        <v>693</v>
      </c>
      <c r="C363" s="0" t="s">
        <v>694</v>
      </c>
      <c r="D363" s="0" t="s">
        <v>695</v>
      </c>
      <c r="E363" s="267" t="n">
        <v>191119</v>
      </c>
      <c r="F363" s="0" t="s">
        <v>696</v>
      </c>
      <c r="G363" s="0" t="s">
        <v>697</v>
      </c>
      <c r="H363" s="291" t="s">
        <v>698</v>
      </c>
      <c r="I363" s="0" t="s">
        <v>705</v>
      </c>
      <c r="J363" s="0" t="s">
        <v>700</v>
      </c>
      <c r="K363" s="0" t="s">
        <v>768</v>
      </c>
      <c r="L363" s="0" t="s">
        <v>303</v>
      </c>
      <c r="M363" s="268" t="s">
        <v>304</v>
      </c>
      <c r="N363" s="0" t="s">
        <v>777</v>
      </c>
      <c r="O363" s="0" t="s">
        <v>703</v>
      </c>
      <c r="P363" s="0" t="n">
        <v>180</v>
      </c>
      <c r="Q363" s="0" t="s">
        <v>704</v>
      </c>
      <c r="R363" s="269" t="n">
        <v>2.99</v>
      </c>
      <c r="S363" s="269" t="n">
        <f aca="false">R363/1.8</f>
        <v>1.66111111111111</v>
      </c>
      <c r="T363" s="269" t="n">
        <f aca="false">S363*'edible cooking yield factors'!F145</f>
        <v>1.66111111111111</v>
      </c>
    </row>
    <row r="364" customFormat="false" ht="15" hidden="false" customHeight="false" outlineLevel="0" collapsed="false">
      <c r="A364" s="285" t="s">
        <v>692</v>
      </c>
      <c r="B364" s="285" t="s">
        <v>693</v>
      </c>
      <c r="C364" s="0" t="s">
        <v>694</v>
      </c>
      <c r="D364" s="0" t="s">
        <v>695</v>
      </c>
      <c r="E364" s="267" t="n">
        <v>191119</v>
      </c>
      <c r="F364" s="0" t="s">
        <v>696</v>
      </c>
      <c r="G364" s="0" t="s">
        <v>697</v>
      </c>
      <c r="H364" s="291" t="s">
        <v>698</v>
      </c>
      <c r="I364" s="0" t="s">
        <v>706</v>
      </c>
      <c r="J364" s="0" t="s">
        <v>700</v>
      </c>
      <c r="K364" s="0" t="s">
        <v>768</v>
      </c>
      <c r="L364" s="0" t="s">
        <v>303</v>
      </c>
      <c r="M364" s="268" t="s">
        <v>304</v>
      </c>
      <c r="N364" s="0" t="s">
        <v>777</v>
      </c>
      <c r="O364" s="0" t="s">
        <v>703</v>
      </c>
      <c r="P364" s="0" t="n">
        <v>180</v>
      </c>
      <c r="Q364" s="0" t="s">
        <v>704</v>
      </c>
      <c r="R364" s="269" t="n">
        <v>3.49</v>
      </c>
      <c r="S364" s="269" t="n">
        <f aca="false">R364/1.8</f>
        <v>1.93888888888889</v>
      </c>
      <c r="T364" s="269" t="n">
        <f aca="false">S364*'edible cooking yield factors'!F145</f>
        <v>1.93888888888889</v>
      </c>
    </row>
    <row r="365" customFormat="false" ht="15" hidden="false" customHeight="false" outlineLevel="0" collapsed="false">
      <c r="A365" s="285" t="s">
        <v>692</v>
      </c>
      <c r="B365" s="285" t="s">
        <v>693</v>
      </c>
      <c r="C365" s="0" t="s">
        <v>694</v>
      </c>
      <c r="D365" s="0" t="s">
        <v>695</v>
      </c>
      <c r="E365" s="267" t="n">
        <v>191119</v>
      </c>
      <c r="F365" s="0" t="s">
        <v>696</v>
      </c>
      <c r="G365" s="0" t="s">
        <v>697</v>
      </c>
      <c r="H365" s="291" t="s">
        <v>698</v>
      </c>
      <c r="I365" s="0" t="s">
        <v>699</v>
      </c>
      <c r="J365" s="0" t="s">
        <v>700</v>
      </c>
      <c r="K365" s="0" t="s">
        <v>768</v>
      </c>
      <c r="L365" s="0" t="s">
        <v>305</v>
      </c>
      <c r="M365" s="268" t="str">
        <f aca="false">'common foods'!D146</f>
        <v>07093</v>
      </c>
      <c r="N365" s="0" t="s">
        <v>778</v>
      </c>
      <c r="O365" s="0" t="s">
        <v>703</v>
      </c>
      <c r="P365" s="0" t="n">
        <v>180</v>
      </c>
      <c r="Q365" s="0" t="s">
        <v>704</v>
      </c>
      <c r="R365" s="269" t="n">
        <v>1.99</v>
      </c>
      <c r="S365" s="269" t="n">
        <f aca="false">R365/1.8</f>
        <v>1.10555555555556</v>
      </c>
      <c r="T365" s="269" t="n">
        <f aca="false">S365*'edible cooking yield factors'!F146</f>
        <v>1.10555555555556</v>
      </c>
    </row>
    <row r="366" customFormat="false" ht="15" hidden="false" customHeight="false" outlineLevel="0" collapsed="false">
      <c r="A366" s="285" t="s">
        <v>692</v>
      </c>
      <c r="B366" s="285" t="s">
        <v>693</v>
      </c>
      <c r="C366" s="0" t="s">
        <v>694</v>
      </c>
      <c r="D366" s="0" t="s">
        <v>695</v>
      </c>
      <c r="E366" s="267" t="n">
        <v>191119</v>
      </c>
      <c r="F366" s="0" t="s">
        <v>696</v>
      </c>
      <c r="G366" s="0" t="s">
        <v>697</v>
      </c>
      <c r="H366" s="291" t="s">
        <v>698</v>
      </c>
      <c r="I366" s="0" t="s">
        <v>705</v>
      </c>
      <c r="J366" s="0" t="s">
        <v>700</v>
      </c>
      <c r="K366" s="0" t="s">
        <v>768</v>
      </c>
      <c r="L366" s="0" t="s">
        <v>305</v>
      </c>
      <c r="M366" s="268" t="s">
        <v>306</v>
      </c>
      <c r="N366" s="0" t="s">
        <v>778</v>
      </c>
      <c r="O366" s="0" t="s">
        <v>703</v>
      </c>
      <c r="P366" s="0" t="n">
        <v>180</v>
      </c>
      <c r="Q366" s="0" t="s">
        <v>704</v>
      </c>
      <c r="R366" s="269" t="n">
        <v>1.99</v>
      </c>
      <c r="S366" s="269" t="n">
        <f aca="false">R366/1.8</f>
        <v>1.10555555555556</v>
      </c>
      <c r="T366" s="269" t="n">
        <f aca="false">S366*'edible cooking yield factors'!F146</f>
        <v>1.10555555555556</v>
      </c>
    </row>
    <row r="367" customFormat="false" ht="15" hidden="false" customHeight="false" outlineLevel="0" collapsed="false">
      <c r="A367" s="285" t="s">
        <v>692</v>
      </c>
      <c r="B367" s="285" t="s">
        <v>693</v>
      </c>
      <c r="C367" s="0" t="s">
        <v>694</v>
      </c>
      <c r="D367" s="0" t="s">
        <v>695</v>
      </c>
      <c r="E367" s="267" t="n">
        <v>191119</v>
      </c>
      <c r="F367" s="0" t="s">
        <v>696</v>
      </c>
      <c r="G367" s="0" t="s">
        <v>697</v>
      </c>
      <c r="H367" s="291" t="s">
        <v>698</v>
      </c>
      <c r="I367" s="0" t="s">
        <v>706</v>
      </c>
      <c r="J367" s="0" t="s">
        <v>700</v>
      </c>
      <c r="K367" s="0" t="s">
        <v>768</v>
      </c>
      <c r="L367" s="0" t="s">
        <v>305</v>
      </c>
      <c r="M367" s="268" t="s">
        <v>306</v>
      </c>
      <c r="N367" s="0" t="s">
        <v>778</v>
      </c>
      <c r="O367" s="0" t="s">
        <v>703</v>
      </c>
      <c r="P367" s="0" t="n">
        <v>180</v>
      </c>
      <c r="Q367" s="0" t="s">
        <v>704</v>
      </c>
      <c r="R367" s="269" t="n">
        <v>2.7</v>
      </c>
      <c r="S367" s="269" t="n">
        <f aca="false">R367/1.8</f>
        <v>1.5</v>
      </c>
      <c r="T367" s="269" t="n">
        <f aca="false">S367*'edible cooking yield factors'!F146</f>
        <v>1.5</v>
      </c>
    </row>
    <row r="368" customFormat="false" ht="15" hidden="false" customHeight="false" outlineLevel="0" collapsed="false">
      <c r="A368" s="285" t="s">
        <v>692</v>
      </c>
      <c r="B368" s="285" t="s">
        <v>693</v>
      </c>
      <c r="C368" s="0" t="s">
        <v>694</v>
      </c>
      <c r="D368" s="0" t="s">
        <v>695</v>
      </c>
      <c r="E368" s="267" t="n">
        <v>191119</v>
      </c>
      <c r="F368" s="0" t="s">
        <v>696</v>
      </c>
      <c r="G368" s="0" t="s">
        <v>697</v>
      </c>
      <c r="H368" s="291" t="s">
        <v>698</v>
      </c>
      <c r="I368" s="0" t="s">
        <v>699</v>
      </c>
      <c r="J368" s="0" t="s">
        <v>700</v>
      </c>
      <c r="K368" s="0" t="s">
        <v>768</v>
      </c>
      <c r="L368" s="0" t="s">
        <v>307</v>
      </c>
      <c r="M368" s="268" t="str">
        <f aca="false">'common foods'!D147</f>
        <v>07094</v>
      </c>
      <c r="N368" s="0" t="s">
        <v>779</v>
      </c>
      <c r="O368" s="0" t="s">
        <v>703</v>
      </c>
      <c r="P368" s="0" t="n">
        <v>2000</v>
      </c>
      <c r="Q368" s="0" t="s">
        <v>704</v>
      </c>
      <c r="R368" s="269" t="n">
        <v>4.29</v>
      </c>
      <c r="S368" s="269" t="n">
        <f aca="false">R368/20</f>
        <v>0.2145</v>
      </c>
      <c r="T368" s="269" t="n">
        <f aca="false">S368*'edible cooking yield factors'!F147</f>
        <v>0.2145</v>
      </c>
    </row>
    <row r="369" customFormat="false" ht="15" hidden="false" customHeight="false" outlineLevel="0" collapsed="false">
      <c r="A369" s="285" t="s">
        <v>692</v>
      </c>
      <c r="B369" s="285" t="s">
        <v>693</v>
      </c>
      <c r="C369" s="0" t="s">
        <v>694</v>
      </c>
      <c r="D369" s="0" t="s">
        <v>695</v>
      </c>
      <c r="E369" s="267" t="n">
        <v>191119</v>
      </c>
      <c r="F369" s="0" t="s">
        <v>696</v>
      </c>
      <c r="G369" s="0" t="s">
        <v>697</v>
      </c>
      <c r="H369" s="291" t="s">
        <v>698</v>
      </c>
      <c r="I369" s="0" t="s">
        <v>705</v>
      </c>
      <c r="J369" s="0" t="s">
        <v>700</v>
      </c>
      <c r="K369" s="0" t="s">
        <v>768</v>
      </c>
      <c r="L369" s="0" t="s">
        <v>307</v>
      </c>
      <c r="M369" s="268" t="s">
        <v>308</v>
      </c>
      <c r="N369" s="0" t="s">
        <v>779</v>
      </c>
      <c r="O369" s="0" t="s">
        <v>703</v>
      </c>
      <c r="P369" s="0" t="n">
        <v>2000</v>
      </c>
      <c r="Q369" s="0" t="s">
        <v>704</v>
      </c>
      <c r="R369" s="269" t="n">
        <v>3.99</v>
      </c>
      <c r="S369" s="269" t="n">
        <f aca="false">R369/20</f>
        <v>0.1995</v>
      </c>
      <c r="T369" s="269" t="n">
        <f aca="false">S369*'edible cooking yield factors'!F147</f>
        <v>0.1995</v>
      </c>
    </row>
    <row r="370" customFormat="false" ht="15" hidden="false" customHeight="false" outlineLevel="0" collapsed="false">
      <c r="A370" s="285" t="s">
        <v>692</v>
      </c>
      <c r="B370" s="285" t="s">
        <v>693</v>
      </c>
      <c r="C370" s="0" t="s">
        <v>694</v>
      </c>
      <c r="D370" s="0" t="s">
        <v>695</v>
      </c>
      <c r="E370" s="267" t="n">
        <v>191119</v>
      </c>
      <c r="F370" s="0" t="s">
        <v>696</v>
      </c>
      <c r="G370" s="0" t="s">
        <v>697</v>
      </c>
      <c r="H370" s="291" t="s">
        <v>698</v>
      </c>
      <c r="I370" s="0" t="s">
        <v>706</v>
      </c>
      <c r="J370" s="0" t="s">
        <v>700</v>
      </c>
      <c r="K370" s="0" t="s">
        <v>768</v>
      </c>
      <c r="L370" s="0" t="s">
        <v>307</v>
      </c>
      <c r="M370" s="268" t="s">
        <v>308</v>
      </c>
      <c r="N370" s="0" t="s">
        <v>706</v>
      </c>
      <c r="O370" s="0" t="s">
        <v>703</v>
      </c>
      <c r="P370" s="0" t="n">
        <v>2000</v>
      </c>
      <c r="Q370" s="0" t="s">
        <v>704</v>
      </c>
      <c r="R370" s="269" t="n">
        <v>4.8</v>
      </c>
      <c r="S370" s="269" t="n">
        <f aca="false">R370/20</f>
        <v>0.24</v>
      </c>
      <c r="T370" s="269" t="n">
        <f aca="false">S370*'edible cooking yield factors'!F147</f>
        <v>0.24</v>
      </c>
    </row>
    <row r="371" customFormat="false" ht="15" hidden="false" customHeight="false" outlineLevel="0" collapsed="false">
      <c r="A371" s="285" t="s">
        <v>692</v>
      </c>
      <c r="B371" s="285" t="s">
        <v>693</v>
      </c>
      <c r="C371" s="0" t="s">
        <v>694</v>
      </c>
      <c r="D371" s="0" t="s">
        <v>695</v>
      </c>
      <c r="E371" s="267" t="n">
        <v>191119</v>
      </c>
      <c r="F371" s="0" t="s">
        <v>696</v>
      </c>
      <c r="G371" s="0" t="s">
        <v>697</v>
      </c>
      <c r="H371" s="291" t="s">
        <v>698</v>
      </c>
      <c r="I371" s="0" t="s">
        <v>699</v>
      </c>
      <c r="J371" s="0" t="s">
        <v>700</v>
      </c>
      <c r="K371" s="0" t="s">
        <v>768</v>
      </c>
      <c r="L371" s="0" t="s">
        <v>309</v>
      </c>
      <c r="M371" s="268" t="str">
        <f aca="false">'common foods'!D148</f>
        <v>07095</v>
      </c>
      <c r="N371" s="0" t="s">
        <v>715</v>
      </c>
      <c r="O371" s="0" t="s">
        <v>710</v>
      </c>
      <c r="P371" s="0" t="n">
        <v>185</v>
      </c>
      <c r="Q371" s="0" t="s">
        <v>704</v>
      </c>
      <c r="R371" s="269" t="n">
        <v>1.95</v>
      </c>
      <c r="S371" s="269" t="n">
        <f aca="false">R371/1.85</f>
        <v>1.05405405405405</v>
      </c>
      <c r="T371" s="269" t="n">
        <f aca="false">S371*'edible cooking yield factors'!F148</f>
        <v>1.05405405405405</v>
      </c>
    </row>
    <row r="372" customFormat="false" ht="15" hidden="false" customHeight="false" outlineLevel="0" collapsed="false">
      <c r="A372" s="285" t="s">
        <v>692</v>
      </c>
      <c r="B372" s="285" t="s">
        <v>693</v>
      </c>
      <c r="C372" s="0" t="s">
        <v>694</v>
      </c>
      <c r="D372" s="0" t="s">
        <v>695</v>
      </c>
      <c r="E372" s="267" t="n">
        <v>191119</v>
      </c>
      <c r="F372" s="0" t="s">
        <v>696</v>
      </c>
      <c r="G372" s="0" t="s">
        <v>697</v>
      </c>
      <c r="H372" s="291" t="s">
        <v>698</v>
      </c>
      <c r="I372" s="0" t="s">
        <v>705</v>
      </c>
      <c r="J372" s="0" t="s">
        <v>700</v>
      </c>
      <c r="K372" s="0" t="s">
        <v>768</v>
      </c>
      <c r="L372" s="0" t="s">
        <v>309</v>
      </c>
      <c r="M372" s="268" t="s">
        <v>310</v>
      </c>
      <c r="N372" s="0" t="s">
        <v>715</v>
      </c>
      <c r="O372" s="0" t="s">
        <v>710</v>
      </c>
      <c r="P372" s="0" t="n">
        <v>185</v>
      </c>
      <c r="Q372" s="0" t="s">
        <v>704</v>
      </c>
      <c r="R372" s="269" t="n">
        <v>1.99</v>
      </c>
      <c r="S372" s="269" t="n">
        <f aca="false">R372/1.85</f>
        <v>1.07567567567568</v>
      </c>
      <c r="T372" s="269" t="n">
        <f aca="false">S372*'edible cooking yield factors'!F148</f>
        <v>1.07567567567568</v>
      </c>
    </row>
    <row r="373" customFormat="false" ht="15" hidden="false" customHeight="false" outlineLevel="0" collapsed="false">
      <c r="A373" s="285" t="s">
        <v>692</v>
      </c>
      <c r="B373" s="285" t="s">
        <v>693</v>
      </c>
      <c r="C373" s="0" t="s">
        <v>694</v>
      </c>
      <c r="D373" s="0" t="s">
        <v>695</v>
      </c>
      <c r="E373" s="267" t="n">
        <v>191119</v>
      </c>
      <c r="F373" s="0" t="s">
        <v>696</v>
      </c>
      <c r="G373" s="0" t="s">
        <v>697</v>
      </c>
      <c r="H373" s="291" t="s">
        <v>698</v>
      </c>
      <c r="I373" s="0" t="s">
        <v>706</v>
      </c>
      <c r="J373" s="0" t="s">
        <v>700</v>
      </c>
      <c r="K373" s="0" t="s">
        <v>768</v>
      </c>
      <c r="L373" s="0" t="s">
        <v>309</v>
      </c>
      <c r="M373" s="268" t="s">
        <v>310</v>
      </c>
      <c r="N373" s="0" t="s">
        <v>720</v>
      </c>
      <c r="O373" s="0" t="s">
        <v>710</v>
      </c>
      <c r="P373" s="0" t="n">
        <v>192</v>
      </c>
      <c r="Q373" s="0" t="s">
        <v>704</v>
      </c>
      <c r="R373" s="269" t="n">
        <v>2.4</v>
      </c>
      <c r="S373" s="269" t="n">
        <f aca="false">R373/1.92</f>
        <v>1.25</v>
      </c>
      <c r="T373" s="269" t="n">
        <f aca="false">S373*'edible cooking yield factors'!F148</f>
        <v>1.25</v>
      </c>
    </row>
    <row r="374" customFormat="false" ht="15" hidden="false" customHeight="false" outlineLevel="0" collapsed="false">
      <c r="A374" s="285" t="s">
        <v>692</v>
      </c>
      <c r="B374" s="285" t="s">
        <v>693</v>
      </c>
      <c r="C374" s="0" t="s">
        <v>694</v>
      </c>
      <c r="D374" s="0" t="s">
        <v>695</v>
      </c>
      <c r="E374" s="267" t="n">
        <v>191119</v>
      </c>
      <c r="F374" s="0" t="s">
        <v>696</v>
      </c>
      <c r="G374" s="0" t="s">
        <v>697</v>
      </c>
      <c r="H374" s="291" t="s">
        <v>698</v>
      </c>
      <c r="I374" s="0" t="s">
        <v>699</v>
      </c>
      <c r="J374" s="0" t="s">
        <v>700</v>
      </c>
      <c r="K374" s="0" t="s">
        <v>768</v>
      </c>
      <c r="L374" s="0" t="s">
        <v>311</v>
      </c>
      <c r="M374" s="268" t="str">
        <f aca="false">'common foods'!D149</f>
        <v>07096</v>
      </c>
      <c r="N374" s="0" t="s">
        <v>715</v>
      </c>
      <c r="O374" s="0" t="s">
        <v>710</v>
      </c>
      <c r="P374" s="0" t="n">
        <v>150</v>
      </c>
      <c r="Q374" s="0" t="s">
        <v>704</v>
      </c>
      <c r="R374" s="269" t="n">
        <v>1.45</v>
      </c>
      <c r="S374" s="269" t="n">
        <f aca="false">R374/1.5</f>
        <v>0.966666666666667</v>
      </c>
      <c r="T374" s="269" t="n">
        <f aca="false">S374*'edible cooking yield factors'!F149</f>
        <v>0.966666666666667</v>
      </c>
    </row>
    <row r="375" customFormat="false" ht="15" hidden="false" customHeight="false" outlineLevel="0" collapsed="false">
      <c r="A375" s="285" t="s">
        <v>692</v>
      </c>
      <c r="B375" s="285" t="s">
        <v>693</v>
      </c>
      <c r="C375" s="0" t="s">
        <v>694</v>
      </c>
      <c r="D375" s="0" t="s">
        <v>695</v>
      </c>
      <c r="E375" s="267" t="n">
        <v>191119</v>
      </c>
      <c r="F375" s="0" t="s">
        <v>696</v>
      </c>
      <c r="G375" s="0" t="s">
        <v>697</v>
      </c>
      <c r="H375" s="291" t="s">
        <v>698</v>
      </c>
      <c r="I375" s="0" t="s">
        <v>705</v>
      </c>
      <c r="J375" s="0" t="s">
        <v>700</v>
      </c>
      <c r="K375" s="0" t="s">
        <v>768</v>
      </c>
      <c r="L375" s="0" t="s">
        <v>311</v>
      </c>
      <c r="M375" s="268" t="s">
        <v>312</v>
      </c>
      <c r="N375" s="0" t="s">
        <v>715</v>
      </c>
      <c r="O375" s="0" t="s">
        <v>710</v>
      </c>
      <c r="P375" s="0" t="n">
        <v>150</v>
      </c>
      <c r="Q375" s="0" t="s">
        <v>704</v>
      </c>
      <c r="R375" s="269" t="n">
        <v>1.49</v>
      </c>
      <c r="S375" s="269" t="n">
        <f aca="false">R375/1.5</f>
        <v>0.993333333333333</v>
      </c>
      <c r="T375" s="269" t="n">
        <f aca="false">S375*'edible cooking yield factors'!F149</f>
        <v>0.993333333333333</v>
      </c>
    </row>
    <row r="376" customFormat="false" ht="15" hidden="false" customHeight="false" outlineLevel="0" collapsed="false">
      <c r="A376" s="285" t="s">
        <v>692</v>
      </c>
      <c r="B376" s="285" t="s">
        <v>693</v>
      </c>
      <c r="C376" s="0" t="s">
        <v>694</v>
      </c>
      <c r="D376" s="0" t="s">
        <v>695</v>
      </c>
      <c r="E376" s="267" t="n">
        <v>191119</v>
      </c>
      <c r="F376" s="0" t="s">
        <v>696</v>
      </c>
      <c r="G376" s="0" t="s">
        <v>697</v>
      </c>
      <c r="H376" s="291" t="s">
        <v>698</v>
      </c>
      <c r="I376" s="0" t="s">
        <v>706</v>
      </c>
      <c r="J376" s="0" t="s">
        <v>700</v>
      </c>
      <c r="K376" s="0" t="s">
        <v>768</v>
      </c>
      <c r="L376" s="0" t="s">
        <v>311</v>
      </c>
      <c r="M376" s="268" t="s">
        <v>312</v>
      </c>
      <c r="N376" s="0" t="s">
        <v>706</v>
      </c>
      <c r="O376" s="0" t="s">
        <v>710</v>
      </c>
      <c r="P376" s="0" t="n">
        <v>150</v>
      </c>
      <c r="Q376" s="0" t="s">
        <v>704</v>
      </c>
      <c r="R376" s="269" t="n">
        <v>1.5</v>
      </c>
      <c r="S376" s="269" t="n">
        <f aca="false">R376/1.5</f>
        <v>1</v>
      </c>
      <c r="T376" s="269" t="n">
        <f aca="false">S376*'edible cooking yield factors'!F149</f>
        <v>1</v>
      </c>
    </row>
    <row r="377" customFormat="false" ht="15" hidden="false" customHeight="false" outlineLevel="0" collapsed="false">
      <c r="A377" s="285" t="s">
        <v>692</v>
      </c>
      <c r="B377" s="285" t="s">
        <v>693</v>
      </c>
      <c r="C377" s="0" t="s">
        <v>694</v>
      </c>
      <c r="D377" s="0" t="s">
        <v>695</v>
      </c>
      <c r="E377" s="267" t="n">
        <v>191119</v>
      </c>
      <c r="F377" s="0" t="s">
        <v>696</v>
      </c>
      <c r="G377" s="0" t="s">
        <v>697</v>
      </c>
      <c r="H377" s="291" t="s">
        <v>698</v>
      </c>
      <c r="I377" s="0" t="s">
        <v>699</v>
      </c>
      <c r="J377" s="0" t="s">
        <v>700</v>
      </c>
      <c r="K377" s="0" t="s">
        <v>780</v>
      </c>
      <c r="L377" s="0" t="s">
        <v>320</v>
      </c>
      <c r="M377" s="268" t="str">
        <f aca="false">'common foods'!D154</f>
        <v>08097</v>
      </c>
      <c r="N377" s="0" t="s">
        <v>715</v>
      </c>
      <c r="O377" s="0" t="s">
        <v>710</v>
      </c>
      <c r="P377" s="0" t="n">
        <v>500</v>
      </c>
      <c r="Q377" s="0" t="s">
        <v>704</v>
      </c>
      <c r="R377" s="269" t="n">
        <v>2.59</v>
      </c>
      <c r="S377" s="269" t="n">
        <f aca="false">R377/5</f>
        <v>0.518</v>
      </c>
      <c r="T377" s="269" t="n">
        <f aca="false">S377*'edible cooking yield factors'!F154</f>
        <v>0.518</v>
      </c>
    </row>
    <row r="378" customFormat="false" ht="15" hidden="false" customHeight="false" outlineLevel="0" collapsed="false">
      <c r="A378" s="285" t="s">
        <v>692</v>
      </c>
      <c r="B378" s="285" t="s">
        <v>693</v>
      </c>
      <c r="C378" s="0" t="s">
        <v>694</v>
      </c>
      <c r="D378" s="0" t="s">
        <v>695</v>
      </c>
      <c r="E378" s="267" t="n">
        <v>191119</v>
      </c>
      <c r="F378" s="0" t="s">
        <v>696</v>
      </c>
      <c r="G378" s="0" t="s">
        <v>697</v>
      </c>
      <c r="H378" s="291" t="s">
        <v>698</v>
      </c>
      <c r="I378" s="0" t="s">
        <v>705</v>
      </c>
      <c r="J378" s="0" t="s">
        <v>700</v>
      </c>
      <c r="K378" s="0" t="s">
        <v>780</v>
      </c>
      <c r="L378" s="0" t="s">
        <v>320</v>
      </c>
      <c r="M378" s="268" t="s">
        <v>321</v>
      </c>
      <c r="N378" s="0" t="s">
        <v>715</v>
      </c>
      <c r="O378" s="0" t="s">
        <v>710</v>
      </c>
      <c r="P378" s="0" t="n">
        <v>500</v>
      </c>
      <c r="Q378" s="0" t="s">
        <v>704</v>
      </c>
      <c r="R378" s="269" t="n">
        <v>2.89</v>
      </c>
      <c r="S378" s="269" t="n">
        <f aca="false">R378/5</f>
        <v>0.578</v>
      </c>
      <c r="T378" s="269" t="n">
        <f aca="false">S378*'edible cooking yield factors'!F154</f>
        <v>0.578</v>
      </c>
    </row>
    <row r="379" customFormat="false" ht="15" hidden="false" customHeight="false" outlineLevel="0" collapsed="false">
      <c r="A379" s="285" t="s">
        <v>692</v>
      </c>
      <c r="B379" s="285" t="s">
        <v>693</v>
      </c>
      <c r="C379" s="0" t="s">
        <v>694</v>
      </c>
      <c r="D379" s="0" t="s">
        <v>695</v>
      </c>
      <c r="E379" s="267" t="n">
        <v>191119</v>
      </c>
      <c r="F379" s="0" t="s">
        <v>696</v>
      </c>
      <c r="G379" s="0" t="s">
        <v>697</v>
      </c>
      <c r="H379" s="291" t="s">
        <v>698</v>
      </c>
      <c r="I379" s="0" t="s">
        <v>706</v>
      </c>
      <c r="J379" s="0" t="s">
        <v>700</v>
      </c>
      <c r="K379" s="0" t="s">
        <v>780</v>
      </c>
      <c r="L379" s="0" t="s">
        <v>320</v>
      </c>
      <c r="M379" s="268" t="s">
        <v>321</v>
      </c>
      <c r="N379" s="0" t="s">
        <v>706</v>
      </c>
      <c r="O379" s="0" t="s">
        <v>710</v>
      </c>
      <c r="P379" s="0" t="n">
        <v>500</v>
      </c>
      <c r="Q379" s="0" t="s">
        <v>704</v>
      </c>
      <c r="R379" s="269" t="n">
        <v>2.8</v>
      </c>
      <c r="S379" s="269" t="n">
        <f aca="false">R379/5</f>
        <v>0.56</v>
      </c>
      <c r="T379" s="269" t="n">
        <f aca="false">S379*'edible cooking yield factors'!F154</f>
        <v>0.56</v>
      </c>
    </row>
    <row r="380" customFormat="false" ht="15" hidden="false" customHeight="false" outlineLevel="0" collapsed="false">
      <c r="A380" s="285" t="s">
        <v>692</v>
      </c>
      <c r="B380" s="285" t="s">
        <v>693</v>
      </c>
      <c r="C380" s="0" t="s">
        <v>694</v>
      </c>
      <c r="D380" s="0" t="s">
        <v>695</v>
      </c>
      <c r="E380" s="267" t="n">
        <v>191119</v>
      </c>
      <c r="F380" s="0" t="s">
        <v>696</v>
      </c>
      <c r="G380" s="0" t="s">
        <v>697</v>
      </c>
      <c r="H380" s="291" t="s">
        <v>698</v>
      </c>
      <c r="I380" s="0" t="s">
        <v>699</v>
      </c>
      <c r="J380" s="0" t="s">
        <v>700</v>
      </c>
      <c r="K380" s="0" t="s">
        <v>780</v>
      </c>
      <c r="L380" s="0" t="s">
        <v>331</v>
      </c>
      <c r="M380" s="268" t="str">
        <f aca="false">'common foods'!D159</f>
        <v>08098</v>
      </c>
      <c r="N380" s="0" t="s">
        <v>715</v>
      </c>
      <c r="O380" s="0" t="s">
        <v>710</v>
      </c>
      <c r="P380" s="0" t="n">
        <v>375</v>
      </c>
      <c r="Q380" s="0" t="s">
        <v>704</v>
      </c>
      <c r="R380" s="269" t="n">
        <v>1.99</v>
      </c>
      <c r="S380" s="269" t="n">
        <f aca="false">R380/3.75</f>
        <v>0.530666666666667</v>
      </c>
      <c r="T380" s="269" t="n">
        <f aca="false">S380*'edible cooking yield factors'!F160</f>
        <v>0.530666666666667</v>
      </c>
    </row>
    <row r="381" customFormat="false" ht="15" hidden="false" customHeight="false" outlineLevel="0" collapsed="false">
      <c r="A381" s="285" t="s">
        <v>692</v>
      </c>
      <c r="B381" s="285" t="s">
        <v>693</v>
      </c>
      <c r="C381" s="0" t="s">
        <v>694</v>
      </c>
      <c r="D381" s="0" t="s">
        <v>695</v>
      </c>
      <c r="E381" s="267" t="n">
        <v>191119</v>
      </c>
      <c r="F381" s="0" t="s">
        <v>696</v>
      </c>
      <c r="G381" s="0" t="s">
        <v>697</v>
      </c>
      <c r="H381" s="291" t="s">
        <v>698</v>
      </c>
      <c r="I381" s="0" t="s">
        <v>705</v>
      </c>
      <c r="J381" s="0" t="s">
        <v>700</v>
      </c>
      <c r="K381" s="0" t="s">
        <v>780</v>
      </c>
      <c r="L381" s="0" t="s">
        <v>331</v>
      </c>
      <c r="M381" s="268" t="s">
        <v>332</v>
      </c>
      <c r="N381" s="0" t="s">
        <v>715</v>
      </c>
      <c r="O381" s="0" t="s">
        <v>710</v>
      </c>
      <c r="P381" s="0" t="n">
        <v>375</v>
      </c>
      <c r="Q381" s="0" t="s">
        <v>704</v>
      </c>
      <c r="R381" s="269" t="n">
        <v>2.29</v>
      </c>
      <c r="S381" s="269" t="n">
        <f aca="false">R381/3.75</f>
        <v>0.610666666666667</v>
      </c>
      <c r="T381" s="269" t="n">
        <f aca="false">S381*'edible cooking yield factors'!F160</f>
        <v>0.610666666666667</v>
      </c>
    </row>
    <row r="382" customFormat="false" ht="15" hidden="false" customHeight="false" outlineLevel="0" collapsed="false">
      <c r="A382" s="285" t="s">
        <v>692</v>
      </c>
      <c r="B382" s="285" t="s">
        <v>693</v>
      </c>
      <c r="C382" s="0" t="s">
        <v>694</v>
      </c>
      <c r="D382" s="0" t="s">
        <v>695</v>
      </c>
      <c r="E382" s="267" t="n">
        <v>191119</v>
      </c>
      <c r="F382" s="0" t="s">
        <v>696</v>
      </c>
      <c r="G382" s="0" t="s">
        <v>697</v>
      </c>
      <c r="H382" s="291" t="s">
        <v>698</v>
      </c>
      <c r="I382" s="0" t="s">
        <v>706</v>
      </c>
      <c r="J382" s="0" t="s">
        <v>700</v>
      </c>
      <c r="K382" s="0" t="s">
        <v>780</v>
      </c>
      <c r="L382" s="0" t="s">
        <v>331</v>
      </c>
      <c r="M382" s="268" t="s">
        <v>332</v>
      </c>
      <c r="N382" s="0" t="s">
        <v>727</v>
      </c>
      <c r="O382" s="0" t="s">
        <v>710</v>
      </c>
      <c r="P382" s="0" t="n">
        <v>375</v>
      </c>
      <c r="Q382" s="0" t="s">
        <v>704</v>
      </c>
      <c r="R382" s="269" t="n">
        <v>2.1</v>
      </c>
      <c r="S382" s="269" t="n">
        <f aca="false">R382/3.75</f>
        <v>0.56</v>
      </c>
      <c r="T382" s="269" t="n">
        <f aca="false">S382*'edible cooking yield factors'!F160</f>
        <v>0.56</v>
      </c>
    </row>
    <row r="383" customFormat="false" ht="15" hidden="false" customHeight="false" outlineLevel="0" collapsed="false">
      <c r="A383" s="285" t="s">
        <v>692</v>
      </c>
      <c r="B383" s="285" t="s">
        <v>693</v>
      </c>
      <c r="C383" s="0" t="s">
        <v>694</v>
      </c>
      <c r="D383" s="0" t="s">
        <v>695</v>
      </c>
      <c r="E383" s="267" t="n">
        <v>191119</v>
      </c>
      <c r="F383" s="0" t="s">
        <v>696</v>
      </c>
      <c r="G383" s="0" t="s">
        <v>697</v>
      </c>
      <c r="H383" s="291" t="s">
        <v>698</v>
      </c>
      <c r="I383" s="0" t="s">
        <v>699</v>
      </c>
      <c r="J383" s="0" t="s">
        <v>700</v>
      </c>
      <c r="K383" s="0" t="s">
        <v>780</v>
      </c>
      <c r="L383" s="0" t="s">
        <v>322</v>
      </c>
      <c r="M383" s="268" t="str">
        <f aca="false">'common foods'!D155</f>
        <v>08100</v>
      </c>
      <c r="N383" s="0" t="s">
        <v>781</v>
      </c>
      <c r="O383" s="0" t="s">
        <v>703</v>
      </c>
      <c r="P383" s="0" t="n">
        <v>420</v>
      </c>
      <c r="Q383" s="0" t="s">
        <v>704</v>
      </c>
      <c r="R383" s="269" t="n">
        <v>1.89</v>
      </c>
      <c r="S383" s="269" t="n">
        <f aca="false">R383/4.2</f>
        <v>0.45</v>
      </c>
      <c r="T383" s="269" t="n">
        <f aca="false">S383*'edible cooking yield factors'!F155</f>
        <v>0.45</v>
      </c>
    </row>
    <row r="384" customFormat="false" ht="15" hidden="false" customHeight="false" outlineLevel="0" collapsed="false">
      <c r="A384" s="285" t="s">
        <v>692</v>
      </c>
      <c r="B384" s="285" t="s">
        <v>693</v>
      </c>
      <c r="C384" s="0" t="s">
        <v>694</v>
      </c>
      <c r="D384" s="0" t="s">
        <v>695</v>
      </c>
      <c r="E384" s="267" t="n">
        <v>191119</v>
      </c>
      <c r="F384" s="0" t="s">
        <v>696</v>
      </c>
      <c r="G384" s="0" t="s">
        <v>697</v>
      </c>
      <c r="H384" s="291" t="s">
        <v>698</v>
      </c>
      <c r="I384" s="0" t="s">
        <v>705</v>
      </c>
      <c r="J384" s="0" t="s">
        <v>700</v>
      </c>
      <c r="K384" s="0" t="s">
        <v>780</v>
      </c>
      <c r="L384" s="0" t="s">
        <v>322</v>
      </c>
      <c r="M384" s="268" t="s">
        <v>323</v>
      </c>
      <c r="N384" s="0" t="s">
        <v>781</v>
      </c>
      <c r="O384" s="0" t="s">
        <v>703</v>
      </c>
      <c r="P384" s="0" t="n">
        <v>420</v>
      </c>
      <c r="Q384" s="0" t="s">
        <v>704</v>
      </c>
      <c r="R384" s="269" t="n">
        <v>2.29</v>
      </c>
      <c r="S384" s="269" t="n">
        <f aca="false">R384/4.2</f>
        <v>0.545238095238095</v>
      </c>
      <c r="T384" s="269" t="n">
        <f aca="false">S384*'edible cooking yield factors'!F155</f>
        <v>0.545238095238095</v>
      </c>
    </row>
    <row r="385" customFormat="false" ht="15" hidden="false" customHeight="false" outlineLevel="0" collapsed="false">
      <c r="A385" s="285" t="s">
        <v>692</v>
      </c>
      <c r="B385" s="285" t="s">
        <v>693</v>
      </c>
      <c r="C385" s="0" t="s">
        <v>694</v>
      </c>
      <c r="D385" s="0" t="s">
        <v>695</v>
      </c>
      <c r="E385" s="267" t="n">
        <v>191119</v>
      </c>
      <c r="F385" s="0" t="s">
        <v>696</v>
      </c>
      <c r="G385" s="0" t="s">
        <v>697</v>
      </c>
      <c r="H385" s="291" t="s">
        <v>698</v>
      </c>
      <c r="I385" s="0" t="s">
        <v>706</v>
      </c>
      <c r="J385" s="0" t="s">
        <v>700</v>
      </c>
      <c r="K385" s="0" t="s">
        <v>780</v>
      </c>
      <c r="L385" s="0" t="s">
        <v>322</v>
      </c>
      <c r="M385" s="268" t="s">
        <v>323</v>
      </c>
      <c r="N385" s="0" t="s">
        <v>781</v>
      </c>
      <c r="O385" s="0" t="s">
        <v>703</v>
      </c>
      <c r="P385" s="0" t="n">
        <v>420</v>
      </c>
      <c r="Q385" s="0" t="s">
        <v>704</v>
      </c>
      <c r="R385" s="269" t="n">
        <v>2.3</v>
      </c>
      <c r="S385" s="269" t="n">
        <f aca="false">R385/4.2</f>
        <v>0.547619047619048</v>
      </c>
      <c r="T385" s="269" t="n">
        <f aca="false">S385*'edible cooking yield factors'!F155</f>
        <v>0.547619047619048</v>
      </c>
    </row>
    <row r="386" customFormat="false" ht="15" hidden="false" customHeight="false" outlineLevel="0" collapsed="false">
      <c r="A386" s="285" t="s">
        <v>692</v>
      </c>
      <c r="B386" s="285" t="s">
        <v>693</v>
      </c>
      <c r="C386" s="0" t="s">
        <v>694</v>
      </c>
      <c r="D386" s="0" t="s">
        <v>695</v>
      </c>
      <c r="E386" s="267" t="n">
        <v>191119</v>
      </c>
      <c r="F386" s="0" t="s">
        <v>696</v>
      </c>
      <c r="G386" s="0" t="s">
        <v>697</v>
      </c>
      <c r="H386" s="291" t="s">
        <v>698</v>
      </c>
      <c r="I386" s="0" t="s">
        <v>699</v>
      </c>
      <c r="J386" s="0" t="s">
        <v>700</v>
      </c>
      <c r="K386" s="0" t="s">
        <v>780</v>
      </c>
      <c r="L386" s="0" t="s">
        <v>324</v>
      </c>
      <c r="M386" s="268" t="str">
        <f aca="false">'common foods'!D156</f>
        <v>08101</v>
      </c>
      <c r="N386" s="0" t="s">
        <v>715</v>
      </c>
      <c r="O386" s="0" t="s">
        <v>710</v>
      </c>
      <c r="P386" s="0" t="n">
        <v>887</v>
      </c>
      <c r="Q386" s="0" t="s">
        <v>704</v>
      </c>
      <c r="R386" s="269" t="n">
        <v>5.49</v>
      </c>
      <c r="S386" s="269" t="n">
        <f aca="false">R386/8.87</f>
        <v>0.618940248027058</v>
      </c>
      <c r="T386" s="269" t="n">
        <f aca="false">S386*'edible cooking yield factors'!F156</f>
        <v>0.618940248027058</v>
      </c>
    </row>
    <row r="387" customFormat="false" ht="15" hidden="false" customHeight="false" outlineLevel="0" collapsed="false">
      <c r="A387" s="285" t="s">
        <v>692</v>
      </c>
      <c r="B387" s="285" t="s">
        <v>693</v>
      </c>
      <c r="C387" s="0" t="s">
        <v>694</v>
      </c>
      <c r="D387" s="0" t="s">
        <v>695</v>
      </c>
      <c r="E387" s="267" t="n">
        <v>191119</v>
      </c>
      <c r="F387" s="0" t="s">
        <v>696</v>
      </c>
      <c r="G387" s="0" t="s">
        <v>697</v>
      </c>
      <c r="H387" s="291" t="s">
        <v>698</v>
      </c>
      <c r="I387" s="0" t="s">
        <v>705</v>
      </c>
      <c r="J387" s="0" t="s">
        <v>700</v>
      </c>
      <c r="K387" s="0" t="s">
        <v>780</v>
      </c>
      <c r="L387" s="0" t="s">
        <v>324</v>
      </c>
      <c r="M387" s="268" t="s">
        <v>325</v>
      </c>
      <c r="N387" s="0" t="s">
        <v>715</v>
      </c>
      <c r="O387" s="0" t="s">
        <v>710</v>
      </c>
      <c r="P387" s="0" t="n">
        <v>887</v>
      </c>
      <c r="Q387" s="0" t="s">
        <v>704</v>
      </c>
      <c r="R387" s="269" t="n">
        <v>7.99</v>
      </c>
      <c r="S387" s="269" t="n">
        <f aca="false">R387/8.87</f>
        <v>0.900789177001127</v>
      </c>
      <c r="T387" s="269" t="n">
        <f aca="false">S387*'edible cooking yield factors'!F156</f>
        <v>0.900789177001127</v>
      </c>
    </row>
    <row r="388" customFormat="false" ht="15" hidden="false" customHeight="false" outlineLevel="0" collapsed="false">
      <c r="A388" s="285" t="s">
        <v>692</v>
      </c>
      <c r="B388" s="285" t="s">
        <v>693</v>
      </c>
      <c r="C388" s="0" t="s">
        <v>694</v>
      </c>
      <c r="D388" s="0" t="s">
        <v>695</v>
      </c>
      <c r="E388" s="267" t="n">
        <v>191119</v>
      </c>
      <c r="F388" s="0" t="s">
        <v>696</v>
      </c>
      <c r="G388" s="0" t="s">
        <v>697</v>
      </c>
      <c r="H388" s="291" t="s">
        <v>698</v>
      </c>
      <c r="I388" s="0" t="s">
        <v>706</v>
      </c>
      <c r="J388" s="0" t="s">
        <v>700</v>
      </c>
      <c r="K388" s="0" t="s">
        <v>780</v>
      </c>
      <c r="L388" s="0" t="s">
        <v>324</v>
      </c>
      <c r="M388" s="268" t="s">
        <v>325</v>
      </c>
      <c r="N388" s="0" t="s">
        <v>759</v>
      </c>
      <c r="O388" s="0" t="s">
        <v>710</v>
      </c>
      <c r="P388" s="0" t="n">
        <v>770</v>
      </c>
      <c r="Q388" s="0" t="s">
        <v>704</v>
      </c>
      <c r="R388" s="269" t="n">
        <v>3.3</v>
      </c>
      <c r="S388" s="269" t="n">
        <f aca="false">R388/7.7</f>
        <v>0.428571428571429</v>
      </c>
      <c r="T388" s="269" t="n">
        <f aca="false">S388*'edible cooking yield factors'!F156</f>
        <v>0.428571428571429</v>
      </c>
    </row>
    <row r="389" customFormat="false" ht="15" hidden="false" customHeight="false" outlineLevel="0" collapsed="false">
      <c r="A389" s="285" t="s">
        <v>692</v>
      </c>
      <c r="B389" s="285" t="s">
        <v>693</v>
      </c>
      <c r="C389" s="0" t="s">
        <v>694</v>
      </c>
      <c r="D389" s="0" t="s">
        <v>695</v>
      </c>
      <c r="E389" s="267" t="n">
        <v>191119</v>
      </c>
      <c r="F389" s="0" t="s">
        <v>696</v>
      </c>
      <c r="G389" s="0" t="s">
        <v>697</v>
      </c>
      <c r="H389" s="291" t="s">
        <v>698</v>
      </c>
      <c r="I389" s="0" t="s">
        <v>699</v>
      </c>
      <c r="J389" s="0" t="s">
        <v>700</v>
      </c>
      <c r="K389" s="0" t="s">
        <v>780</v>
      </c>
      <c r="L389" s="0" t="s">
        <v>326</v>
      </c>
      <c r="M389" s="268" t="str">
        <f aca="false">'common foods'!D157</f>
        <v>08102</v>
      </c>
      <c r="N389" s="0" t="s">
        <v>709</v>
      </c>
      <c r="O389" s="0" t="s">
        <v>710</v>
      </c>
      <c r="P389" s="0" t="n">
        <v>1000</v>
      </c>
      <c r="Q389" s="0" t="s">
        <v>704</v>
      </c>
      <c r="R389" s="269" t="n">
        <v>2.89</v>
      </c>
      <c r="S389" s="269" t="n">
        <f aca="false">R389/10</f>
        <v>0.289</v>
      </c>
      <c r="T389" s="269" t="n">
        <f aca="false">S389*'edible cooking yield factors'!F157</f>
        <v>0.289</v>
      </c>
    </row>
    <row r="390" customFormat="false" ht="15" hidden="false" customHeight="false" outlineLevel="0" collapsed="false">
      <c r="A390" s="285" t="s">
        <v>692</v>
      </c>
      <c r="B390" s="285" t="s">
        <v>693</v>
      </c>
      <c r="C390" s="0" t="s">
        <v>694</v>
      </c>
      <c r="D390" s="0" t="s">
        <v>695</v>
      </c>
      <c r="E390" s="267" t="n">
        <v>191119</v>
      </c>
      <c r="F390" s="0" t="s">
        <v>696</v>
      </c>
      <c r="G390" s="0" t="s">
        <v>697</v>
      </c>
      <c r="H390" s="291" t="s">
        <v>698</v>
      </c>
      <c r="I390" s="0" t="s">
        <v>705</v>
      </c>
      <c r="J390" s="0" t="s">
        <v>700</v>
      </c>
      <c r="K390" s="0" t="s">
        <v>780</v>
      </c>
      <c r="L390" s="0" t="s">
        <v>326</v>
      </c>
      <c r="M390" s="268" t="s">
        <v>327</v>
      </c>
      <c r="N390" s="0" t="s">
        <v>709</v>
      </c>
      <c r="O390" s="0" t="s">
        <v>710</v>
      </c>
      <c r="P390" s="0" t="n">
        <v>1000</v>
      </c>
      <c r="Q390" s="0" t="s">
        <v>704</v>
      </c>
      <c r="R390" s="269" t="n">
        <v>3.39</v>
      </c>
      <c r="S390" s="269" t="n">
        <f aca="false">R390/10</f>
        <v>0.339</v>
      </c>
      <c r="T390" s="269" t="n">
        <f aca="false">S390*'edible cooking yield factors'!F157</f>
        <v>0.339</v>
      </c>
    </row>
    <row r="391" customFormat="false" ht="15" hidden="false" customHeight="false" outlineLevel="0" collapsed="false">
      <c r="A391" s="285" t="s">
        <v>692</v>
      </c>
      <c r="B391" s="285" t="s">
        <v>693</v>
      </c>
      <c r="C391" s="0" t="s">
        <v>694</v>
      </c>
      <c r="D391" s="0" t="s">
        <v>695</v>
      </c>
      <c r="E391" s="267" t="n">
        <v>191119</v>
      </c>
      <c r="F391" s="0" t="s">
        <v>696</v>
      </c>
      <c r="G391" s="0" t="s">
        <v>697</v>
      </c>
      <c r="H391" s="291" t="s">
        <v>698</v>
      </c>
      <c r="I391" s="0" t="s">
        <v>706</v>
      </c>
      <c r="J391" s="0" t="s">
        <v>700</v>
      </c>
      <c r="K391" s="0" t="s">
        <v>780</v>
      </c>
      <c r="L391" s="0" t="s">
        <v>326</v>
      </c>
      <c r="M391" s="268" t="s">
        <v>327</v>
      </c>
      <c r="N391" s="0" t="s">
        <v>706</v>
      </c>
      <c r="O391" s="0" t="s">
        <v>710</v>
      </c>
      <c r="P391" s="0" t="n">
        <v>2000</v>
      </c>
      <c r="Q391" s="0" t="s">
        <v>704</v>
      </c>
      <c r="R391" s="269" t="n">
        <v>4.9</v>
      </c>
      <c r="S391" s="269" t="n">
        <f aca="false">R391/20</f>
        <v>0.245</v>
      </c>
      <c r="T391" s="269" t="n">
        <f aca="false">S391*'edible cooking yield factors'!F157</f>
        <v>0.245</v>
      </c>
    </row>
    <row r="392" customFormat="false" ht="15" hidden="false" customHeight="false" outlineLevel="0" collapsed="false">
      <c r="A392" s="285" t="s">
        <v>692</v>
      </c>
      <c r="B392" s="285" t="s">
        <v>693</v>
      </c>
      <c r="C392" s="0" t="s">
        <v>694</v>
      </c>
      <c r="D392" s="0" t="s">
        <v>695</v>
      </c>
      <c r="E392" s="267" t="n">
        <v>191119</v>
      </c>
      <c r="F392" s="0" t="s">
        <v>696</v>
      </c>
      <c r="G392" s="0" t="s">
        <v>697</v>
      </c>
      <c r="H392" s="291" t="s">
        <v>698</v>
      </c>
      <c r="I392" s="0" t="s">
        <v>699</v>
      </c>
      <c r="J392" s="0" t="s">
        <v>700</v>
      </c>
      <c r="K392" s="0" t="s">
        <v>780</v>
      </c>
      <c r="L392" s="0" t="s">
        <v>328</v>
      </c>
      <c r="M392" s="268" t="str">
        <f aca="false">'common foods'!D158</f>
        <v>08103</v>
      </c>
      <c r="N392" s="0" t="s">
        <v>715</v>
      </c>
      <c r="O392" s="0" t="s">
        <v>710</v>
      </c>
      <c r="P392" s="0" t="n">
        <v>5000</v>
      </c>
      <c r="Q392" s="0" t="s">
        <v>704</v>
      </c>
      <c r="R392" s="269" t="n">
        <v>7.99</v>
      </c>
      <c r="S392" s="269" t="n">
        <f aca="false">R392/50</f>
        <v>0.1598</v>
      </c>
      <c r="T392" s="269" t="n">
        <f aca="false">S392*'edible cooking yield factors'!F158</f>
        <v>0.1598</v>
      </c>
    </row>
    <row r="393" customFormat="false" ht="15" hidden="false" customHeight="false" outlineLevel="0" collapsed="false">
      <c r="A393" s="285" t="s">
        <v>692</v>
      </c>
      <c r="B393" s="285" t="s">
        <v>693</v>
      </c>
      <c r="C393" s="0" t="s">
        <v>694</v>
      </c>
      <c r="D393" s="0" t="s">
        <v>695</v>
      </c>
      <c r="E393" s="267" t="n">
        <v>191119</v>
      </c>
      <c r="F393" s="0" t="s">
        <v>696</v>
      </c>
      <c r="G393" s="0" t="s">
        <v>697</v>
      </c>
      <c r="H393" s="291" t="s">
        <v>698</v>
      </c>
      <c r="I393" s="0" t="s">
        <v>705</v>
      </c>
      <c r="J393" s="0" t="s">
        <v>700</v>
      </c>
      <c r="K393" s="0" t="s">
        <v>780</v>
      </c>
      <c r="L393" s="0" t="s">
        <v>328</v>
      </c>
      <c r="M393" s="268" t="s">
        <v>329</v>
      </c>
      <c r="N393" s="0" t="s">
        <v>715</v>
      </c>
      <c r="O393" s="0" t="s">
        <v>710</v>
      </c>
      <c r="P393" s="0" t="n">
        <v>5000</v>
      </c>
      <c r="Q393" s="0" t="s">
        <v>704</v>
      </c>
      <c r="R393" s="269" t="n">
        <v>8.99</v>
      </c>
      <c r="S393" s="269" t="n">
        <f aca="false">R393/50</f>
        <v>0.1798</v>
      </c>
      <c r="T393" s="269" t="n">
        <f aca="false">S393*'edible cooking yield factors'!F158</f>
        <v>0.1798</v>
      </c>
    </row>
    <row r="394" customFormat="false" ht="15" hidden="false" customHeight="false" outlineLevel="0" collapsed="false">
      <c r="A394" s="285" t="s">
        <v>692</v>
      </c>
      <c r="B394" s="285" t="s">
        <v>693</v>
      </c>
      <c r="C394" s="0" t="s">
        <v>694</v>
      </c>
      <c r="D394" s="0" t="s">
        <v>695</v>
      </c>
      <c r="E394" s="267" t="n">
        <v>191119</v>
      </c>
      <c r="F394" s="0" t="s">
        <v>696</v>
      </c>
      <c r="G394" s="0" t="s">
        <v>697</v>
      </c>
      <c r="H394" s="291" t="s">
        <v>698</v>
      </c>
      <c r="I394" s="0" t="s">
        <v>706</v>
      </c>
      <c r="J394" s="0" t="s">
        <v>700</v>
      </c>
      <c r="K394" s="0" t="s">
        <v>780</v>
      </c>
      <c r="L394" s="0" t="s">
        <v>328</v>
      </c>
      <c r="M394" s="268" t="s">
        <v>329</v>
      </c>
      <c r="N394" s="0" t="s">
        <v>706</v>
      </c>
      <c r="O394" s="0" t="s">
        <v>710</v>
      </c>
      <c r="P394" s="0" t="n">
        <v>5000</v>
      </c>
      <c r="Q394" s="0" t="s">
        <v>704</v>
      </c>
      <c r="R394" s="269" t="n">
        <v>9</v>
      </c>
      <c r="S394" s="269" t="n">
        <f aca="false">R394/50</f>
        <v>0.18</v>
      </c>
      <c r="T394" s="269" t="n">
        <f aca="false">S394*'edible cooking yield factors'!F158</f>
        <v>0.18</v>
      </c>
    </row>
    <row r="395" customFormat="false" ht="15" hidden="false" customHeight="false" outlineLevel="0" collapsed="false">
      <c r="A395" s="285" t="s">
        <v>692</v>
      </c>
      <c r="B395" s="285" t="s">
        <v>693</v>
      </c>
      <c r="C395" s="0" t="s">
        <v>694</v>
      </c>
      <c r="D395" s="0" t="s">
        <v>695</v>
      </c>
      <c r="E395" s="267" t="n">
        <v>191119</v>
      </c>
      <c r="F395" s="0" t="s">
        <v>696</v>
      </c>
      <c r="G395" s="0" t="s">
        <v>697</v>
      </c>
      <c r="H395" s="291" t="s">
        <v>698</v>
      </c>
      <c r="I395" s="0" t="s">
        <v>699</v>
      </c>
      <c r="J395" s="0" t="s">
        <v>700</v>
      </c>
      <c r="K395" s="0" t="s">
        <v>780</v>
      </c>
      <c r="L395" s="0" t="s">
        <v>335</v>
      </c>
      <c r="M395" s="268" t="str">
        <f aca="false">'common foods'!D161</f>
        <v>08104</v>
      </c>
      <c r="N395" s="0" t="s">
        <v>715</v>
      </c>
      <c r="O395" s="0" t="s">
        <v>710</v>
      </c>
      <c r="P395" s="0" t="n">
        <v>560</v>
      </c>
      <c r="Q395" s="0" t="s">
        <v>704</v>
      </c>
      <c r="R395" s="269" t="n">
        <v>1.49</v>
      </c>
      <c r="S395" s="269" t="n">
        <f aca="false">R395/5.6</f>
        <v>0.266071428571429</v>
      </c>
      <c r="T395" s="269" t="n">
        <f aca="false">S395*'edible cooking yield factors'!F161</f>
        <v>0.266071428571429</v>
      </c>
    </row>
    <row r="396" customFormat="false" ht="15" hidden="false" customHeight="false" outlineLevel="0" collapsed="false">
      <c r="A396" s="285" t="s">
        <v>692</v>
      </c>
      <c r="B396" s="285" t="s">
        <v>693</v>
      </c>
      <c r="C396" s="0" t="s">
        <v>694</v>
      </c>
      <c r="D396" s="0" t="s">
        <v>695</v>
      </c>
      <c r="E396" s="267" t="n">
        <v>191119</v>
      </c>
      <c r="F396" s="0" t="s">
        <v>696</v>
      </c>
      <c r="G396" s="0" t="s">
        <v>697</v>
      </c>
      <c r="H396" s="291" t="s">
        <v>698</v>
      </c>
      <c r="I396" s="0" t="s">
        <v>705</v>
      </c>
      <c r="J396" s="0" t="s">
        <v>700</v>
      </c>
      <c r="K396" s="0" t="s">
        <v>780</v>
      </c>
      <c r="L396" s="0" t="s">
        <v>335</v>
      </c>
      <c r="M396" s="268" t="s">
        <v>336</v>
      </c>
      <c r="N396" s="0" t="s">
        <v>715</v>
      </c>
      <c r="O396" s="0" t="s">
        <v>710</v>
      </c>
      <c r="P396" s="0" t="n">
        <v>560</v>
      </c>
      <c r="Q396" s="0" t="s">
        <v>704</v>
      </c>
      <c r="R396" s="269" t="n">
        <v>1.59</v>
      </c>
      <c r="S396" s="269" t="n">
        <f aca="false">R396/5.6</f>
        <v>0.283928571428571</v>
      </c>
      <c r="T396" s="269" t="n">
        <f aca="false">S396*'edible cooking yield factors'!F161</f>
        <v>0.283928571428571</v>
      </c>
    </row>
    <row r="397" customFormat="false" ht="15" hidden="false" customHeight="false" outlineLevel="0" collapsed="false">
      <c r="A397" s="285" t="s">
        <v>692</v>
      </c>
      <c r="B397" s="285" t="s">
        <v>693</v>
      </c>
      <c r="C397" s="0" t="s">
        <v>694</v>
      </c>
      <c r="D397" s="0" t="s">
        <v>695</v>
      </c>
      <c r="E397" s="267" t="n">
        <v>191119</v>
      </c>
      <c r="F397" s="0" t="s">
        <v>696</v>
      </c>
      <c r="G397" s="0" t="s">
        <v>697</v>
      </c>
      <c r="H397" s="291" t="s">
        <v>698</v>
      </c>
      <c r="I397" s="0" t="s">
        <v>706</v>
      </c>
      <c r="J397" s="0" t="s">
        <v>700</v>
      </c>
      <c r="K397" s="0" t="s">
        <v>780</v>
      </c>
      <c r="L397" s="0" t="s">
        <v>335</v>
      </c>
      <c r="M397" s="268" t="s">
        <v>336</v>
      </c>
      <c r="N397" s="0" t="s">
        <v>446</v>
      </c>
      <c r="O397" s="0" t="s">
        <v>703</v>
      </c>
      <c r="P397" s="0" t="n">
        <v>560</v>
      </c>
      <c r="Q397" s="0" t="s">
        <v>704</v>
      </c>
      <c r="R397" s="269" t="n">
        <v>2.99</v>
      </c>
      <c r="S397" s="269" t="n">
        <f aca="false">R397/5.6</f>
        <v>0.533928571428572</v>
      </c>
      <c r="T397" s="269" t="n">
        <f aca="false">S397*'edible cooking yield factors'!F161</f>
        <v>0.533928571428572</v>
      </c>
    </row>
    <row r="398" customFormat="false" ht="15" hidden="false" customHeight="false" outlineLevel="0" collapsed="false">
      <c r="A398" s="285" t="s">
        <v>692</v>
      </c>
      <c r="B398" s="285" t="s">
        <v>693</v>
      </c>
      <c r="C398" s="0" t="s">
        <v>694</v>
      </c>
      <c r="D398" s="0" t="s">
        <v>695</v>
      </c>
      <c r="E398" s="267" t="n">
        <v>191119</v>
      </c>
      <c r="F398" s="0" t="s">
        <v>696</v>
      </c>
      <c r="G398" s="0" t="s">
        <v>697</v>
      </c>
      <c r="H398" s="291" t="s">
        <v>698</v>
      </c>
      <c r="I398" s="0" t="s">
        <v>699</v>
      </c>
      <c r="J398" s="0" t="s">
        <v>700</v>
      </c>
      <c r="K398" s="0" t="s">
        <v>719</v>
      </c>
      <c r="L398" s="0" t="s">
        <v>96</v>
      </c>
      <c r="M398" s="268" t="str">
        <f aca="false">'common foods'!D42</f>
        <v>08099</v>
      </c>
      <c r="N398" s="0" t="s">
        <v>782</v>
      </c>
      <c r="O398" s="0" t="s">
        <v>703</v>
      </c>
      <c r="P398" s="0" t="n">
        <v>420</v>
      </c>
      <c r="Q398" s="0" t="s">
        <v>704</v>
      </c>
      <c r="R398" s="269" t="n">
        <v>1.99</v>
      </c>
      <c r="S398" s="269" t="n">
        <f aca="false">R398/4.2</f>
        <v>0.473809523809524</v>
      </c>
      <c r="T398" s="269" t="n">
        <f aca="false">S398*'edible cooking yield factors'!F42</f>
        <v>0.473809523809524</v>
      </c>
    </row>
    <row r="399" customFormat="false" ht="15" hidden="false" customHeight="false" outlineLevel="0" collapsed="false">
      <c r="A399" s="285" t="s">
        <v>692</v>
      </c>
      <c r="B399" s="285" t="s">
        <v>693</v>
      </c>
      <c r="C399" s="0" t="s">
        <v>694</v>
      </c>
      <c r="D399" s="0" t="s">
        <v>695</v>
      </c>
      <c r="E399" s="267" t="n">
        <v>191119</v>
      </c>
      <c r="F399" s="0" t="s">
        <v>696</v>
      </c>
      <c r="G399" s="0" t="s">
        <v>697</v>
      </c>
      <c r="H399" s="291" t="s">
        <v>698</v>
      </c>
      <c r="I399" s="0" t="s">
        <v>705</v>
      </c>
      <c r="J399" s="0" t="s">
        <v>700</v>
      </c>
      <c r="K399" s="0" t="s">
        <v>719</v>
      </c>
      <c r="L399" s="0" t="s">
        <v>96</v>
      </c>
      <c r="M399" s="268" t="s">
        <v>97</v>
      </c>
      <c r="N399" s="0" t="s">
        <v>782</v>
      </c>
      <c r="O399" s="0" t="s">
        <v>703</v>
      </c>
      <c r="P399" s="0" t="n">
        <v>420</v>
      </c>
      <c r="Q399" s="0" t="s">
        <v>704</v>
      </c>
      <c r="R399" s="269" t="n">
        <v>2.69</v>
      </c>
      <c r="S399" s="269" t="n">
        <f aca="false">R399/4.2</f>
        <v>0.64047619047619</v>
      </c>
      <c r="T399" s="269" t="n">
        <f aca="false">S399*'edible cooking yield factors'!F42</f>
        <v>0.64047619047619</v>
      </c>
    </row>
    <row r="400" customFormat="false" ht="15" hidden="false" customHeight="false" outlineLevel="0" collapsed="false">
      <c r="A400" s="285" t="s">
        <v>692</v>
      </c>
      <c r="B400" s="285" t="s">
        <v>693</v>
      </c>
      <c r="C400" s="0" t="s">
        <v>694</v>
      </c>
      <c r="D400" s="0" t="s">
        <v>695</v>
      </c>
      <c r="E400" s="267" t="n">
        <v>191119</v>
      </c>
      <c r="F400" s="0" t="s">
        <v>696</v>
      </c>
      <c r="G400" s="0" t="s">
        <v>697</v>
      </c>
      <c r="H400" s="291" t="s">
        <v>698</v>
      </c>
      <c r="I400" s="0" t="s">
        <v>706</v>
      </c>
      <c r="J400" s="0" t="s">
        <v>700</v>
      </c>
      <c r="K400" s="0" t="s">
        <v>719</v>
      </c>
      <c r="L400" s="0" t="s">
        <v>96</v>
      </c>
      <c r="M400" s="268" t="s">
        <v>97</v>
      </c>
      <c r="N400" s="0" t="s">
        <v>706</v>
      </c>
      <c r="O400" s="0" t="s">
        <v>710</v>
      </c>
      <c r="P400" s="0" t="n">
        <v>420</v>
      </c>
      <c r="Q400" s="0" t="s">
        <v>704</v>
      </c>
      <c r="R400" s="269" t="n">
        <v>1.3</v>
      </c>
      <c r="S400" s="269" t="n">
        <f aca="false">R400/4.2</f>
        <v>0.30952380952381</v>
      </c>
      <c r="T400" s="269" t="n">
        <f aca="false">S400*'edible cooking yield factors'!F42</f>
        <v>0.30952380952381</v>
      </c>
    </row>
    <row r="401" customFormat="false" ht="15" hidden="false" customHeight="false" outlineLevel="0" collapsed="false">
      <c r="A401" s="285" t="s">
        <v>692</v>
      </c>
      <c r="B401" s="285" t="s">
        <v>693</v>
      </c>
      <c r="C401" s="0" t="s">
        <v>694</v>
      </c>
      <c r="D401" s="0" t="s">
        <v>695</v>
      </c>
      <c r="E401" s="267" t="n">
        <v>191119</v>
      </c>
      <c r="F401" s="0" t="s">
        <v>696</v>
      </c>
      <c r="G401" s="0" t="s">
        <v>697</v>
      </c>
      <c r="H401" s="291" t="s">
        <v>698</v>
      </c>
      <c r="I401" s="0" t="s">
        <v>699</v>
      </c>
      <c r="J401" s="0" t="s">
        <v>700</v>
      </c>
      <c r="K401" s="0" t="s">
        <v>783</v>
      </c>
      <c r="L401" s="0" t="s">
        <v>346</v>
      </c>
      <c r="M401" s="268" t="str">
        <f aca="false">'common foods'!D166</f>
        <v>09104</v>
      </c>
      <c r="N401" s="0" t="s">
        <v>784</v>
      </c>
      <c r="O401" s="0" t="s">
        <v>703</v>
      </c>
      <c r="P401" s="0" t="n">
        <v>900</v>
      </c>
      <c r="Q401" s="0" t="s">
        <v>704</v>
      </c>
      <c r="R401" s="269" t="n">
        <v>9.99</v>
      </c>
      <c r="S401" s="269" t="n">
        <f aca="false">R401/9</f>
        <v>1.11</v>
      </c>
      <c r="T401" s="269" t="n">
        <f aca="false">S401*'edible cooking yield factors'!F166</f>
        <v>1.11</v>
      </c>
    </row>
    <row r="402" customFormat="false" ht="15" hidden="false" customHeight="false" outlineLevel="0" collapsed="false">
      <c r="A402" s="285" t="s">
        <v>692</v>
      </c>
      <c r="B402" s="285" t="s">
        <v>693</v>
      </c>
      <c r="C402" s="0" t="s">
        <v>694</v>
      </c>
      <c r="D402" s="0" t="s">
        <v>695</v>
      </c>
      <c r="E402" s="267" t="n">
        <v>191119</v>
      </c>
      <c r="F402" s="0" t="s">
        <v>696</v>
      </c>
      <c r="G402" s="0" t="s">
        <v>697</v>
      </c>
      <c r="H402" s="291" t="s">
        <v>698</v>
      </c>
      <c r="I402" s="0" t="s">
        <v>705</v>
      </c>
      <c r="J402" s="0" t="s">
        <v>700</v>
      </c>
      <c r="K402" s="0" t="s">
        <v>783</v>
      </c>
      <c r="L402" s="0" t="s">
        <v>346</v>
      </c>
      <c r="M402" s="268" t="s">
        <v>347</v>
      </c>
      <c r="N402" s="0" t="s">
        <v>784</v>
      </c>
      <c r="O402" s="0" t="s">
        <v>703</v>
      </c>
      <c r="P402" s="0" t="n">
        <v>900</v>
      </c>
      <c r="Q402" s="0" t="s">
        <v>704</v>
      </c>
      <c r="R402" s="269" t="n">
        <v>13.49</v>
      </c>
      <c r="S402" s="269" t="n">
        <f aca="false">R402/9</f>
        <v>1.49888888888889</v>
      </c>
      <c r="T402" s="269" t="n">
        <f aca="false">S402*'edible cooking yield factors'!F166</f>
        <v>1.49888888888889</v>
      </c>
    </row>
    <row r="403" customFormat="false" ht="15" hidden="false" customHeight="false" outlineLevel="0" collapsed="false">
      <c r="A403" s="285" t="s">
        <v>692</v>
      </c>
      <c r="B403" s="285" t="s">
        <v>693</v>
      </c>
      <c r="C403" s="0" t="s">
        <v>694</v>
      </c>
      <c r="D403" s="0" t="s">
        <v>695</v>
      </c>
      <c r="E403" s="267" t="n">
        <v>191119</v>
      </c>
      <c r="F403" s="0" t="s">
        <v>696</v>
      </c>
      <c r="G403" s="0" t="s">
        <v>697</v>
      </c>
      <c r="H403" s="291" t="s">
        <v>698</v>
      </c>
      <c r="I403" s="0" t="s">
        <v>706</v>
      </c>
      <c r="J403" s="0" t="s">
        <v>700</v>
      </c>
      <c r="K403" s="0" t="s">
        <v>783</v>
      </c>
      <c r="L403" s="0" t="s">
        <v>346</v>
      </c>
      <c r="M403" s="268" t="s">
        <v>347</v>
      </c>
      <c r="N403" s="0" t="s">
        <v>784</v>
      </c>
      <c r="O403" s="0" t="s">
        <v>703</v>
      </c>
      <c r="P403" s="0" t="n">
        <v>900</v>
      </c>
      <c r="Q403" s="0" t="s">
        <v>704</v>
      </c>
      <c r="R403" s="269" t="n">
        <v>13.49</v>
      </c>
      <c r="S403" s="269" t="n">
        <f aca="false">R403/9</f>
        <v>1.49888888888889</v>
      </c>
      <c r="T403" s="269" t="n">
        <f aca="false">S403*'edible cooking yield factors'!F166</f>
        <v>1.49888888888889</v>
      </c>
    </row>
    <row r="404" customFormat="false" ht="15" hidden="false" customHeight="false" outlineLevel="0" collapsed="false">
      <c r="A404" s="285" t="s">
        <v>692</v>
      </c>
      <c r="B404" s="285" t="s">
        <v>693</v>
      </c>
      <c r="C404" s="0" t="s">
        <v>694</v>
      </c>
      <c r="D404" s="0" t="s">
        <v>695</v>
      </c>
      <c r="E404" s="267" t="n">
        <v>191119</v>
      </c>
      <c r="F404" s="0" t="s">
        <v>696</v>
      </c>
      <c r="G404" s="0" t="s">
        <v>697</v>
      </c>
      <c r="H404" s="291" t="s">
        <v>698</v>
      </c>
      <c r="I404" s="0" t="s">
        <v>699</v>
      </c>
      <c r="J404" s="0" t="s">
        <v>700</v>
      </c>
      <c r="K404" s="0" t="s">
        <v>783</v>
      </c>
      <c r="L404" s="0" t="s">
        <v>348</v>
      </c>
      <c r="M404" s="268" t="str">
        <f aca="false">'common foods'!D167</f>
        <v>09105</v>
      </c>
      <c r="N404" s="0" t="s">
        <v>785</v>
      </c>
      <c r="O404" s="0" t="s">
        <v>703</v>
      </c>
      <c r="P404" s="0" t="n">
        <v>2250</v>
      </c>
      <c r="Q404" s="0" t="s">
        <v>704</v>
      </c>
      <c r="R404" s="269" t="n">
        <v>3.69</v>
      </c>
      <c r="S404" s="269" t="n">
        <f aca="false">R404/22.5</f>
        <v>0.164</v>
      </c>
      <c r="T404" s="269" t="n">
        <f aca="false">S404*'edible cooking yield factors'!F167</f>
        <v>0.164</v>
      </c>
    </row>
    <row r="405" customFormat="false" ht="15" hidden="false" customHeight="false" outlineLevel="0" collapsed="false">
      <c r="A405" s="285" t="s">
        <v>692</v>
      </c>
      <c r="B405" s="285" t="s">
        <v>693</v>
      </c>
      <c r="C405" s="0" t="s">
        <v>694</v>
      </c>
      <c r="D405" s="0" t="s">
        <v>695</v>
      </c>
      <c r="E405" s="267" t="n">
        <v>191119</v>
      </c>
      <c r="F405" s="0" t="s">
        <v>696</v>
      </c>
      <c r="G405" s="0" t="s">
        <v>697</v>
      </c>
      <c r="H405" s="291" t="s">
        <v>698</v>
      </c>
      <c r="I405" s="0" t="s">
        <v>705</v>
      </c>
      <c r="J405" s="0" t="s">
        <v>700</v>
      </c>
      <c r="K405" s="0" t="s">
        <v>783</v>
      </c>
      <c r="L405" s="0" t="s">
        <v>348</v>
      </c>
      <c r="M405" s="268" t="s">
        <v>349</v>
      </c>
      <c r="N405" s="0" t="s">
        <v>785</v>
      </c>
      <c r="O405" s="0" t="s">
        <v>703</v>
      </c>
      <c r="P405" s="0" t="n">
        <v>2250</v>
      </c>
      <c r="Q405" s="0" t="s">
        <v>704</v>
      </c>
      <c r="R405" s="269" t="n">
        <v>4.69</v>
      </c>
      <c r="S405" s="269" t="n">
        <f aca="false">R405/22.5</f>
        <v>0.208444444444444</v>
      </c>
      <c r="T405" s="269" t="n">
        <f aca="false">S405*'edible cooking yield factors'!F167</f>
        <v>0.208444444444444</v>
      </c>
    </row>
    <row r="406" customFormat="false" ht="15" hidden="false" customHeight="false" outlineLevel="0" collapsed="false">
      <c r="A406" s="285" t="s">
        <v>692</v>
      </c>
      <c r="B406" s="285" t="s">
        <v>693</v>
      </c>
      <c r="C406" s="0" t="s">
        <v>694</v>
      </c>
      <c r="D406" s="0" t="s">
        <v>695</v>
      </c>
      <c r="E406" s="267" t="n">
        <v>191119</v>
      </c>
      <c r="F406" s="0" t="s">
        <v>696</v>
      </c>
      <c r="G406" s="0" t="s">
        <v>697</v>
      </c>
      <c r="H406" s="291" t="s">
        <v>698</v>
      </c>
      <c r="I406" s="0" t="s">
        <v>706</v>
      </c>
      <c r="J406" s="0" t="s">
        <v>700</v>
      </c>
      <c r="K406" s="0" t="s">
        <v>783</v>
      </c>
      <c r="L406" s="0" t="s">
        <v>348</v>
      </c>
      <c r="M406" s="268" t="s">
        <v>349</v>
      </c>
      <c r="N406" s="0" t="s">
        <v>706</v>
      </c>
      <c r="O406" s="0" t="s">
        <v>710</v>
      </c>
      <c r="P406" s="0" t="n">
        <v>1500</v>
      </c>
      <c r="Q406" s="0" t="s">
        <v>704</v>
      </c>
      <c r="R406" s="269" t="n">
        <v>1.3</v>
      </c>
      <c r="S406" s="269" t="n">
        <f aca="false">R406/15</f>
        <v>0.0866666666666667</v>
      </c>
      <c r="T406" s="269" t="n">
        <f aca="false">S406*'edible cooking yield factors'!F167</f>
        <v>0.0866666666666667</v>
      </c>
    </row>
    <row r="407" customFormat="false" ht="15" hidden="false" customHeight="false" outlineLevel="0" collapsed="false">
      <c r="A407" s="285" t="s">
        <v>692</v>
      </c>
      <c r="B407" s="285" t="s">
        <v>693</v>
      </c>
      <c r="C407" s="0" t="s">
        <v>694</v>
      </c>
      <c r="D407" s="0" t="s">
        <v>695</v>
      </c>
      <c r="E407" s="267" t="n">
        <v>191119</v>
      </c>
      <c r="F407" s="0" t="s">
        <v>696</v>
      </c>
      <c r="G407" s="0" t="s">
        <v>697</v>
      </c>
      <c r="H407" s="291" t="s">
        <v>698</v>
      </c>
      <c r="I407" s="0" t="s">
        <v>699</v>
      </c>
      <c r="J407" s="0" t="s">
        <v>700</v>
      </c>
      <c r="K407" s="0" t="s">
        <v>783</v>
      </c>
      <c r="L407" s="0" t="s">
        <v>350</v>
      </c>
      <c r="M407" s="268" t="str">
        <f aca="false">'common foods'!D168</f>
        <v>09106</v>
      </c>
      <c r="N407" s="0" t="s">
        <v>709</v>
      </c>
      <c r="O407" s="0" t="s">
        <v>710</v>
      </c>
      <c r="P407" s="0" t="n">
        <v>1500</v>
      </c>
      <c r="Q407" s="0" t="s">
        <v>704</v>
      </c>
      <c r="R407" s="269" t="n">
        <v>0.99</v>
      </c>
      <c r="S407" s="269" t="n">
        <f aca="false">R407/15</f>
        <v>0.066</v>
      </c>
      <c r="T407" s="269" t="n">
        <f aca="false">S407*'edible cooking yield factors'!F168</f>
        <v>0.066</v>
      </c>
    </row>
    <row r="408" customFormat="false" ht="15" hidden="false" customHeight="false" outlineLevel="0" collapsed="false">
      <c r="A408" s="285" t="s">
        <v>692</v>
      </c>
      <c r="B408" s="285" t="s">
        <v>693</v>
      </c>
      <c r="C408" s="0" t="s">
        <v>694</v>
      </c>
      <c r="D408" s="0" t="s">
        <v>695</v>
      </c>
      <c r="E408" s="267" t="n">
        <v>191119</v>
      </c>
      <c r="F408" s="0" t="s">
        <v>696</v>
      </c>
      <c r="G408" s="0" t="s">
        <v>697</v>
      </c>
      <c r="H408" s="291" t="s">
        <v>698</v>
      </c>
      <c r="I408" s="0" t="s">
        <v>705</v>
      </c>
      <c r="J408" s="0" t="s">
        <v>700</v>
      </c>
      <c r="K408" s="0" t="s">
        <v>783</v>
      </c>
      <c r="L408" s="0" t="s">
        <v>350</v>
      </c>
      <c r="M408" s="268" t="s">
        <v>351</v>
      </c>
      <c r="N408" s="0" t="s">
        <v>709</v>
      </c>
      <c r="O408" s="0" t="s">
        <v>710</v>
      </c>
      <c r="P408" s="0" t="n">
        <v>1500</v>
      </c>
      <c r="Q408" s="0" t="s">
        <v>704</v>
      </c>
      <c r="R408" s="269" t="n">
        <v>0.99</v>
      </c>
      <c r="S408" s="269" t="n">
        <f aca="false">R408/15</f>
        <v>0.066</v>
      </c>
      <c r="T408" s="269" t="n">
        <f aca="false">S408*'edible cooking yield factors'!F168</f>
        <v>0.066</v>
      </c>
    </row>
    <row r="409" customFormat="false" ht="15" hidden="false" customHeight="false" outlineLevel="0" collapsed="false">
      <c r="A409" s="285" t="s">
        <v>692</v>
      </c>
      <c r="B409" s="285" t="s">
        <v>693</v>
      </c>
      <c r="C409" s="0" t="s">
        <v>694</v>
      </c>
      <c r="D409" s="0" t="s">
        <v>695</v>
      </c>
      <c r="E409" s="267" t="n">
        <v>191119</v>
      </c>
      <c r="F409" s="0" t="s">
        <v>696</v>
      </c>
      <c r="G409" s="0" t="s">
        <v>697</v>
      </c>
      <c r="H409" s="291" t="s">
        <v>698</v>
      </c>
      <c r="I409" s="0" t="s">
        <v>706</v>
      </c>
      <c r="J409" s="0" t="s">
        <v>700</v>
      </c>
      <c r="K409" s="0" t="s">
        <v>783</v>
      </c>
      <c r="L409" s="0" t="s">
        <v>350</v>
      </c>
      <c r="M409" s="268" t="s">
        <v>351</v>
      </c>
      <c r="N409" s="0" t="s">
        <v>706</v>
      </c>
      <c r="O409" s="0" t="s">
        <v>710</v>
      </c>
      <c r="P409" s="0" t="n">
        <v>1500</v>
      </c>
      <c r="Q409" s="0" t="s">
        <v>704</v>
      </c>
      <c r="R409" s="269" t="n">
        <v>1.3</v>
      </c>
      <c r="S409" s="269" t="n">
        <f aca="false">R409/15</f>
        <v>0.0866666666666667</v>
      </c>
      <c r="T409" s="269" t="n">
        <f aca="false">S409*'edible cooking yield factors'!F168</f>
        <v>0.0866666666666667</v>
      </c>
    </row>
    <row r="410" customFormat="false" ht="15" hidden="false" customHeight="false" outlineLevel="0" collapsed="false">
      <c r="A410" s="285" t="s">
        <v>692</v>
      </c>
      <c r="B410" s="285" t="s">
        <v>693</v>
      </c>
      <c r="C410" s="0" t="s">
        <v>694</v>
      </c>
      <c r="D410" s="0" t="s">
        <v>695</v>
      </c>
      <c r="E410" s="267" t="n">
        <v>191119</v>
      </c>
      <c r="F410" s="0" t="s">
        <v>696</v>
      </c>
      <c r="G410" s="0" t="s">
        <v>697</v>
      </c>
      <c r="H410" s="291" t="s">
        <v>698</v>
      </c>
      <c r="I410" s="0" t="s">
        <v>699</v>
      </c>
      <c r="J410" s="0" t="s">
        <v>700</v>
      </c>
      <c r="K410" s="0" t="s">
        <v>783</v>
      </c>
      <c r="L410" s="0" t="s">
        <v>352</v>
      </c>
      <c r="M410" s="268" t="str">
        <f aca="false">'common foods'!D169</f>
        <v>09107</v>
      </c>
      <c r="N410" s="0" t="s">
        <v>786</v>
      </c>
      <c r="O410" s="0" t="s">
        <v>703</v>
      </c>
      <c r="P410" s="0" t="n">
        <v>3000</v>
      </c>
      <c r="Q410" s="0" t="s">
        <v>704</v>
      </c>
      <c r="R410" s="269" t="n">
        <v>4.49</v>
      </c>
      <c r="S410" s="269" t="n">
        <f aca="false">R410/30</f>
        <v>0.149666666666667</v>
      </c>
      <c r="T410" s="269" t="n">
        <f aca="false">S410*'edible cooking yield factors'!F169</f>
        <v>0.149666666666667</v>
      </c>
    </row>
    <row r="411" customFormat="false" ht="15" hidden="false" customHeight="false" outlineLevel="0" collapsed="false">
      <c r="A411" s="285" t="s">
        <v>692</v>
      </c>
      <c r="B411" s="285" t="s">
        <v>693</v>
      </c>
      <c r="C411" s="0" t="s">
        <v>694</v>
      </c>
      <c r="D411" s="0" t="s">
        <v>695</v>
      </c>
      <c r="E411" s="267" t="n">
        <v>191119</v>
      </c>
      <c r="F411" s="0" t="s">
        <v>696</v>
      </c>
      <c r="G411" s="0" t="s">
        <v>697</v>
      </c>
      <c r="H411" s="291" t="s">
        <v>698</v>
      </c>
      <c r="I411" s="0" t="s">
        <v>705</v>
      </c>
      <c r="J411" s="0" t="s">
        <v>700</v>
      </c>
      <c r="K411" s="0" t="s">
        <v>783</v>
      </c>
      <c r="L411" s="0" t="s">
        <v>352</v>
      </c>
      <c r="M411" s="268" t="s">
        <v>353</v>
      </c>
      <c r="N411" s="0" t="s">
        <v>786</v>
      </c>
      <c r="O411" s="0" t="s">
        <v>703</v>
      </c>
      <c r="P411" s="0" t="n">
        <v>3000</v>
      </c>
      <c r="Q411" s="0" t="s">
        <v>704</v>
      </c>
      <c r="R411" s="269" t="n">
        <v>3.99</v>
      </c>
      <c r="S411" s="269" t="n">
        <f aca="false">R411/30</f>
        <v>0.133</v>
      </c>
      <c r="T411" s="269" t="n">
        <f aca="false">S411*'edible cooking yield factors'!F169</f>
        <v>0.133</v>
      </c>
    </row>
    <row r="412" customFormat="false" ht="15" hidden="false" customHeight="false" outlineLevel="0" collapsed="false">
      <c r="A412" s="285" t="s">
        <v>692</v>
      </c>
      <c r="B412" s="285" t="s">
        <v>693</v>
      </c>
      <c r="C412" s="0" t="s">
        <v>694</v>
      </c>
      <c r="D412" s="0" t="s">
        <v>695</v>
      </c>
      <c r="E412" s="267" t="n">
        <v>191119</v>
      </c>
      <c r="F412" s="0" t="s">
        <v>696</v>
      </c>
      <c r="G412" s="0" t="s">
        <v>697</v>
      </c>
      <c r="H412" s="291" t="s">
        <v>698</v>
      </c>
      <c r="I412" s="0" t="s">
        <v>706</v>
      </c>
      <c r="J412" s="0" t="s">
        <v>700</v>
      </c>
      <c r="K412" s="0" t="s">
        <v>783</v>
      </c>
      <c r="L412" s="0" t="s">
        <v>352</v>
      </c>
      <c r="M412" s="268" t="s">
        <v>353</v>
      </c>
      <c r="N412" s="0" t="s">
        <v>786</v>
      </c>
      <c r="O412" s="0" t="s">
        <v>703</v>
      </c>
      <c r="P412" s="0" t="n">
        <v>3000</v>
      </c>
      <c r="Q412" s="0" t="s">
        <v>704</v>
      </c>
      <c r="R412" s="269" t="n">
        <v>5</v>
      </c>
      <c r="S412" s="269" t="n">
        <f aca="false">R412/30</f>
        <v>0.166666666666667</v>
      </c>
      <c r="T412" s="269" t="n">
        <f aca="false">S412*'edible cooking yield factors'!F169</f>
        <v>0.166666666666667</v>
      </c>
    </row>
    <row r="413" customFormat="false" ht="15" hidden="false" customHeight="false" outlineLevel="0" collapsed="false">
      <c r="A413" s="285" t="s">
        <v>692</v>
      </c>
      <c r="B413" s="285" t="s">
        <v>693</v>
      </c>
      <c r="C413" s="0" t="s">
        <v>694</v>
      </c>
      <c r="D413" s="0" t="s">
        <v>695</v>
      </c>
      <c r="E413" s="267" t="n">
        <v>191119</v>
      </c>
      <c r="F413" s="0" t="s">
        <v>696</v>
      </c>
      <c r="G413" s="0" t="s">
        <v>697</v>
      </c>
      <c r="H413" s="291" t="s">
        <v>698</v>
      </c>
      <c r="I413" s="0" t="s">
        <v>699</v>
      </c>
      <c r="J413" s="0" t="s">
        <v>700</v>
      </c>
      <c r="K413" s="0" t="s">
        <v>783</v>
      </c>
      <c r="L413" s="0" t="s">
        <v>354</v>
      </c>
      <c r="M413" s="268" t="str">
        <f aca="false">'common foods'!D170</f>
        <v>09108</v>
      </c>
      <c r="N413" s="0" t="s">
        <v>787</v>
      </c>
      <c r="O413" s="0" t="s">
        <v>703</v>
      </c>
      <c r="P413" s="0" t="n">
        <v>1000</v>
      </c>
      <c r="Q413" s="0" t="s">
        <v>704</v>
      </c>
      <c r="R413" s="269" t="n">
        <v>2.69</v>
      </c>
      <c r="S413" s="269" t="n">
        <f aca="false">R413/10</f>
        <v>0.269</v>
      </c>
      <c r="T413" s="269" t="n">
        <f aca="false">S413*'edible cooking yield factors'!F170</f>
        <v>0.269</v>
      </c>
    </row>
    <row r="414" customFormat="false" ht="15" hidden="false" customHeight="false" outlineLevel="0" collapsed="false">
      <c r="A414" s="285" t="s">
        <v>692</v>
      </c>
      <c r="B414" s="285" t="s">
        <v>693</v>
      </c>
      <c r="C414" s="0" t="s">
        <v>694</v>
      </c>
      <c r="D414" s="0" t="s">
        <v>695</v>
      </c>
      <c r="E414" s="267" t="n">
        <v>191119</v>
      </c>
      <c r="F414" s="0" t="s">
        <v>696</v>
      </c>
      <c r="G414" s="0" t="s">
        <v>697</v>
      </c>
      <c r="H414" s="291" t="s">
        <v>698</v>
      </c>
      <c r="I414" s="0" t="s">
        <v>705</v>
      </c>
      <c r="J414" s="0" t="s">
        <v>700</v>
      </c>
      <c r="K414" s="0" t="s">
        <v>783</v>
      </c>
      <c r="L414" s="0" t="s">
        <v>354</v>
      </c>
      <c r="M414" s="268" t="s">
        <v>355</v>
      </c>
      <c r="N414" s="0" t="s">
        <v>787</v>
      </c>
      <c r="O414" s="0" t="s">
        <v>703</v>
      </c>
      <c r="P414" s="0" t="n">
        <v>1000</v>
      </c>
      <c r="Q414" s="0" t="s">
        <v>704</v>
      </c>
      <c r="R414" s="269" t="n">
        <v>2.49</v>
      </c>
      <c r="S414" s="269" t="n">
        <f aca="false">R414/10</f>
        <v>0.249</v>
      </c>
      <c r="T414" s="269" t="n">
        <f aca="false">S414*'edible cooking yield factors'!F170</f>
        <v>0.249</v>
      </c>
    </row>
    <row r="415" customFormat="false" ht="15" hidden="false" customHeight="false" outlineLevel="0" collapsed="false">
      <c r="A415" s="285" t="s">
        <v>692</v>
      </c>
      <c r="B415" s="285" t="s">
        <v>693</v>
      </c>
      <c r="C415" s="0" t="s">
        <v>694</v>
      </c>
      <c r="D415" s="0" t="s">
        <v>695</v>
      </c>
      <c r="E415" s="267" t="n">
        <v>191119</v>
      </c>
      <c r="F415" s="0" t="s">
        <v>696</v>
      </c>
      <c r="G415" s="0" t="s">
        <v>697</v>
      </c>
      <c r="H415" s="291" t="s">
        <v>698</v>
      </c>
      <c r="I415" s="0" t="s">
        <v>706</v>
      </c>
      <c r="J415" s="0" t="s">
        <v>700</v>
      </c>
      <c r="K415" s="0" t="s">
        <v>783</v>
      </c>
      <c r="L415" s="0" t="s">
        <v>354</v>
      </c>
      <c r="M415" s="268" t="s">
        <v>355</v>
      </c>
      <c r="N415" s="0" t="s">
        <v>787</v>
      </c>
      <c r="O415" s="0" t="s">
        <v>703</v>
      </c>
      <c r="P415" s="0" t="n">
        <v>1000</v>
      </c>
      <c r="Q415" s="0" t="s">
        <v>704</v>
      </c>
      <c r="R415" s="269" t="n">
        <v>3</v>
      </c>
      <c r="S415" s="269" t="n">
        <f aca="false">R415/10</f>
        <v>0.3</v>
      </c>
      <c r="T415" s="269" t="n">
        <f aca="false">S415*'edible cooking yield factors'!F170</f>
        <v>0.3</v>
      </c>
    </row>
    <row r="416" customFormat="false" ht="15" hidden="false" customHeight="false" outlineLevel="0" collapsed="false">
      <c r="A416" s="285" t="s">
        <v>692</v>
      </c>
      <c r="B416" s="285" t="s">
        <v>693</v>
      </c>
      <c r="C416" s="0" t="s">
        <v>694</v>
      </c>
      <c r="D416" s="0" t="s">
        <v>695</v>
      </c>
      <c r="E416" s="267" t="n">
        <v>191119</v>
      </c>
      <c r="F416" s="0" t="s">
        <v>696</v>
      </c>
      <c r="G416" s="0" t="s">
        <v>697</v>
      </c>
      <c r="H416" s="291" t="s">
        <v>698</v>
      </c>
      <c r="I416" s="0" t="s">
        <v>699</v>
      </c>
      <c r="J416" s="0" t="s">
        <v>700</v>
      </c>
      <c r="K416" s="0" t="s">
        <v>783</v>
      </c>
      <c r="L416" s="0" t="s">
        <v>356</v>
      </c>
      <c r="M416" s="268" t="str">
        <f aca="false">'common foods'!D171</f>
        <v>09109</v>
      </c>
      <c r="N416" s="0" t="s">
        <v>788</v>
      </c>
      <c r="O416" s="0" t="s">
        <v>703</v>
      </c>
      <c r="P416" s="0" t="n">
        <v>240</v>
      </c>
      <c r="Q416" s="0" t="s">
        <v>704</v>
      </c>
      <c r="R416" s="269" t="n">
        <v>0.99</v>
      </c>
      <c r="S416" s="269" t="n">
        <f aca="false">R416/2.4</f>
        <v>0.4125</v>
      </c>
      <c r="T416" s="269" t="n">
        <f aca="false">S416*'edible cooking yield factors'!F171</f>
        <v>0.4125</v>
      </c>
    </row>
    <row r="417" customFormat="false" ht="15" hidden="false" customHeight="false" outlineLevel="0" collapsed="false">
      <c r="A417" s="285" t="s">
        <v>692</v>
      </c>
      <c r="B417" s="285" t="s">
        <v>693</v>
      </c>
      <c r="C417" s="0" t="s">
        <v>694</v>
      </c>
      <c r="D417" s="0" t="s">
        <v>695</v>
      </c>
      <c r="E417" s="267" t="n">
        <v>191119</v>
      </c>
      <c r="F417" s="0" t="s">
        <v>696</v>
      </c>
      <c r="G417" s="0" t="s">
        <v>697</v>
      </c>
      <c r="H417" s="291" t="s">
        <v>698</v>
      </c>
      <c r="I417" s="0" t="s">
        <v>705</v>
      </c>
      <c r="J417" s="0" t="s">
        <v>700</v>
      </c>
      <c r="K417" s="0" t="s">
        <v>783</v>
      </c>
      <c r="L417" s="0" t="s">
        <v>356</v>
      </c>
      <c r="M417" s="268" t="s">
        <v>357</v>
      </c>
      <c r="N417" s="0" t="s">
        <v>788</v>
      </c>
      <c r="O417" s="0" t="s">
        <v>703</v>
      </c>
      <c r="P417" s="0" t="n">
        <v>240</v>
      </c>
      <c r="Q417" s="0" t="s">
        <v>704</v>
      </c>
      <c r="R417" s="269" t="n">
        <v>1.25</v>
      </c>
      <c r="S417" s="269" t="n">
        <f aca="false">R417/2.4</f>
        <v>0.520833333333333</v>
      </c>
      <c r="T417" s="269" t="n">
        <f aca="false">S417*'edible cooking yield factors'!F171</f>
        <v>0.520833333333333</v>
      </c>
    </row>
    <row r="418" customFormat="false" ht="15" hidden="false" customHeight="false" outlineLevel="0" collapsed="false">
      <c r="A418" s="285" t="s">
        <v>692</v>
      </c>
      <c r="B418" s="285" t="s">
        <v>693</v>
      </c>
      <c r="C418" s="0" t="s">
        <v>694</v>
      </c>
      <c r="D418" s="0" t="s">
        <v>695</v>
      </c>
      <c r="E418" s="267" t="n">
        <v>191119</v>
      </c>
      <c r="F418" s="0" t="s">
        <v>696</v>
      </c>
      <c r="G418" s="0" t="s">
        <v>697</v>
      </c>
      <c r="H418" s="291" t="s">
        <v>698</v>
      </c>
      <c r="I418" s="0" t="s">
        <v>706</v>
      </c>
      <c r="J418" s="0" t="s">
        <v>700</v>
      </c>
      <c r="K418" s="0" t="s">
        <v>783</v>
      </c>
      <c r="L418" s="0" t="s">
        <v>356</v>
      </c>
      <c r="M418" s="268" t="s">
        <v>357</v>
      </c>
      <c r="N418" s="0" t="s">
        <v>788</v>
      </c>
      <c r="O418" s="0" t="s">
        <v>703</v>
      </c>
      <c r="P418" s="0" t="n">
        <v>240</v>
      </c>
      <c r="Q418" s="0" t="s">
        <v>704</v>
      </c>
      <c r="R418" s="269" t="n">
        <v>1.5</v>
      </c>
      <c r="S418" s="269" t="n">
        <f aca="false">R418/2.4</f>
        <v>0.625</v>
      </c>
      <c r="T418" s="269" t="n">
        <f aca="false">S418*'edible cooking yield factors'!F171</f>
        <v>0.625</v>
      </c>
    </row>
    <row r="419" customFormat="false" ht="15" hidden="false" customHeight="false" outlineLevel="0" collapsed="false">
      <c r="A419" s="285" t="s">
        <v>692</v>
      </c>
      <c r="B419" s="285" t="s">
        <v>693</v>
      </c>
      <c r="C419" s="0" t="s">
        <v>694</v>
      </c>
      <c r="D419" s="0" t="s">
        <v>695</v>
      </c>
      <c r="E419" s="267" t="n">
        <v>191119</v>
      </c>
      <c r="F419" s="0" t="s">
        <v>696</v>
      </c>
      <c r="G419" s="0" t="s">
        <v>697</v>
      </c>
      <c r="H419" s="291" t="s">
        <v>698</v>
      </c>
      <c r="I419" s="0" t="s">
        <v>699</v>
      </c>
      <c r="J419" s="0" t="s">
        <v>700</v>
      </c>
      <c r="K419" s="0" t="s">
        <v>783</v>
      </c>
      <c r="L419" s="0" t="s">
        <v>358</v>
      </c>
      <c r="M419" s="268" t="str">
        <f aca="false">'common foods'!D172</f>
        <v>09110</v>
      </c>
      <c r="N419" s="0" t="s">
        <v>789</v>
      </c>
      <c r="O419" s="0" t="s">
        <v>703</v>
      </c>
      <c r="P419" s="0" t="n">
        <v>710</v>
      </c>
      <c r="Q419" s="0" t="s">
        <v>704</v>
      </c>
      <c r="R419" s="269" t="n">
        <v>2.49</v>
      </c>
      <c r="S419" s="269" t="n">
        <f aca="false">R419/7.1</f>
        <v>0.350704225352113</v>
      </c>
      <c r="T419" s="269" t="n">
        <f aca="false">S419*'edible cooking yield factors'!F172</f>
        <v>0.350704225352113</v>
      </c>
    </row>
    <row r="420" customFormat="false" ht="15" hidden="false" customHeight="false" outlineLevel="0" collapsed="false">
      <c r="A420" s="285" t="s">
        <v>692</v>
      </c>
      <c r="B420" s="285" t="s">
        <v>693</v>
      </c>
      <c r="C420" s="0" t="s">
        <v>694</v>
      </c>
      <c r="D420" s="0" t="s">
        <v>695</v>
      </c>
      <c r="E420" s="267" t="n">
        <v>191119</v>
      </c>
      <c r="F420" s="0" t="s">
        <v>696</v>
      </c>
      <c r="G420" s="0" t="s">
        <v>697</v>
      </c>
      <c r="H420" s="291" t="s">
        <v>698</v>
      </c>
      <c r="I420" s="0" t="s">
        <v>705</v>
      </c>
      <c r="J420" s="0" t="s">
        <v>700</v>
      </c>
      <c r="K420" s="0" t="s">
        <v>783</v>
      </c>
      <c r="L420" s="0" t="s">
        <v>358</v>
      </c>
      <c r="M420" s="268" t="s">
        <v>359</v>
      </c>
      <c r="N420" s="0" t="s">
        <v>789</v>
      </c>
      <c r="O420" s="0" t="s">
        <v>703</v>
      </c>
      <c r="P420" s="0" t="n">
        <v>500</v>
      </c>
      <c r="Q420" s="0" t="s">
        <v>704</v>
      </c>
      <c r="R420" s="269" t="n">
        <v>3.19</v>
      </c>
      <c r="S420" s="269" t="n">
        <f aca="false">R420/5</f>
        <v>0.638</v>
      </c>
      <c r="T420" s="269" t="n">
        <f aca="false">S420*'edible cooking yield factors'!F172</f>
        <v>0.638</v>
      </c>
    </row>
    <row r="421" customFormat="false" ht="15" hidden="false" customHeight="false" outlineLevel="0" collapsed="false">
      <c r="A421" s="285" t="s">
        <v>692</v>
      </c>
      <c r="B421" s="285" t="s">
        <v>693</v>
      </c>
      <c r="C421" s="0" t="s">
        <v>694</v>
      </c>
      <c r="D421" s="0" t="s">
        <v>695</v>
      </c>
      <c r="E421" s="267" t="n">
        <v>191119</v>
      </c>
      <c r="F421" s="0" t="s">
        <v>696</v>
      </c>
      <c r="G421" s="0" t="s">
        <v>697</v>
      </c>
      <c r="H421" s="291" t="s">
        <v>698</v>
      </c>
      <c r="I421" s="0" t="s">
        <v>706</v>
      </c>
      <c r="J421" s="0" t="s">
        <v>700</v>
      </c>
      <c r="K421" s="0" t="s">
        <v>783</v>
      </c>
      <c r="L421" s="0" t="s">
        <v>358</v>
      </c>
      <c r="M421" s="268" t="s">
        <v>359</v>
      </c>
      <c r="N421" s="0" t="s">
        <v>789</v>
      </c>
      <c r="O421" s="0" t="s">
        <v>703</v>
      </c>
      <c r="P421" s="0" t="n">
        <v>710</v>
      </c>
      <c r="Q421" s="0" t="s">
        <v>704</v>
      </c>
      <c r="R421" s="269" t="n">
        <v>3.99</v>
      </c>
      <c r="S421" s="269" t="n">
        <f aca="false">R421/7.1</f>
        <v>0.561971830985916</v>
      </c>
      <c r="T421" s="269" t="n">
        <f aca="false">S421*'edible cooking yield factors'!F172</f>
        <v>0.561971830985916</v>
      </c>
    </row>
    <row r="422" customFormat="false" ht="15" hidden="false" customHeight="false" outlineLevel="0" collapsed="false">
      <c r="A422" s="285" t="s">
        <v>692</v>
      </c>
      <c r="B422" s="285" t="s">
        <v>693</v>
      </c>
      <c r="C422" s="0" t="s">
        <v>694</v>
      </c>
      <c r="D422" s="0" t="s">
        <v>695</v>
      </c>
      <c r="E422" s="267" t="n">
        <v>191119</v>
      </c>
      <c r="F422" s="0" t="s">
        <v>696</v>
      </c>
      <c r="G422" s="0" t="s">
        <v>697</v>
      </c>
      <c r="H422" s="291" t="s">
        <v>698</v>
      </c>
      <c r="I422" s="0" t="s">
        <v>699</v>
      </c>
      <c r="J422" s="0" t="s">
        <v>700</v>
      </c>
      <c r="K422" s="0" t="s">
        <v>783</v>
      </c>
      <c r="L422" s="0" t="s">
        <v>360</v>
      </c>
      <c r="M422" s="268" t="str">
        <f aca="false">'common foods'!D173</f>
        <v>09111</v>
      </c>
      <c r="N422" s="0" t="s">
        <v>709</v>
      </c>
      <c r="O422" s="0" t="s">
        <v>710</v>
      </c>
      <c r="P422" s="0" t="n">
        <v>400</v>
      </c>
      <c r="Q422" s="0" t="s">
        <v>704</v>
      </c>
      <c r="R422" s="269" t="n">
        <v>3.59</v>
      </c>
      <c r="S422" s="269" t="n">
        <f aca="false">R422/4</f>
        <v>0.8975</v>
      </c>
      <c r="T422" s="269" t="n">
        <f aca="false">S422*'edible cooking yield factors'!F173</f>
        <v>0.8975</v>
      </c>
    </row>
    <row r="423" customFormat="false" ht="15" hidden="false" customHeight="false" outlineLevel="0" collapsed="false">
      <c r="A423" s="285" t="s">
        <v>692</v>
      </c>
      <c r="B423" s="285" t="s">
        <v>693</v>
      </c>
      <c r="C423" s="0" t="s">
        <v>694</v>
      </c>
      <c r="D423" s="0" t="s">
        <v>695</v>
      </c>
      <c r="E423" s="267" t="n">
        <v>191119</v>
      </c>
      <c r="F423" s="0" t="s">
        <v>696</v>
      </c>
      <c r="G423" s="0" t="s">
        <v>697</v>
      </c>
      <c r="H423" s="291" t="s">
        <v>698</v>
      </c>
      <c r="I423" s="0" t="s">
        <v>705</v>
      </c>
      <c r="J423" s="0" t="s">
        <v>700</v>
      </c>
      <c r="K423" s="0" t="s">
        <v>783</v>
      </c>
      <c r="L423" s="0" t="s">
        <v>360</v>
      </c>
      <c r="M423" s="268" t="s">
        <v>361</v>
      </c>
      <c r="N423" s="0" t="s">
        <v>709</v>
      </c>
      <c r="O423" s="0" t="s">
        <v>710</v>
      </c>
      <c r="P423" s="0" t="n">
        <v>400</v>
      </c>
      <c r="Q423" s="0" t="s">
        <v>704</v>
      </c>
      <c r="R423" s="269" t="n">
        <v>3.89</v>
      </c>
      <c r="S423" s="269" t="n">
        <f aca="false">R423/4</f>
        <v>0.9725</v>
      </c>
      <c r="T423" s="269" t="n">
        <f aca="false">S423*'edible cooking yield factors'!F173</f>
        <v>0.9725</v>
      </c>
    </row>
    <row r="424" customFormat="false" ht="15" hidden="false" customHeight="false" outlineLevel="0" collapsed="false">
      <c r="A424" s="285" t="s">
        <v>692</v>
      </c>
      <c r="B424" s="285" t="s">
        <v>693</v>
      </c>
      <c r="C424" s="0" t="s">
        <v>694</v>
      </c>
      <c r="D424" s="0" t="s">
        <v>695</v>
      </c>
      <c r="E424" s="267" t="n">
        <v>191119</v>
      </c>
      <c r="F424" s="0" t="s">
        <v>696</v>
      </c>
      <c r="G424" s="0" t="s">
        <v>697</v>
      </c>
      <c r="H424" s="291" t="s">
        <v>698</v>
      </c>
      <c r="I424" s="0" t="s">
        <v>706</v>
      </c>
      <c r="J424" s="0" t="s">
        <v>700</v>
      </c>
      <c r="K424" s="0" t="s">
        <v>783</v>
      </c>
      <c r="L424" s="0" t="s">
        <v>360</v>
      </c>
      <c r="M424" s="268" t="s">
        <v>361</v>
      </c>
      <c r="N424" s="0" t="s">
        <v>706</v>
      </c>
      <c r="O424" s="0" t="s">
        <v>710</v>
      </c>
      <c r="P424" s="0" t="n">
        <v>180</v>
      </c>
      <c r="Q424" s="0" t="s">
        <v>704</v>
      </c>
      <c r="R424" s="269" t="n">
        <v>3</v>
      </c>
      <c r="S424" s="269" t="n">
        <f aca="false">R424/1.8</f>
        <v>1.66666666666667</v>
      </c>
      <c r="T424" s="269" t="n">
        <f aca="false">S424*'edible cooking yield factors'!F173</f>
        <v>1.66666666666667</v>
      </c>
    </row>
    <row r="425" customFormat="false" ht="15" hidden="false" customHeight="false" outlineLevel="0" collapsed="false">
      <c r="A425" s="285" t="s">
        <v>692</v>
      </c>
      <c r="B425" s="285" t="s">
        <v>693</v>
      </c>
      <c r="C425" s="0" t="s">
        <v>694</v>
      </c>
      <c r="D425" s="0" t="s">
        <v>695</v>
      </c>
      <c r="E425" s="267" t="n">
        <v>191119</v>
      </c>
      <c r="F425" s="0" t="s">
        <v>696</v>
      </c>
      <c r="G425" s="0" t="s">
        <v>697</v>
      </c>
      <c r="H425" s="291" t="s">
        <v>698</v>
      </c>
      <c r="I425" s="0" t="s">
        <v>699</v>
      </c>
      <c r="J425" s="0" t="s">
        <v>700</v>
      </c>
      <c r="K425" s="0" t="s">
        <v>783</v>
      </c>
      <c r="L425" s="0" t="s">
        <v>362</v>
      </c>
      <c r="M425" s="268" t="str">
        <f aca="false">'common foods'!D174</f>
        <v>09112</v>
      </c>
      <c r="N425" s="0" t="s">
        <v>709</v>
      </c>
      <c r="O425" s="0" t="s">
        <v>710</v>
      </c>
      <c r="P425" s="0" t="n">
        <v>90</v>
      </c>
      <c r="Q425" s="0" t="s">
        <v>704</v>
      </c>
      <c r="R425" s="269" t="n">
        <v>1.89</v>
      </c>
      <c r="S425" s="299" t="n">
        <f aca="false">R425/0.9</f>
        <v>2.1</v>
      </c>
      <c r="T425" s="269" t="n">
        <f aca="false">S425*'edible cooking yield factors'!F174</f>
        <v>2.1</v>
      </c>
    </row>
    <row r="426" customFormat="false" ht="15" hidden="false" customHeight="false" outlineLevel="0" collapsed="false">
      <c r="A426" s="285" t="s">
        <v>692</v>
      </c>
      <c r="B426" s="285" t="s">
        <v>693</v>
      </c>
      <c r="C426" s="0" t="s">
        <v>694</v>
      </c>
      <c r="D426" s="0" t="s">
        <v>695</v>
      </c>
      <c r="E426" s="267" t="n">
        <v>191119</v>
      </c>
      <c r="F426" s="0" t="s">
        <v>696</v>
      </c>
      <c r="G426" s="0" t="s">
        <v>697</v>
      </c>
      <c r="H426" s="291" t="s">
        <v>698</v>
      </c>
      <c r="I426" s="0" t="s">
        <v>705</v>
      </c>
      <c r="J426" s="0" t="s">
        <v>700</v>
      </c>
      <c r="K426" s="0" t="s">
        <v>783</v>
      </c>
      <c r="L426" s="0" t="s">
        <v>362</v>
      </c>
      <c r="M426" s="268" t="s">
        <v>363</v>
      </c>
      <c r="N426" s="0" t="s">
        <v>709</v>
      </c>
      <c r="O426" s="0" t="s">
        <v>710</v>
      </c>
      <c r="P426" s="0" t="n">
        <v>90</v>
      </c>
      <c r="Q426" s="0" t="s">
        <v>704</v>
      </c>
      <c r="R426" s="269" t="n">
        <v>1.89</v>
      </c>
      <c r="S426" s="299" t="n">
        <f aca="false">R426/0.9</f>
        <v>2.1</v>
      </c>
      <c r="T426" s="269" t="n">
        <f aca="false">S426*'edible cooking yield factors'!F174</f>
        <v>2.1</v>
      </c>
    </row>
    <row r="427" customFormat="false" ht="15" hidden="false" customHeight="false" outlineLevel="0" collapsed="false">
      <c r="A427" s="285" t="s">
        <v>692</v>
      </c>
      <c r="B427" s="285" t="s">
        <v>693</v>
      </c>
      <c r="C427" s="0" t="s">
        <v>694</v>
      </c>
      <c r="D427" s="0" t="s">
        <v>695</v>
      </c>
      <c r="E427" s="267" t="n">
        <v>191119</v>
      </c>
      <c r="F427" s="0" t="s">
        <v>696</v>
      </c>
      <c r="G427" s="0" t="s">
        <v>697</v>
      </c>
      <c r="H427" s="291" t="s">
        <v>698</v>
      </c>
      <c r="I427" s="0" t="s">
        <v>706</v>
      </c>
      <c r="J427" s="0" t="s">
        <v>700</v>
      </c>
      <c r="K427" s="0" t="s">
        <v>783</v>
      </c>
      <c r="L427" s="0" t="s">
        <v>362</v>
      </c>
      <c r="M427" s="268" t="s">
        <v>363</v>
      </c>
      <c r="N427" s="0" t="s">
        <v>727</v>
      </c>
      <c r="O427" s="0" t="s">
        <v>710</v>
      </c>
      <c r="P427" s="0" t="n">
        <v>90</v>
      </c>
      <c r="Q427" s="0" t="s">
        <v>704</v>
      </c>
      <c r="R427" s="269" t="n">
        <v>2</v>
      </c>
      <c r="S427" s="299" t="n">
        <f aca="false">R427/0.9</f>
        <v>2.22222222222222</v>
      </c>
      <c r="T427" s="269" t="n">
        <f aca="false">S427*'edible cooking yield factors'!F174</f>
        <v>2.22222222222222</v>
      </c>
    </row>
    <row r="428" customFormat="false" ht="15" hidden="false" customHeight="false" outlineLevel="0" collapsed="false">
      <c r="A428" s="285" t="s">
        <v>692</v>
      </c>
      <c r="B428" s="285" t="s">
        <v>693</v>
      </c>
      <c r="C428" s="0" t="s">
        <v>694</v>
      </c>
      <c r="D428" s="0" t="s">
        <v>695</v>
      </c>
      <c r="E428" s="267" t="n">
        <v>191119</v>
      </c>
      <c r="F428" s="0" t="s">
        <v>696</v>
      </c>
      <c r="G428" s="0" t="s">
        <v>697</v>
      </c>
      <c r="H428" s="291" t="s">
        <v>698</v>
      </c>
      <c r="I428" s="0" t="s">
        <v>699</v>
      </c>
      <c r="J428" s="0" t="s">
        <v>700</v>
      </c>
      <c r="K428" s="0" t="s">
        <v>790</v>
      </c>
      <c r="L428" s="0" t="s">
        <v>367</v>
      </c>
      <c r="M428" s="268" t="str">
        <f aca="false">'common foods'!D176</f>
        <v>10110</v>
      </c>
      <c r="N428" s="0" t="s">
        <v>791</v>
      </c>
      <c r="O428" s="0" t="s">
        <v>703</v>
      </c>
      <c r="P428" s="0" t="n">
        <f aca="false">160*6</f>
        <v>960</v>
      </c>
      <c r="Q428" s="0" t="s">
        <v>704</v>
      </c>
      <c r="R428" s="269" t="n">
        <v>5</v>
      </c>
      <c r="S428" s="269" t="n">
        <f aca="false">R428/9.6</f>
        <v>0.520833333333333</v>
      </c>
      <c r="T428" s="269" t="n">
        <f aca="false">'edible cooking yield factors'!F176</f>
        <v>1</v>
      </c>
    </row>
    <row r="429" customFormat="false" ht="15" hidden="false" customHeight="false" outlineLevel="0" collapsed="false">
      <c r="A429" s="285" t="s">
        <v>692</v>
      </c>
      <c r="B429" s="285" t="s">
        <v>693</v>
      </c>
      <c r="C429" s="0" t="s">
        <v>694</v>
      </c>
      <c r="D429" s="0" t="s">
        <v>695</v>
      </c>
      <c r="E429" s="267" t="n">
        <v>191119</v>
      </c>
      <c r="F429" s="0" t="s">
        <v>696</v>
      </c>
      <c r="G429" s="0" t="s">
        <v>697</v>
      </c>
      <c r="H429" s="291" t="s">
        <v>698</v>
      </c>
      <c r="I429" s="0" t="s">
        <v>705</v>
      </c>
      <c r="J429" s="0" t="s">
        <v>700</v>
      </c>
      <c r="K429" s="0" t="s">
        <v>790</v>
      </c>
      <c r="L429" s="0" t="s">
        <v>367</v>
      </c>
      <c r="M429" s="268" t="s">
        <v>368</v>
      </c>
      <c r="N429" s="0" t="s">
        <v>715</v>
      </c>
      <c r="O429" s="0" t="s">
        <v>710</v>
      </c>
      <c r="P429" s="0" t="n">
        <f aca="false">170*6</f>
        <v>1020</v>
      </c>
      <c r="Q429" s="0" t="s">
        <v>704</v>
      </c>
      <c r="R429" s="269" t="n">
        <v>5.99</v>
      </c>
      <c r="S429" s="269" t="n">
        <f aca="false">R429/10.2</f>
        <v>0.587254901960784</v>
      </c>
      <c r="T429" s="269" t="n">
        <f aca="false">'edible cooking yield factors'!F176</f>
        <v>1</v>
      </c>
    </row>
    <row r="430" customFormat="false" ht="15" hidden="false" customHeight="false" outlineLevel="0" collapsed="false">
      <c r="A430" s="285" t="s">
        <v>692</v>
      </c>
      <c r="B430" s="285" t="s">
        <v>693</v>
      </c>
      <c r="C430" s="0" t="s">
        <v>694</v>
      </c>
      <c r="D430" s="0" t="s">
        <v>695</v>
      </c>
      <c r="E430" s="267" t="n">
        <v>191119</v>
      </c>
      <c r="F430" s="0" t="s">
        <v>696</v>
      </c>
      <c r="G430" s="0" t="s">
        <v>697</v>
      </c>
      <c r="H430" s="291" t="s">
        <v>698</v>
      </c>
      <c r="I430" s="0" t="s">
        <v>706</v>
      </c>
      <c r="J430" s="0" t="s">
        <v>700</v>
      </c>
      <c r="K430" s="0" t="s">
        <v>790</v>
      </c>
      <c r="L430" s="0" t="s">
        <v>367</v>
      </c>
      <c r="M430" s="268" t="s">
        <v>368</v>
      </c>
      <c r="N430" s="0" t="s">
        <v>791</v>
      </c>
      <c r="O430" s="0" t="s">
        <v>703</v>
      </c>
      <c r="P430" s="0" t="n">
        <f aca="false">160*6</f>
        <v>960</v>
      </c>
      <c r="Q430" s="0" t="s">
        <v>704</v>
      </c>
      <c r="R430" s="269" t="n">
        <v>6</v>
      </c>
      <c r="S430" s="269" t="n">
        <f aca="false">R430/9.6</f>
        <v>0.625</v>
      </c>
      <c r="T430" s="269" t="n">
        <f aca="false">'edible cooking yield factors'!F176</f>
        <v>1</v>
      </c>
    </row>
    <row r="431" customFormat="false" ht="15" hidden="false" customHeight="false" outlineLevel="0" collapsed="false">
      <c r="A431" s="285" t="s">
        <v>692</v>
      </c>
      <c r="B431" s="285" t="s">
        <v>693</v>
      </c>
      <c r="C431" s="0" t="s">
        <v>694</v>
      </c>
      <c r="D431" s="0" t="s">
        <v>695</v>
      </c>
      <c r="E431" s="267" t="n">
        <v>191119</v>
      </c>
      <c r="F431" s="0" t="s">
        <v>696</v>
      </c>
      <c r="G431" s="0" t="s">
        <v>697</v>
      </c>
      <c r="H431" s="291" t="s">
        <v>698</v>
      </c>
      <c r="I431" s="0" t="s">
        <v>699</v>
      </c>
      <c r="J431" s="0" t="s">
        <v>700</v>
      </c>
      <c r="K431" s="0" t="s">
        <v>790</v>
      </c>
      <c r="L431" s="0" t="s">
        <v>369</v>
      </c>
      <c r="M431" s="268" t="str">
        <f aca="false">'common foods'!D177</f>
        <v>10111</v>
      </c>
      <c r="N431" s="0" t="s">
        <v>712</v>
      </c>
      <c r="O431" s="0" t="s">
        <v>712</v>
      </c>
      <c r="P431" s="0" t="s">
        <v>712</v>
      </c>
      <c r="Q431" s="0" t="s">
        <v>712</v>
      </c>
      <c r="R431" s="269" t="s">
        <v>712</v>
      </c>
      <c r="S431" s="269" t="s">
        <v>712</v>
      </c>
      <c r="T431" s="269" t="s">
        <v>712</v>
      </c>
    </row>
    <row r="432" customFormat="false" ht="15" hidden="false" customHeight="false" outlineLevel="0" collapsed="false">
      <c r="A432" s="285" t="s">
        <v>692</v>
      </c>
      <c r="B432" s="285" t="s">
        <v>693</v>
      </c>
      <c r="C432" s="0" t="s">
        <v>694</v>
      </c>
      <c r="D432" s="0" t="s">
        <v>695</v>
      </c>
      <c r="E432" s="267" t="n">
        <v>191119</v>
      </c>
      <c r="F432" s="0" t="s">
        <v>696</v>
      </c>
      <c r="G432" s="0" t="s">
        <v>697</v>
      </c>
      <c r="H432" s="291" t="s">
        <v>698</v>
      </c>
      <c r="I432" s="0" t="s">
        <v>705</v>
      </c>
      <c r="J432" s="0" t="s">
        <v>700</v>
      </c>
      <c r="K432" s="0" t="s">
        <v>790</v>
      </c>
      <c r="L432" s="0" t="s">
        <v>369</v>
      </c>
      <c r="M432" s="268" t="s">
        <v>370</v>
      </c>
      <c r="N432" s="0" t="s">
        <v>712</v>
      </c>
      <c r="O432" s="0" t="s">
        <v>712</v>
      </c>
      <c r="P432" s="0" t="s">
        <v>712</v>
      </c>
      <c r="Q432" s="0" t="s">
        <v>712</v>
      </c>
      <c r="R432" s="269" t="s">
        <v>712</v>
      </c>
      <c r="S432" s="269" t="s">
        <v>712</v>
      </c>
      <c r="T432" s="269" t="s">
        <v>712</v>
      </c>
    </row>
    <row r="433" customFormat="false" ht="15" hidden="false" customHeight="false" outlineLevel="0" collapsed="false">
      <c r="A433" s="285" t="s">
        <v>692</v>
      </c>
      <c r="B433" s="285" t="s">
        <v>693</v>
      </c>
      <c r="C433" s="0" t="s">
        <v>694</v>
      </c>
      <c r="D433" s="0" t="s">
        <v>695</v>
      </c>
      <c r="E433" s="267" t="n">
        <v>191119</v>
      </c>
      <c r="F433" s="0" t="s">
        <v>696</v>
      </c>
      <c r="G433" s="0" t="s">
        <v>697</v>
      </c>
      <c r="H433" s="291" t="s">
        <v>698</v>
      </c>
      <c r="I433" s="0" t="s">
        <v>706</v>
      </c>
      <c r="J433" s="0" t="s">
        <v>700</v>
      </c>
      <c r="K433" s="0" t="s">
        <v>790</v>
      </c>
      <c r="L433" s="0" t="s">
        <v>369</v>
      </c>
      <c r="M433" s="268" t="s">
        <v>370</v>
      </c>
      <c r="N433" s="0" t="s">
        <v>712</v>
      </c>
      <c r="O433" s="0" t="s">
        <v>712</v>
      </c>
      <c r="P433" s="0" t="s">
        <v>712</v>
      </c>
      <c r="Q433" s="0" t="s">
        <v>712</v>
      </c>
      <c r="R433" s="269" t="s">
        <v>712</v>
      </c>
      <c r="S433" s="269" t="s">
        <v>712</v>
      </c>
      <c r="T433" s="269" t="s">
        <v>712</v>
      </c>
    </row>
    <row r="434" customFormat="false" ht="15" hidden="false" customHeight="false" outlineLevel="0" collapsed="false">
      <c r="A434" s="285" t="s">
        <v>692</v>
      </c>
      <c r="B434" s="285" t="s">
        <v>693</v>
      </c>
      <c r="C434" s="0" t="s">
        <v>694</v>
      </c>
      <c r="D434" s="0" t="s">
        <v>695</v>
      </c>
      <c r="E434" s="267" t="n">
        <v>191119</v>
      </c>
      <c r="F434" s="0" t="s">
        <v>696</v>
      </c>
      <c r="G434" s="0" t="s">
        <v>697</v>
      </c>
      <c r="H434" s="291" t="s">
        <v>698</v>
      </c>
      <c r="I434" s="0" t="s">
        <v>699</v>
      </c>
      <c r="J434" s="0" t="s">
        <v>700</v>
      </c>
      <c r="K434" s="0" t="s">
        <v>790</v>
      </c>
      <c r="L434" s="0" t="s">
        <v>371</v>
      </c>
      <c r="M434" s="268" t="str">
        <f aca="false">'common foods'!D178</f>
        <v>10112</v>
      </c>
      <c r="N434" s="0" t="s">
        <v>712</v>
      </c>
      <c r="O434" s="0" t="s">
        <v>712</v>
      </c>
      <c r="P434" s="0" t="s">
        <v>712</v>
      </c>
      <c r="Q434" s="0" t="s">
        <v>712</v>
      </c>
      <c r="R434" s="269" t="s">
        <v>712</v>
      </c>
      <c r="S434" s="269" t="s">
        <v>712</v>
      </c>
      <c r="T434" s="269" t="s">
        <v>712</v>
      </c>
    </row>
    <row r="435" customFormat="false" ht="15" hidden="false" customHeight="false" outlineLevel="0" collapsed="false">
      <c r="A435" s="285" t="s">
        <v>692</v>
      </c>
      <c r="B435" s="285" t="s">
        <v>693</v>
      </c>
      <c r="C435" s="0" t="s">
        <v>694</v>
      </c>
      <c r="D435" s="0" t="s">
        <v>695</v>
      </c>
      <c r="E435" s="267" t="n">
        <v>191119</v>
      </c>
      <c r="F435" s="0" t="s">
        <v>696</v>
      </c>
      <c r="G435" s="0" t="s">
        <v>697</v>
      </c>
      <c r="H435" s="291" t="s">
        <v>698</v>
      </c>
      <c r="I435" s="0" t="s">
        <v>705</v>
      </c>
      <c r="J435" s="0" t="s">
        <v>700</v>
      </c>
      <c r="K435" s="0" t="s">
        <v>790</v>
      </c>
      <c r="L435" s="0" t="s">
        <v>371</v>
      </c>
      <c r="M435" s="268" t="s">
        <v>372</v>
      </c>
      <c r="N435" s="0" t="s">
        <v>712</v>
      </c>
      <c r="O435" s="0" t="s">
        <v>712</v>
      </c>
      <c r="P435" s="0" t="s">
        <v>712</v>
      </c>
      <c r="Q435" s="0" t="s">
        <v>712</v>
      </c>
      <c r="R435" s="269" t="s">
        <v>712</v>
      </c>
      <c r="S435" s="269" t="s">
        <v>712</v>
      </c>
      <c r="T435" s="269" t="s">
        <v>712</v>
      </c>
    </row>
    <row r="436" customFormat="false" ht="15" hidden="false" customHeight="false" outlineLevel="0" collapsed="false">
      <c r="A436" s="285" t="s">
        <v>692</v>
      </c>
      <c r="B436" s="285" t="s">
        <v>693</v>
      </c>
      <c r="C436" s="0" t="s">
        <v>694</v>
      </c>
      <c r="D436" s="0" t="s">
        <v>695</v>
      </c>
      <c r="E436" s="267" t="n">
        <v>191119</v>
      </c>
      <c r="F436" s="0" t="s">
        <v>696</v>
      </c>
      <c r="G436" s="0" t="s">
        <v>697</v>
      </c>
      <c r="H436" s="291" t="s">
        <v>698</v>
      </c>
      <c r="I436" s="0" t="s">
        <v>706</v>
      </c>
      <c r="J436" s="0" t="s">
        <v>700</v>
      </c>
      <c r="K436" s="0" t="s">
        <v>790</v>
      </c>
      <c r="L436" s="0" t="s">
        <v>371</v>
      </c>
      <c r="M436" s="268" t="s">
        <v>372</v>
      </c>
      <c r="N436" s="0" t="s">
        <v>712</v>
      </c>
      <c r="O436" s="0" t="s">
        <v>712</v>
      </c>
      <c r="P436" s="0" t="s">
        <v>712</v>
      </c>
      <c r="Q436" s="0" t="s">
        <v>712</v>
      </c>
      <c r="R436" s="269" t="s">
        <v>712</v>
      </c>
      <c r="S436" s="269" t="s">
        <v>712</v>
      </c>
      <c r="T436" s="269" t="s">
        <v>712</v>
      </c>
    </row>
    <row r="437" customFormat="false" ht="15" hidden="false" customHeight="false" outlineLevel="0" collapsed="false">
      <c r="A437" s="285" t="s">
        <v>692</v>
      </c>
      <c r="B437" s="285" t="s">
        <v>693</v>
      </c>
      <c r="C437" s="0" t="s">
        <v>694</v>
      </c>
      <c r="D437" s="0" t="s">
        <v>695</v>
      </c>
      <c r="E437" s="267" t="n">
        <v>191119</v>
      </c>
      <c r="F437" s="0" t="s">
        <v>696</v>
      </c>
      <c r="G437" s="0" t="s">
        <v>697</v>
      </c>
      <c r="H437" s="291" t="s">
        <v>698</v>
      </c>
      <c r="I437" s="0" t="s">
        <v>699</v>
      </c>
      <c r="J437" s="0" t="s">
        <v>700</v>
      </c>
      <c r="K437" s="0" t="s">
        <v>790</v>
      </c>
      <c r="L437" s="0" t="s">
        <v>373</v>
      </c>
      <c r="M437" s="268" t="str">
        <f aca="false">'common foods'!D179</f>
        <v>10113</v>
      </c>
      <c r="N437" s="0" t="s">
        <v>712</v>
      </c>
      <c r="O437" s="0" t="s">
        <v>712</v>
      </c>
      <c r="P437" s="0" t="s">
        <v>712</v>
      </c>
      <c r="Q437" s="0" t="s">
        <v>712</v>
      </c>
      <c r="R437" s="269" t="s">
        <v>712</v>
      </c>
      <c r="S437" s="269" t="s">
        <v>712</v>
      </c>
      <c r="T437" s="269" t="s">
        <v>712</v>
      </c>
    </row>
    <row r="438" customFormat="false" ht="15" hidden="false" customHeight="false" outlineLevel="0" collapsed="false">
      <c r="A438" s="285" t="s">
        <v>692</v>
      </c>
      <c r="B438" s="285" t="s">
        <v>693</v>
      </c>
      <c r="C438" s="0" t="s">
        <v>694</v>
      </c>
      <c r="D438" s="0" t="s">
        <v>695</v>
      </c>
      <c r="E438" s="267" t="n">
        <v>191119</v>
      </c>
      <c r="F438" s="0" t="s">
        <v>696</v>
      </c>
      <c r="G438" s="0" t="s">
        <v>697</v>
      </c>
      <c r="H438" s="291" t="s">
        <v>698</v>
      </c>
      <c r="I438" s="0" t="s">
        <v>705</v>
      </c>
      <c r="J438" s="0" t="s">
        <v>700</v>
      </c>
      <c r="K438" s="0" t="s">
        <v>790</v>
      </c>
      <c r="L438" s="0" t="s">
        <v>373</v>
      </c>
      <c r="M438" s="268" t="s">
        <v>374</v>
      </c>
      <c r="N438" s="0" t="s">
        <v>712</v>
      </c>
      <c r="O438" s="0" t="s">
        <v>712</v>
      </c>
      <c r="P438" s="0" t="s">
        <v>712</v>
      </c>
      <c r="Q438" s="0" t="s">
        <v>712</v>
      </c>
      <c r="R438" s="269" t="s">
        <v>712</v>
      </c>
      <c r="S438" s="269" t="s">
        <v>712</v>
      </c>
      <c r="T438" s="269" t="s">
        <v>712</v>
      </c>
    </row>
    <row r="439" customFormat="false" ht="15" hidden="false" customHeight="false" outlineLevel="0" collapsed="false">
      <c r="A439" s="285" t="s">
        <v>692</v>
      </c>
      <c r="B439" s="285" t="s">
        <v>693</v>
      </c>
      <c r="C439" s="0" t="s">
        <v>694</v>
      </c>
      <c r="D439" s="0" t="s">
        <v>695</v>
      </c>
      <c r="E439" s="267" t="n">
        <v>191119</v>
      </c>
      <c r="F439" s="0" t="s">
        <v>696</v>
      </c>
      <c r="G439" s="0" t="s">
        <v>697</v>
      </c>
      <c r="H439" s="291" t="s">
        <v>698</v>
      </c>
      <c r="I439" s="0" t="s">
        <v>706</v>
      </c>
      <c r="J439" s="0" t="s">
        <v>700</v>
      </c>
      <c r="K439" s="0" t="s">
        <v>790</v>
      </c>
      <c r="L439" s="0" t="s">
        <v>373</v>
      </c>
      <c r="M439" s="268" t="s">
        <v>374</v>
      </c>
      <c r="N439" s="0" t="s">
        <v>712</v>
      </c>
      <c r="O439" s="0" t="s">
        <v>712</v>
      </c>
      <c r="P439" s="0" t="s">
        <v>712</v>
      </c>
      <c r="Q439" s="0" t="s">
        <v>712</v>
      </c>
      <c r="R439" s="269" t="s">
        <v>712</v>
      </c>
      <c r="S439" s="269" t="s">
        <v>712</v>
      </c>
      <c r="T439" s="269" t="s">
        <v>712</v>
      </c>
    </row>
    <row r="440" customFormat="false" ht="15" hidden="false" customHeight="false" outlineLevel="0" collapsed="false">
      <c r="A440" s="285" t="s">
        <v>692</v>
      </c>
      <c r="B440" s="285" t="s">
        <v>693</v>
      </c>
      <c r="C440" s="0" t="s">
        <v>694</v>
      </c>
      <c r="D440" s="0" t="s">
        <v>695</v>
      </c>
      <c r="E440" s="267" t="n">
        <v>191119</v>
      </c>
      <c r="F440" s="0" t="s">
        <v>696</v>
      </c>
      <c r="G440" s="0" t="s">
        <v>697</v>
      </c>
      <c r="H440" s="291" t="s">
        <v>698</v>
      </c>
      <c r="I440" s="0" t="s">
        <v>699</v>
      </c>
      <c r="J440" s="0" t="s">
        <v>700</v>
      </c>
      <c r="K440" s="0" t="s">
        <v>790</v>
      </c>
      <c r="L440" s="0" t="s">
        <v>375</v>
      </c>
      <c r="M440" s="268" t="str">
        <f aca="false">'common foods'!D180</f>
        <v>10114</v>
      </c>
      <c r="N440" s="0" t="s">
        <v>712</v>
      </c>
      <c r="O440" s="0" t="s">
        <v>712</v>
      </c>
      <c r="P440" s="0" t="s">
        <v>712</v>
      </c>
      <c r="Q440" s="0" t="s">
        <v>712</v>
      </c>
      <c r="R440" s="269" t="s">
        <v>712</v>
      </c>
      <c r="S440" s="269" t="s">
        <v>712</v>
      </c>
      <c r="T440" s="269" t="s">
        <v>712</v>
      </c>
    </row>
    <row r="441" customFormat="false" ht="15" hidden="false" customHeight="false" outlineLevel="0" collapsed="false">
      <c r="A441" s="285" t="s">
        <v>692</v>
      </c>
      <c r="B441" s="285" t="s">
        <v>693</v>
      </c>
      <c r="C441" s="0" t="s">
        <v>694</v>
      </c>
      <c r="D441" s="0" t="s">
        <v>695</v>
      </c>
      <c r="E441" s="267" t="n">
        <v>191119</v>
      </c>
      <c r="F441" s="0" t="s">
        <v>696</v>
      </c>
      <c r="G441" s="0" t="s">
        <v>697</v>
      </c>
      <c r="H441" s="291" t="s">
        <v>698</v>
      </c>
      <c r="I441" s="0" t="s">
        <v>705</v>
      </c>
      <c r="J441" s="0" t="s">
        <v>700</v>
      </c>
      <c r="K441" s="0" t="s">
        <v>790</v>
      </c>
      <c r="L441" s="0" t="s">
        <v>375</v>
      </c>
      <c r="M441" s="268" t="s">
        <v>376</v>
      </c>
      <c r="N441" s="0" t="s">
        <v>712</v>
      </c>
      <c r="O441" s="0" t="s">
        <v>712</v>
      </c>
      <c r="P441" s="0" t="s">
        <v>712</v>
      </c>
      <c r="Q441" s="0" t="s">
        <v>712</v>
      </c>
      <c r="R441" s="269" t="s">
        <v>712</v>
      </c>
      <c r="S441" s="269" t="s">
        <v>712</v>
      </c>
      <c r="T441" s="269" t="s">
        <v>712</v>
      </c>
    </row>
    <row r="442" customFormat="false" ht="15" hidden="false" customHeight="false" outlineLevel="0" collapsed="false">
      <c r="A442" s="285" t="s">
        <v>692</v>
      </c>
      <c r="B442" s="285" t="s">
        <v>693</v>
      </c>
      <c r="C442" s="0" t="s">
        <v>694</v>
      </c>
      <c r="D442" s="0" t="s">
        <v>695</v>
      </c>
      <c r="E442" s="267" t="n">
        <v>191119</v>
      </c>
      <c r="F442" s="0" t="s">
        <v>696</v>
      </c>
      <c r="G442" s="0" t="s">
        <v>697</v>
      </c>
      <c r="H442" s="291" t="s">
        <v>698</v>
      </c>
      <c r="I442" s="0" t="s">
        <v>706</v>
      </c>
      <c r="J442" s="0" t="s">
        <v>700</v>
      </c>
      <c r="K442" s="0" t="s">
        <v>790</v>
      </c>
      <c r="L442" s="0" t="s">
        <v>375</v>
      </c>
      <c r="M442" s="268" t="s">
        <v>376</v>
      </c>
      <c r="N442" s="0" t="s">
        <v>712</v>
      </c>
      <c r="O442" s="0" t="s">
        <v>712</v>
      </c>
      <c r="P442" s="0" t="s">
        <v>712</v>
      </c>
      <c r="Q442" s="0" t="s">
        <v>712</v>
      </c>
      <c r="R442" s="269" t="s">
        <v>712</v>
      </c>
      <c r="S442" s="269" t="s">
        <v>712</v>
      </c>
      <c r="T442" s="269" t="s">
        <v>712</v>
      </c>
    </row>
    <row r="443" customFormat="false" ht="15" hidden="false" customHeight="false" outlineLevel="0" collapsed="false">
      <c r="A443" s="285" t="s">
        <v>692</v>
      </c>
      <c r="B443" s="285" t="s">
        <v>693</v>
      </c>
      <c r="C443" s="0" t="s">
        <v>694</v>
      </c>
      <c r="D443" s="0" t="s">
        <v>695</v>
      </c>
      <c r="E443" s="267" t="n">
        <v>191119</v>
      </c>
      <c r="F443" s="0" t="s">
        <v>696</v>
      </c>
      <c r="G443" s="0" t="s">
        <v>697</v>
      </c>
      <c r="H443" s="291" t="s">
        <v>698</v>
      </c>
      <c r="I443" s="0" t="s">
        <v>699</v>
      </c>
      <c r="J443" s="0" t="s">
        <v>700</v>
      </c>
      <c r="K443" s="0" t="s">
        <v>790</v>
      </c>
      <c r="L443" s="0" t="s">
        <v>792</v>
      </c>
      <c r="M443" s="268" t="str">
        <f aca="false">'common foods'!D181</f>
        <v>10115</v>
      </c>
      <c r="N443" s="0" t="s">
        <v>712</v>
      </c>
      <c r="O443" s="0" t="s">
        <v>712</v>
      </c>
      <c r="P443" s="0" t="s">
        <v>712</v>
      </c>
      <c r="Q443" s="0" t="s">
        <v>712</v>
      </c>
      <c r="R443" s="269" t="s">
        <v>712</v>
      </c>
      <c r="S443" s="269" t="s">
        <v>712</v>
      </c>
      <c r="T443" s="269" t="s">
        <v>712</v>
      </c>
    </row>
    <row r="444" customFormat="false" ht="15" hidden="false" customHeight="false" outlineLevel="0" collapsed="false">
      <c r="A444" s="285" t="s">
        <v>692</v>
      </c>
      <c r="B444" s="285" t="s">
        <v>693</v>
      </c>
      <c r="C444" s="0" t="s">
        <v>694</v>
      </c>
      <c r="D444" s="0" t="s">
        <v>695</v>
      </c>
      <c r="E444" s="267" t="n">
        <v>191119</v>
      </c>
      <c r="F444" s="0" t="s">
        <v>696</v>
      </c>
      <c r="G444" s="0" t="s">
        <v>697</v>
      </c>
      <c r="H444" s="291" t="s">
        <v>698</v>
      </c>
      <c r="I444" s="0" t="s">
        <v>705</v>
      </c>
      <c r="J444" s="0" t="s">
        <v>700</v>
      </c>
      <c r="K444" s="0" t="s">
        <v>790</v>
      </c>
      <c r="L444" s="0" t="s">
        <v>792</v>
      </c>
      <c r="M444" s="268" t="s">
        <v>378</v>
      </c>
      <c r="N444" s="0" t="s">
        <v>712</v>
      </c>
      <c r="O444" s="0" t="s">
        <v>712</v>
      </c>
      <c r="P444" s="0" t="s">
        <v>712</v>
      </c>
      <c r="Q444" s="0" t="s">
        <v>712</v>
      </c>
      <c r="R444" s="269" t="s">
        <v>712</v>
      </c>
      <c r="S444" s="269" t="s">
        <v>712</v>
      </c>
      <c r="T444" s="269" t="s">
        <v>712</v>
      </c>
    </row>
    <row r="445" customFormat="false" ht="15" hidden="false" customHeight="false" outlineLevel="0" collapsed="false">
      <c r="A445" s="285" t="s">
        <v>692</v>
      </c>
      <c r="B445" s="285" t="s">
        <v>693</v>
      </c>
      <c r="C445" s="0" t="s">
        <v>694</v>
      </c>
      <c r="D445" s="0" t="s">
        <v>695</v>
      </c>
      <c r="E445" s="267" t="n">
        <v>191119</v>
      </c>
      <c r="F445" s="0" t="s">
        <v>696</v>
      </c>
      <c r="G445" s="0" t="s">
        <v>697</v>
      </c>
      <c r="H445" s="291" t="s">
        <v>698</v>
      </c>
      <c r="I445" s="0" t="s">
        <v>706</v>
      </c>
      <c r="J445" s="0" t="s">
        <v>700</v>
      </c>
      <c r="K445" s="0" t="s">
        <v>790</v>
      </c>
      <c r="L445" s="0" t="s">
        <v>792</v>
      </c>
      <c r="M445" s="268" t="s">
        <v>378</v>
      </c>
      <c r="N445" s="0" t="s">
        <v>712</v>
      </c>
      <c r="O445" s="0" t="s">
        <v>712</v>
      </c>
      <c r="P445" s="0" t="s">
        <v>712</v>
      </c>
      <c r="Q445" s="0" t="s">
        <v>712</v>
      </c>
      <c r="R445" s="269" t="s">
        <v>712</v>
      </c>
      <c r="S445" s="269" t="s">
        <v>712</v>
      </c>
      <c r="T445" s="269" t="s">
        <v>712</v>
      </c>
    </row>
    <row r="446" customFormat="false" ht="15" hidden="false" customHeight="false" outlineLevel="0" collapsed="false">
      <c r="A446" s="285" t="s">
        <v>692</v>
      </c>
      <c r="B446" s="285" t="s">
        <v>693</v>
      </c>
      <c r="C446" s="0" t="s">
        <v>694</v>
      </c>
      <c r="D446" s="0" t="s">
        <v>695</v>
      </c>
      <c r="E446" s="267" t="n">
        <v>191119</v>
      </c>
      <c r="F446" s="0" t="s">
        <v>696</v>
      </c>
      <c r="G446" s="0" t="s">
        <v>697</v>
      </c>
      <c r="H446" s="291" t="s">
        <v>698</v>
      </c>
      <c r="I446" s="0" t="s">
        <v>699</v>
      </c>
      <c r="J446" s="0" t="s">
        <v>700</v>
      </c>
      <c r="K446" s="0" t="s">
        <v>790</v>
      </c>
      <c r="L446" s="0" t="s">
        <v>381</v>
      </c>
      <c r="M446" s="268" t="str">
        <f aca="false">'common foods'!D183</f>
        <v>10117</v>
      </c>
      <c r="N446" s="0" t="s">
        <v>712</v>
      </c>
      <c r="O446" s="0" t="s">
        <v>712</v>
      </c>
      <c r="P446" s="0" t="s">
        <v>712</v>
      </c>
      <c r="Q446" s="0" t="s">
        <v>712</v>
      </c>
      <c r="R446" s="269" t="s">
        <v>712</v>
      </c>
      <c r="S446" s="269" t="s">
        <v>712</v>
      </c>
      <c r="T446" s="269" t="s">
        <v>712</v>
      </c>
    </row>
    <row r="447" customFormat="false" ht="15" hidden="false" customHeight="false" outlineLevel="0" collapsed="false">
      <c r="A447" s="285" t="s">
        <v>692</v>
      </c>
      <c r="B447" s="285" t="s">
        <v>693</v>
      </c>
      <c r="C447" s="0" t="s">
        <v>694</v>
      </c>
      <c r="D447" s="0" t="s">
        <v>695</v>
      </c>
      <c r="E447" s="267" t="n">
        <v>191119</v>
      </c>
      <c r="F447" s="0" t="s">
        <v>696</v>
      </c>
      <c r="G447" s="0" t="s">
        <v>697</v>
      </c>
      <c r="H447" s="291" t="s">
        <v>698</v>
      </c>
      <c r="I447" s="0" t="s">
        <v>705</v>
      </c>
      <c r="J447" s="0" t="s">
        <v>700</v>
      </c>
      <c r="K447" s="0" t="s">
        <v>790</v>
      </c>
      <c r="L447" s="0" t="s">
        <v>381</v>
      </c>
      <c r="M447" s="268" t="s">
        <v>382</v>
      </c>
      <c r="N447" s="0" t="s">
        <v>712</v>
      </c>
      <c r="O447" s="0" t="s">
        <v>712</v>
      </c>
      <c r="P447" s="0" t="s">
        <v>712</v>
      </c>
      <c r="Q447" s="0" t="s">
        <v>712</v>
      </c>
      <c r="R447" s="269" t="s">
        <v>712</v>
      </c>
      <c r="S447" s="269" t="s">
        <v>712</v>
      </c>
      <c r="T447" s="269" t="s">
        <v>712</v>
      </c>
    </row>
    <row r="448" customFormat="false" ht="15" hidden="false" customHeight="false" outlineLevel="0" collapsed="false">
      <c r="A448" s="285" t="s">
        <v>692</v>
      </c>
      <c r="B448" s="285" t="s">
        <v>693</v>
      </c>
      <c r="C448" s="0" t="s">
        <v>694</v>
      </c>
      <c r="D448" s="0" t="s">
        <v>695</v>
      </c>
      <c r="E448" s="267" t="n">
        <v>191119</v>
      </c>
      <c r="F448" s="0" t="s">
        <v>696</v>
      </c>
      <c r="G448" s="0" t="s">
        <v>697</v>
      </c>
      <c r="H448" s="291" t="s">
        <v>698</v>
      </c>
      <c r="I448" s="0" t="s">
        <v>706</v>
      </c>
      <c r="J448" s="0" t="s">
        <v>700</v>
      </c>
      <c r="K448" s="0" t="s">
        <v>790</v>
      </c>
      <c r="L448" s="0" t="s">
        <v>381</v>
      </c>
      <c r="M448" s="268" t="s">
        <v>382</v>
      </c>
      <c r="N448" s="0" t="s">
        <v>712</v>
      </c>
      <c r="O448" s="0" t="s">
        <v>712</v>
      </c>
      <c r="P448" s="0" t="s">
        <v>712</v>
      </c>
      <c r="Q448" s="0" t="s">
        <v>712</v>
      </c>
      <c r="R448" s="269" t="s">
        <v>712</v>
      </c>
      <c r="S448" s="269" t="s">
        <v>712</v>
      </c>
      <c r="T448" s="269" t="s">
        <v>712</v>
      </c>
    </row>
    <row r="449" customFormat="false" ht="15" hidden="false" customHeight="false" outlineLevel="0" collapsed="false">
      <c r="A449" s="285" t="s">
        <v>692</v>
      </c>
      <c r="B449" s="285" t="s">
        <v>693</v>
      </c>
      <c r="C449" s="0" t="s">
        <v>694</v>
      </c>
      <c r="D449" s="0" t="s">
        <v>695</v>
      </c>
      <c r="E449" s="267" t="n">
        <v>191119</v>
      </c>
      <c r="F449" s="0" t="s">
        <v>696</v>
      </c>
      <c r="G449" s="0" t="s">
        <v>697</v>
      </c>
      <c r="H449" s="291" t="s">
        <v>698</v>
      </c>
      <c r="I449" s="0" t="s">
        <v>699</v>
      </c>
      <c r="J449" s="0" t="s">
        <v>700</v>
      </c>
      <c r="K449" s="0" t="s">
        <v>790</v>
      </c>
      <c r="L449" s="0" t="s">
        <v>383</v>
      </c>
      <c r="M449" s="268" t="str">
        <f aca="false">'common foods'!D184</f>
        <v>10118</v>
      </c>
      <c r="N449" s="0" t="s">
        <v>712</v>
      </c>
      <c r="O449" s="0" t="s">
        <v>712</v>
      </c>
      <c r="P449" s="0" t="s">
        <v>712</v>
      </c>
      <c r="Q449" s="0" t="s">
        <v>712</v>
      </c>
      <c r="R449" s="269" t="s">
        <v>712</v>
      </c>
      <c r="S449" s="269" t="s">
        <v>712</v>
      </c>
      <c r="T449" s="269" t="s">
        <v>712</v>
      </c>
    </row>
    <row r="450" customFormat="false" ht="15" hidden="false" customHeight="false" outlineLevel="0" collapsed="false">
      <c r="A450" s="285" t="s">
        <v>692</v>
      </c>
      <c r="B450" s="285" t="s">
        <v>693</v>
      </c>
      <c r="C450" s="0" t="s">
        <v>694</v>
      </c>
      <c r="D450" s="0" t="s">
        <v>695</v>
      </c>
      <c r="E450" s="267" t="n">
        <v>191119</v>
      </c>
      <c r="F450" s="0" t="s">
        <v>696</v>
      </c>
      <c r="G450" s="0" t="s">
        <v>697</v>
      </c>
      <c r="H450" s="291" t="s">
        <v>698</v>
      </c>
      <c r="I450" s="0" t="s">
        <v>705</v>
      </c>
      <c r="J450" s="0" t="s">
        <v>700</v>
      </c>
      <c r="K450" s="0" t="s">
        <v>790</v>
      </c>
      <c r="L450" s="0" t="s">
        <v>383</v>
      </c>
      <c r="M450" s="268" t="s">
        <v>384</v>
      </c>
      <c r="N450" s="0" t="s">
        <v>712</v>
      </c>
      <c r="O450" s="0" t="s">
        <v>712</v>
      </c>
      <c r="P450" s="0" t="s">
        <v>712</v>
      </c>
      <c r="Q450" s="0" t="s">
        <v>712</v>
      </c>
      <c r="R450" s="269" t="s">
        <v>712</v>
      </c>
      <c r="S450" s="269" t="s">
        <v>712</v>
      </c>
      <c r="T450" s="269" t="s">
        <v>712</v>
      </c>
    </row>
    <row r="451" customFormat="false" ht="15" hidden="false" customHeight="false" outlineLevel="0" collapsed="false">
      <c r="A451" s="285" t="s">
        <v>692</v>
      </c>
      <c r="B451" s="285" t="s">
        <v>693</v>
      </c>
      <c r="C451" s="0" t="s">
        <v>694</v>
      </c>
      <c r="D451" s="0" t="s">
        <v>695</v>
      </c>
      <c r="E451" s="267" t="n">
        <v>191119</v>
      </c>
      <c r="F451" s="0" t="s">
        <v>696</v>
      </c>
      <c r="G451" s="0" t="s">
        <v>697</v>
      </c>
      <c r="H451" s="291" t="s">
        <v>698</v>
      </c>
      <c r="I451" s="0" t="s">
        <v>706</v>
      </c>
      <c r="J451" s="0" t="s">
        <v>700</v>
      </c>
      <c r="K451" s="0" t="s">
        <v>790</v>
      </c>
      <c r="L451" s="0" t="s">
        <v>383</v>
      </c>
      <c r="M451" s="268" t="s">
        <v>384</v>
      </c>
      <c r="N451" s="0" t="s">
        <v>712</v>
      </c>
      <c r="O451" s="0" t="s">
        <v>712</v>
      </c>
      <c r="P451" s="0" t="s">
        <v>712</v>
      </c>
      <c r="Q451" s="0" t="s">
        <v>712</v>
      </c>
      <c r="R451" s="269" t="s">
        <v>712</v>
      </c>
      <c r="S451" s="269" t="s">
        <v>712</v>
      </c>
      <c r="T451" s="269" t="s">
        <v>712</v>
      </c>
    </row>
    <row r="452" customFormat="false" ht="15" hidden="false" customHeight="false" outlineLevel="0" collapsed="false">
      <c r="A452" s="285" t="s">
        <v>692</v>
      </c>
      <c r="B452" s="285" t="s">
        <v>693</v>
      </c>
      <c r="C452" s="0" t="s">
        <v>694</v>
      </c>
      <c r="D452" s="0" t="s">
        <v>695</v>
      </c>
      <c r="E452" s="267" t="n">
        <v>191119</v>
      </c>
      <c r="F452" s="0" t="s">
        <v>696</v>
      </c>
      <c r="G452" s="0" t="s">
        <v>697</v>
      </c>
      <c r="H452" s="291" t="s">
        <v>698</v>
      </c>
      <c r="I452" s="0" t="s">
        <v>699</v>
      </c>
      <c r="J452" s="0" t="s">
        <v>700</v>
      </c>
      <c r="K452" s="0" t="s">
        <v>790</v>
      </c>
      <c r="L452" s="0" t="s">
        <v>385</v>
      </c>
      <c r="M452" s="268" t="str">
        <f aca="false">'common foods'!D185</f>
        <v>10119</v>
      </c>
      <c r="N452" s="0" t="s">
        <v>712</v>
      </c>
      <c r="O452" s="0" t="s">
        <v>712</v>
      </c>
      <c r="P452" s="0" t="s">
        <v>712</v>
      </c>
      <c r="Q452" s="0" t="s">
        <v>712</v>
      </c>
      <c r="R452" s="269" t="s">
        <v>712</v>
      </c>
      <c r="S452" s="269" t="s">
        <v>712</v>
      </c>
      <c r="T452" s="269" t="s">
        <v>712</v>
      </c>
    </row>
    <row r="453" customFormat="false" ht="15" hidden="false" customHeight="false" outlineLevel="0" collapsed="false">
      <c r="A453" s="285" t="s">
        <v>692</v>
      </c>
      <c r="B453" s="285" t="s">
        <v>693</v>
      </c>
      <c r="C453" s="0" t="s">
        <v>694</v>
      </c>
      <c r="D453" s="0" t="s">
        <v>695</v>
      </c>
      <c r="E453" s="267" t="n">
        <v>191119</v>
      </c>
      <c r="F453" s="0" t="s">
        <v>696</v>
      </c>
      <c r="G453" s="0" t="s">
        <v>697</v>
      </c>
      <c r="H453" s="291" t="s">
        <v>698</v>
      </c>
      <c r="I453" s="0" t="s">
        <v>705</v>
      </c>
      <c r="J453" s="0" t="s">
        <v>700</v>
      </c>
      <c r="K453" s="0" t="s">
        <v>790</v>
      </c>
      <c r="L453" s="0" t="s">
        <v>385</v>
      </c>
      <c r="M453" s="268" t="s">
        <v>386</v>
      </c>
      <c r="N453" s="0" t="s">
        <v>712</v>
      </c>
      <c r="O453" s="0" t="s">
        <v>712</v>
      </c>
      <c r="P453" s="0" t="s">
        <v>712</v>
      </c>
      <c r="Q453" s="0" t="s">
        <v>712</v>
      </c>
      <c r="R453" s="269" t="s">
        <v>712</v>
      </c>
      <c r="S453" s="269" t="s">
        <v>712</v>
      </c>
      <c r="T453" s="269" t="s">
        <v>712</v>
      </c>
    </row>
    <row r="454" customFormat="false" ht="15" hidden="false" customHeight="false" outlineLevel="0" collapsed="false">
      <c r="A454" s="285" t="s">
        <v>692</v>
      </c>
      <c r="B454" s="285" t="s">
        <v>693</v>
      </c>
      <c r="C454" s="0" t="s">
        <v>694</v>
      </c>
      <c r="D454" s="0" t="s">
        <v>695</v>
      </c>
      <c r="E454" s="267" t="n">
        <v>191119</v>
      </c>
      <c r="F454" s="0" t="s">
        <v>696</v>
      </c>
      <c r="G454" s="0" t="s">
        <v>697</v>
      </c>
      <c r="H454" s="291" t="s">
        <v>698</v>
      </c>
      <c r="I454" s="0" t="s">
        <v>706</v>
      </c>
      <c r="J454" s="0" t="s">
        <v>700</v>
      </c>
      <c r="K454" s="0" t="s">
        <v>790</v>
      </c>
      <c r="L454" s="0" t="s">
        <v>385</v>
      </c>
      <c r="M454" s="268" t="s">
        <v>386</v>
      </c>
      <c r="N454" s="0" t="s">
        <v>712</v>
      </c>
      <c r="O454" s="0" t="s">
        <v>712</v>
      </c>
      <c r="P454" s="0" t="s">
        <v>712</v>
      </c>
      <c r="Q454" s="0" t="s">
        <v>712</v>
      </c>
      <c r="R454" s="269" t="s">
        <v>712</v>
      </c>
      <c r="S454" s="269" t="s">
        <v>712</v>
      </c>
      <c r="T454" s="269" t="s">
        <v>712</v>
      </c>
    </row>
    <row r="455" customFormat="false" ht="15" hidden="false" customHeight="false" outlineLevel="0" collapsed="false">
      <c r="A455" s="285" t="s">
        <v>692</v>
      </c>
      <c r="B455" s="285" t="s">
        <v>693</v>
      </c>
      <c r="C455" s="0" t="s">
        <v>694</v>
      </c>
      <c r="D455" s="0" t="s">
        <v>695</v>
      </c>
      <c r="E455" s="267" t="n">
        <v>191119</v>
      </c>
      <c r="F455" s="0" t="s">
        <v>696</v>
      </c>
      <c r="G455" s="0" t="s">
        <v>697</v>
      </c>
      <c r="H455" s="291" t="s">
        <v>698</v>
      </c>
      <c r="I455" s="0" t="s">
        <v>699</v>
      </c>
      <c r="J455" s="0" t="s">
        <v>700</v>
      </c>
      <c r="K455" s="0" t="s">
        <v>790</v>
      </c>
      <c r="L455" s="0" t="s">
        <v>387</v>
      </c>
      <c r="M455" s="268" t="str">
        <f aca="false">'common foods'!D186</f>
        <v>10120</v>
      </c>
      <c r="N455" s="0" t="s">
        <v>712</v>
      </c>
      <c r="O455" s="0" t="s">
        <v>712</v>
      </c>
      <c r="P455" s="0" t="s">
        <v>712</v>
      </c>
      <c r="Q455" s="0" t="s">
        <v>712</v>
      </c>
      <c r="R455" s="269" t="s">
        <v>712</v>
      </c>
      <c r="S455" s="269" t="s">
        <v>712</v>
      </c>
      <c r="T455" s="269" t="s">
        <v>712</v>
      </c>
    </row>
    <row r="456" customFormat="false" ht="15" hidden="false" customHeight="false" outlineLevel="0" collapsed="false">
      <c r="A456" s="285" t="s">
        <v>692</v>
      </c>
      <c r="B456" s="285" t="s">
        <v>693</v>
      </c>
      <c r="C456" s="0" t="s">
        <v>694</v>
      </c>
      <c r="D456" s="0" t="s">
        <v>695</v>
      </c>
      <c r="E456" s="267" t="n">
        <v>191119</v>
      </c>
      <c r="F456" s="0" t="s">
        <v>696</v>
      </c>
      <c r="G456" s="0" t="s">
        <v>697</v>
      </c>
      <c r="H456" s="291" t="s">
        <v>698</v>
      </c>
      <c r="I456" s="0" t="s">
        <v>705</v>
      </c>
      <c r="J456" s="0" t="s">
        <v>700</v>
      </c>
      <c r="K456" s="0" t="s">
        <v>790</v>
      </c>
      <c r="L456" s="0" t="s">
        <v>387</v>
      </c>
      <c r="M456" s="268" t="s">
        <v>388</v>
      </c>
      <c r="N456" s="0" t="s">
        <v>712</v>
      </c>
      <c r="O456" s="0" t="s">
        <v>712</v>
      </c>
      <c r="P456" s="0" t="s">
        <v>712</v>
      </c>
      <c r="Q456" s="0" t="s">
        <v>712</v>
      </c>
      <c r="R456" s="269" t="s">
        <v>712</v>
      </c>
      <c r="S456" s="269" t="s">
        <v>712</v>
      </c>
      <c r="T456" s="269" t="s">
        <v>712</v>
      </c>
    </row>
    <row r="457" customFormat="false" ht="15" hidden="false" customHeight="false" outlineLevel="0" collapsed="false">
      <c r="A457" s="285" t="s">
        <v>692</v>
      </c>
      <c r="B457" s="285" t="s">
        <v>693</v>
      </c>
      <c r="C457" s="0" t="s">
        <v>694</v>
      </c>
      <c r="D457" s="0" t="s">
        <v>695</v>
      </c>
      <c r="E457" s="267" t="n">
        <v>191119</v>
      </c>
      <c r="F457" s="0" t="s">
        <v>696</v>
      </c>
      <c r="G457" s="0" t="s">
        <v>697</v>
      </c>
      <c r="H457" s="291" t="s">
        <v>698</v>
      </c>
      <c r="I457" s="0" t="s">
        <v>706</v>
      </c>
      <c r="J457" s="0" t="s">
        <v>700</v>
      </c>
      <c r="K457" s="0" t="s">
        <v>790</v>
      </c>
      <c r="L457" s="0" t="s">
        <v>387</v>
      </c>
      <c r="M457" s="268" t="s">
        <v>388</v>
      </c>
      <c r="N457" s="0" t="s">
        <v>712</v>
      </c>
      <c r="O457" s="0" t="s">
        <v>712</v>
      </c>
      <c r="P457" s="0" t="s">
        <v>712</v>
      </c>
      <c r="Q457" s="0" t="s">
        <v>712</v>
      </c>
      <c r="R457" s="269" t="s">
        <v>712</v>
      </c>
      <c r="S457" s="269" t="s">
        <v>712</v>
      </c>
      <c r="T457" s="269" t="s">
        <v>712</v>
      </c>
    </row>
    <row r="458" customFormat="false" ht="15" hidden="false" customHeight="false" outlineLevel="0" collapsed="false">
      <c r="A458" s="285" t="s">
        <v>692</v>
      </c>
      <c r="B458" s="285" t="s">
        <v>693</v>
      </c>
      <c r="C458" s="0" t="s">
        <v>694</v>
      </c>
      <c r="D458" s="0" t="s">
        <v>695</v>
      </c>
      <c r="E458" s="267" t="n">
        <v>191119</v>
      </c>
      <c r="F458" s="0" t="s">
        <v>696</v>
      </c>
      <c r="G458" s="0" t="s">
        <v>697</v>
      </c>
      <c r="H458" s="291" t="s">
        <v>698</v>
      </c>
      <c r="I458" s="0" t="s">
        <v>699</v>
      </c>
      <c r="J458" s="0" t="s">
        <v>700</v>
      </c>
      <c r="K458" s="0" t="s">
        <v>790</v>
      </c>
      <c r="L458" s="0" t="s">
        <v>389</v>
      </c>
      <c r="M458" s="268" t="str">
        <f aca="false">'common foods'!D187</f>
        <v>10121</v>
      </c>
      <c r="N458" s="0" t="s">
        <v>712</v>
      </c>
      <c r="O458" s="0" t="s">
        <v>712</v>
      </c>
      <c r="P458" s="0" t="s">
        <v>712</v>
      </c>
      <c r="Q458" s="0" t="s">
        <v>712</v>
      </c>
      <c r="R458" s="269" t="s">
        <v>712</v>
      </c>
      <c r="S458" s="269" t="s">
        <v>712</v>
      </c>
      <c r="T458" s="269" t="s">
        <v>712</v>
      </c>
    </row>
    <row r="459" customFormat="false" ht="15" hidden="false" customHeight="false" outlineLevel="0" collapsed="false">
      <c r="A459" s="285" t="s">
        <v>692</v>
      </c>
      <c r="B459" s="285" t="s">
        <v>693</v>
      </c>
      <c r="C459" s="0" t="s">
        <v>694</v>
      </c>
      <c r="D459" s="0" t="s">
        <v>695</v>
      </c>
      <c r="E459" s="267" t="n">
        <v>191119</v>
      </c>
      <c r="F459" s="0" t="s">
        <v>696</v>
      </c>
      <c r="G459" s="0" t="s">
        <v>697</v>
      </c>
      <c r="H459" s="291" t="s">
        <v>698</v>
      </c>
      <c r="I459" s="0" t="s">
        <v>705</v>
      </c>
      <c r="J459" s="0" t="s">
        <v>700</v>
      </c>
      <c r="K459" s="0" t="s">
        <v>790</v>
      </c>
      <c r="L459" s="0" t="s">
        <v>389</v>
      </c>
      <c r="M459" s="268" t="s">
        <v>390</v>
      </c>
      <c r="N459" s="0" t="s">
        <v>712</v>
      </c>
      <c r="O459" s="0" t="s">
        <v>712</v>
      </c>
      <c r="P459" s="0" t="s">
        <v>712</v>
      </c>
      <c r="Q459" s="0" t="s">
        <v>712</v>
      </c>
      <c r="R459" s="269" t="s">
        <v>712</v>
      </c>
      <c r="S459" s="269" t="s">
        <v>712</v>
      </c>
      <c r="T459" s="269" t="s">
        <v>712</v>
      </c>
    </row>
    <row r="460" customFormat="false" ht="15" hidden="false" customHeight="false" outlineLevel="0" collapsed="false">
      <c r="A460" s="285" t="s">
        <v>692</v>
      </c>
      <c r="B460" s="285" t="s">
        <v>693</v>
      </c>
      <c r="C460" s="0" t="s">
        <v>694</v>
      </c>
      <c r="D460" s="0" t="s">
        <v>695</v>
      </c>
      <c r="E460" s="267" t="n">
        <v>191119</v>
      </c>
      <c r="F460" s="0" t="s">
        <v>696</v>
      </c>
      <c r="G460" s="0" t="s">
        <v>697</v>
      </c>
      <c r="H460" s="291" t="s">
        <v>698</v>
      </c>
      <c r="I460" s="0" t="s">
        <v>706</v>
      </c>
      <c r="J460" s="0" t="s">
        <v>700</v>
      </c>
      <c r="K460" s="0" t="s">
        <v>790</v>
      </c>
      <c r="L460" s="0" t="s">
        <v>389</v>
      </c>
      <c r="M460" s="268" t="s">
        <v>390</v>
      </c>
      <c r="N460" s="0" t="s">
        <v>712</v>
      </c>
      <c r="O460" s="0" t="s">
        <v>712</v>
      </c>
      <c r="P460" s="0" t="s">
        <v>712</v>
      </c>
      <c r="Q460" s="0" t="s">
        <v>712</v>
      </c>
      <c r="R460" s="269" t="s">
        <v>712</v>
      </c>
      <c r="S460" s="269" t="s">
        <v>712</v>
      </c>
      <c r="T460" s="269" t="s">
        <v>712</v>
      </c>
    </row>
    <row r="461" customFormat="false" ht="15" hidden="false" customHeight="false" outlineLevel="0" collapsed="false">
      <c r="A461" s="285" t="s">
        <v>692</v>
      </c>
      <c r="B461" s="285" t="s">
        <v>693</v>
      </c>
      <c r="C461" s="0" t="s">
        <v>694</v>
      </c>
      <c r="D461" s="0" t="s">
        <v>695</v>
      </c>
      <c r="E461" s="267" t="n">
        <v>191119</v>
      </c>
      <c r="F461" s="0" t="s">
        <v>696</v>
      </c>
      <c r="G461" s="0" t="s">
        <v>697</v>
      </c>
      <c r="H461" s="291" t="s">
        <v>698</v>
      </c>
      <c r="I461" s="0" t="s">
        <v>699</v>
      </c>
      <c r="J461" s="0" t="s">
        <v>700</v>
      </c>
      <c r="K461" s="0" t="s">
        <v>790</v>
      </c>
      <c r="L461" s="0" t="s">
        <v>391</v>
      </c>
      <c r="M461" s="268" t="str">
        <f aca="false">'common foods'!D188</f>
        <v>10122</v>
      </c>
      <c r="N461" s="0" t="s">
        <v>712</v>
      </c>
      <c r="O461" s="0" t="s">
        <v>712</v>
      </c>
      <c r="P461" s="0" t="s">
        <v>712</v>
      </c>
      <c r="Q461" s="0" t="s">
        <v>712</v>
      </c>
      <c r="R461" s="269" t="s">
        <v>712</v>
      </c>
      <c r="S461" s="269" t="s">
        <v>712</v>
      </c>
      <c r="T461" s="269" t="s">
        <v>712</v>
      </c>
    </row>
    <row r="462" customFormat="false" ht="15" hidden="false" customHeight="false" outlineLevel="0" collapsed="false">
      <c r="A462" s="285" t="s">
        <v>692</v>
      </c>
      <c r="B462" s="285" t="s">
        <v>693</v>
      </c>
      <c r="C462" s="0" t="s">
        <v>694</v>
      </c>
      <c r="D462" s="0" t="s">
        <v>695</v>
      </c>
      <c r="E462" s="267" t="n">
        <v>191119</v>
      </c>
      <c r="F462" s="0" t="s">
        <v>696</v>
      </c>
      <c r="G462" s="0" t="s">
        <v>697</v>
      </c>
      <c r="H462" s="291" t="s">
        <v>698</v>
      </c>
      <c r="I462" s="0" t="s">
        <v>705</v>
      </c>
      <c r="J462" s="0" t="s">
        <v>700</v>
      </c>
      <c r="K462" s="0" t="s">
        <v>790</v>
      </c>
      <c r="L462" s="0" t="s">
        <v>391</v>
      </c>
      <c r="M462" s="268" t="s">
        <v>392</v>
      </c>
      <c r="N462" s="0" t="s">
        <v>712</v>
      </c>
      <c r="O462" s="0" t="s">
        <v>712</v>
      </c>
      <c r="P462" s="0" t="s">
        <v>712</v>
      </c>
      <c r="Q462" s="0" t="s">
        <v>712</v>
      </c>
      <c r="R462" s="269" t="s">
        <v>712</v>
      </c>
      <c r="S462" s="269" t="s">
        <v>712</v>
      </c>
      <c r="T462" s="269" t="s">
        <v>712</v>
      </c>
    </row>
    <row r="463" customFormat="false" ht="15" hidden="false" customHeight="false" outlineLevel="0" collapsed="false">
      <c r="A463" s="285" t="s">
        <v>692</v>
      </c>
      <c r="B463" s="285" t="s">
        <v>693</v>
      </c>
      <c r="C463" s="0" t="s">
        <v>694</v>
      </c>
      <c r="D463" s="0" t="s">
        <v>695</v>
      </c>
      <c r="E463" s="267" t="n">
        <v>191119</v>
      </c>
      <c r="F463" s="0" t="s">
        <v>696</v>
      </c>
      <c r="G463" s="0" t="s">
        <v>697</v>
      </c>
      <c r="H463" s="291" t="s">
        <v>698</v>
      </c>
      <c r="I463" s="0" t="s">
        <v>706</v>
      </c>
      <c r="J463" s="0" t="s">
        <v>700</v>
      </c>
      <c r="K463" s="0" t="s">
        <v>790</v>
      </c>
      <c r="L463" s="0" t="s">
        <v>391</v>
      </c>
      <c r="M463" s="268" t="s">
        <v>392</v>
      </c>
      <c r="N463" s="0" t="s">
        <v>712</v>
      </c>
      <c r="O463" s="0" t="s">
        <v>712</v>
      </c>
      <c r="P463" s="0" t="s">
        <v>712</v>
      </c>
      <c r="Q463" s="0" t="s">
        <v>712</v>
      </c>
      <c r="R463" s="269" t="s">
        <v>712</v>
      </c>
      <c r="S463" s="269" t="s">
        <v>712</v>
      </c>
      <c r="T463" s="269" t="s">
        <v>712</v>
      </c>
    </row>
    <row r="464" customFormat="false" ht="15" hidden="false" customHeight="false" outlineLevel="0" collapsed="false">
      <c r="A464" s="285" t="s">
        <v>692</v>
      </c>
      <c r="B464" s="285" t="s">
        <v>693</v>
      </c>
      <c r="C464" s="0" t="s">
        <v>694</v>
      </c>
      <c r="D464" s="0" t="s">
        <v>695</v>
      </c>
      <c r="E464" s="267" t="n">
        <v>191119</v>
      </c>
      <c r="F464" s="0" t="s">
        <v>696</v>
      </c>
      <c r="G464" s="0" t="s">
        <v>697</v>
      </c>
      <c r="H464" s="291" t="s">
        <v>698</v>
      </c>
      <c r="I464" s="0" t="s">
        <v>699</v>
      </c>
      <c r="J464" s="0" t="s">
        <v>700</v>
      </c>
      <c r="K464" s="0" t="s">
        <v>790</v>
      </c>
      <c r="L464" s="0" t="s">
        <v>393</v>
      </c>
      <c r="M464" s="268" t="str">
        <f aca="false">'common foods'!D189</f>
        <v>10123</v>
      </c>
      <c r="N464" s="0" t="s">
        <v>712</v>
      </c>
      <c r="O464" s="0" t="s">
        <v>712</v>
      </c>
      <c r="P464" s="0" t="s">
        <v>712</v>
      </c>
      <c r="Q464" s="0" t="s">
        <v>712</v>
      </c>
      <c r="R464" s="269" t="s">
        <v>712</v>
      </c>
      <c r="S464" s="269" t="s">
        <v>712</v>
      </c>
      <c r="T464" s="269" t="s">
        <v>712</v>
      </c>
    </row>
    <row r="465" customFormat="false" ht="15" hidden="false" customHeight="false" outlineLevel="0" collapsed="false">
      <c r="A465" s="285" t="s">
        <v>692</v>
      </c>
      <c r="B465" s="285" t="s">
        <v>693</v>
      </c>
      <c r="C465" s="0" t="s">
        <v>694</v>
      </c>
      <c r="D465" s="0" t="s">
        <v>695</v>
      </c>
      <c r="E465" s="267" t="n">
        <v>191119</v>
      </c>
      <c r="F465" s="0" t="s">
        <v>696</v>
      </c>
      <c r="G465" s="0" t="s">
        <v>697</v>
      </c>
      <c r="H465" s="291" t="s">
        <v>698</v>
      </c>
      <c r="I465" s="0" t="s">
        <v>705</v>
      </c>
      <c r="J465" s="0" t="s">
        <v>700</v>
      </c>
      <c r="K465" s="0" t="s">
        <v>790</v>
      </c>
      <c r="L465" s="0" t="s">
        <v>393</v>
      </c>
      <c r="M465" s="268" t="s">
        <v>394</v>
      </c>
      <c r="N465" s="0" t="s">
        <v>712</v>
      </c>
      <c r="O465" s="0" t="s">
        <v>712</v>
      </c>
      <c r="P465" s="0" t="s">
        <v>712</v>
      </c>
      <c r="Q465" s="0" t="s">
        <v>712</v>
      </c>
      <c r="R465" s="269" t="s">
        <v>712</v>
      </c>
      <c r="S465" s="269" t="s">
        <v>712</v>
      </c>
      <c r="T465" s="269" t="s">
        <v>712</v>
      </c>
    </row>
    <row r="466" customFormat="false" ht="15" hidden="false" customHeight="false" outlineLevel="0" collapsed="false">
      <c r="A466" s="285" t="s">
        <v>692</v>
      </c>
      <c r="B466" s="285" t="s">
        <v>693</v>
      </c>
      <c r="C466" s="0" t="s">
        <v>694</v>
      </c>
      <c r="D466" s="0" t="s">
        <v>695</v>
      </c>
      <c r="E466" s="267" t="n">
        <v>191119</v>
      </c>
      <c r="F466" s="0" t="s">
        <v>696</v>
      </c>
      <c r="G466" s="0" t="s">
        <v>697</v>
      </c>
      <c r="H466" s="291" t="s">
        <v>698</v>
      </c>
      <c r="I466" s="0" t="s">
        <v>706</v>
      </c>
      <c r="J466" s="0" t="s">
        <v>700</v>
      </c>
      <c r="K466" s="0" t="s">
        <v>790</v>
      </c>
      <c r="L466" s="0" t="s">
        <v>393</v>
      </c>
      <c r="M466" s="268" t="s">
        <v>394</v>
      </c>
      <c r="N466" s="0" t="s">
        <v>712</v>
      </c>
      <c r="O466" s="0" t="s">
        <v>712</v>
      </c>
      <c r="P466" s="0" t="s">
        <v>712</v>
      </c>
      <c r="Q466" s="0" t="s">
        <v>712</v>
      </c>
      <c r="R466" s="269" t="s">
        <v>712</v>
      </c>
      <c r="S466" s="269" t="s">
        <v>712</v>
      </c>
      <c r="T466" s="269" t="s">
        <v>712</v>
      </c>
    </row>
    <row r="467" customFormat="false" ht="15" hidden="false" customHeight="false" outlineLevel="0" collapsed="false">
      <c r="A467" s="285" t="s">
        <v>692</v>
      </c>
      <c r="B467" s="285" t="s">
        <v>693</v>
      </c>
      <c r="C467" s="0" t="s">
        <v>694</v>
      </c>
      <c r="D467" s="0" t="s">
        <v>695</v>
      </c>
      <c r="E467" s="267" t="n">
        <v>191119</v>
      </c>
      <c r="F467" s="0" t="s">
        <v>696</v>
      </c>
      <c r="G467" s="0" t="s">
        <v>697</v>
      </c>
      <c r="H467" s="291" t="s">
        <v>698</v>
      </c>
      <c r="I467" s="0" t="s">
        <v>699</v>
      </c>
      <c r="J467" s="0" t="s">
        <v>700</v>
      </c>
      <c r="K467" s="0" t="s">
        <v>793</v>
      </c>
      <c r="L467" s="0" t="s">
        <v>396</v>
      </c>
      <c r="M467" s="268" t="str">
        <f aca="false">'common foods'!D190</f>
        <v>11115</v>
      </c>
      <c r="N467" s="0" t="s">
        <v>712</v>
      </c>
      <c r="O467" s="0" t="s">
        <v>712</v>
      </c>
      <c r="P467" s="0" t="s">
        <v>712</v>
      </c>
      <c r="Q467" s="0" t="s">
        <v>712</v>
      </c>
      <c r="R467" s="269" t="s">
        <v>712</v>
      </c>
      <c r="S467" s="269" t="s">
        <v>712</v>
      </c>
      <c r="T467" s="269" t="s">
        <v>712</v>
      </c>
    </row>
    <row r="468" customFormat="false" ht="15" hidden="false" customHeight="false" outlineLevel="0" collapsed="false">
      <c r="A468" s="285" t="s">
        <v>692</v>
      </c>
      <c r="B468" s="285" t="s">
        <v>693</v>
      </c>
      <c r="C468" s="0" t="s">
        <v>694</v>
      </c>
      <c r="D468" s="0" t="s">
        <v>695</v>
      </c>
      <c r="E468" s="267" t="n">
        <v>191119</v>
      </c>
      <c r="F468" s="0" t="s">
        <v>696</v>
      </c>
      <c r="G468" s="0" t="s">
        <v>697</v>
      </c>
      <c r="H468" s="291" t="s">
        <v>698</v>
      </c>
      <c r="I468" s="0" t="s">
        <v>705</v>
      </c>
      <c r="J468" s="0" t="s">
        <v>700</v>
      </c>
      <c r="K468" s="0" t="s">
        <v>793</v>
      </c>
      <c r="L468" s="0" t="s">
        <v>396</v>
      </c>
      <c r="M468" s="268" t="s">
        <v>397</v>
      </c>
      <c r="N468" s="0" t="s">
        <v>712</v>
      </c>
      <c r="O468" s="0" t="s">
        <v>712</v>
      </c>
      <c r="P468" s="0" t="s">
        <v>712</v>
      </c>
      <c r="Q468" s="0" t="s">
        <v>712</v>
      </c>
      <c r="R468" s="269" t="s">
        <v>712</v>
      </c>
      <c r="S468" s="269" t="s">
        <v>712</v>
      </c>
      <c r="T468" s="269" t="s">
        <v>712</v>
      </c>
    </row>
    <row r="469" customFormat="false" ht="15" hidden="false" customHeight="false" outlineLevel="0" collapsed="false">
      <c r="A469" s="285" t="s">
        <v>692</v>
      </c>
      <c r="B469" s="285" t="s">
        <v>693</v>
      </c>
      <c r="C469" s="0" t="s">
        <v>694</v>
      </c>
      <c r="D469" s="0" t="s">
        <v>695</v>
      </c>
      <c r="E469" s="267" t="n">
        <v>191119</v>
      </c>
      <c r="F469" s="0" t="s">
        <v>696</v>
      </c>
      <c r="G469" s="0" t="s">
        <v>697</v>
      </c>
      <c r="H469" s="291" t="s">
        <v>698</v>
      </c>
      <c r="I469" s="0" t="s">
        <v>706</v>
      </c>
      <c r="J469" s="0" t="s">
        <v>700</v>
      </c>
      <c r="K469" s="0" t="s">
        <v>793</v>
      </c>
      <c r="L469" s="0" t="s">
        <v>396</v>
      </c>
      <c r="M469" s="268" t="s">
        <v>397</v>
      </c>
      <c r="N469" s="0" t="s">
        <v>712</v>
      </c>
      <c r="O469" s="0" t="s">
        <v>712</v>
      </c>
      <c r="P469" s="0" t="s">
        <v>712</v>
      </c>
      <c r="Q469" s="0" t="s">
        <v>712</v>
      </c>
      <c r="R469" s="269" t="s">
        <v>712</v>
      </c>
      <c r="S469" s="269" t="s">
        <v>712</v>
      </c>
      <c r="T469" s="269" t="s">
        <v>712</v>
      </c>
    </row>
    <row r="470" customFormat="false" ht="15" hidden="false" customHeight="false" outlineLevel="0" collapsed="false">
      <c r="A470" s="285" t="s">
        <v>692</v>
      </c>
      <c r="B470" s="285" t="s">
        <v>693</v>
      </c>
      <c r="C470" s="0" t="s">
        <v>694</v>
      </c>
      <c r="D470" s="0" t="s">
        <v>695</v>
      </c>
      <c r="E470" s="267" t="n">
        <v>191119</v>
      </c>
      <c r="F470" s="0" t="s">
        <v>696</v>
      </c>
      <c r="G470" s="0" t="s">
        <v>697</v>
      </c>
      <c r="H470" s="291" t="s">
        <v>698</v>
      </c>
      <c r="I470" s="0" t="s">
        <v>699</v>
      </c>
      <c r="J470" s="0" t="s">
        <v>700</v>
      </c>
      <c r="K470" s="0" t="s">
        <v>793</v>
      </c>
      <c r="L470" s="0" t="s">
        <v>398</v>
      </c>
      <c r="M470" s="268" t="str">
        <f aca="false">'common foods'!D191</f>
        <v>11116</v>
      </c>
      <c r="N470" s="0" t="s">
        <v>712</v>
      </c>
      <c r="O470" s="0" t="s">
        <v>712</v>
      </c>
      <c r="P470" s="0" t="s">
        <v>712</v>
      </c>
      <c r="Q470" s="0" t="s">
        <v>712</v>
      </c>
      <c r="R470" s="269" t="s">
        <v>712</v>
      </c>
      <c r="S470" s="269" t="s">
        <v>712</v>
      </c>
      <c r="T470" s="269" t="s">
        <v>712</v>
      </c>
    </row>
    <row r="471" customFormat="false" ht="15" hidden="false" customHeight="false" outlineLevel="0" collapsed="false">
      <c r="A471" s="285" t="s">
        <v>692</v>
      </c>
      <c r="B471" s="285" t="s">
        <v>693</v>
      </c>
      <c r="C471" s="0" t="s">
        <v>694</v>
      </c>
      <c r="D471" s="0" t="s">
        <v>695</v>
      </c>
      <c r="E471" s="267" t="n">
        <v>191119</v>
      </c>
      <c r="F471" s="0" t="s">
        <v>696</v>
      </c>
      <c r="G471" s="0" t="s">
        <v>697</v>
      </c>
      <c r="H471" s="291" t="s">
        <v>698</v>
      </c>
      <c r="I471" s="0" t="s">
        <v>705</v>
      </c>
      <c r="J471" s="0" t="s">
        <v>700</v>
      </c>
      <c r="K471" s="0" t="s">
        <v>793</v>
      </c>
      <c r="L471" s="0" t="s">
        <v>398</v>
      </c>
      <c r="M471" s="268" t="s">
        <v>399</v>
      </c>
      <c r="N471" s="0" t="s">
        <v>712</v>
      </c>
      <c r="O471" s="0" t="s">
        <v>712</v>
      </c>
      <c r="P471" s="0" t="s">
        <v>712</v>
      </c>
      <c r="Q471" s="0" t="s">
        <v>712</v>
      </c>
      <c r="R471" s="269" t="s">
        <v>712</v>
      </c>
      <c r="S471" s="269" t="s">
        <v>712</v>
      </c>
      <c r="T471" s="269" t="s">
        <v>712</v>
      </c>
    </row>
    <row r="472" customFormat="false" ht="15" hidden="false" customHeight="false" outlineLevel="0" collapsed="false">
      <c r="A472" s="285" t="s">
        <v>692</v>
      </c>
      <c r="B472" s="285" t="s">
        <v>693</v>
      </c>
      <c r="C472" s="0" t="s">
        <v>694</v>
      </c>
      <c r="D472" s="0" t="s">
        <v>695</v>
      </c>
      <c r="E472" s="267" t="n">
        <v>191119</v>
      </c>
      <c r="F472" s="0" t="s">
        <v>696</v>
      </c>
      <c r="G472" s="0" t="s">
        <v>697</v>
      </c>
      <c r="H472" s="291" t="s">
        <v>698</v>
      </c>
      <c r="I472" s="0" t="s">
        <v>706</v>
      </c>
      <c r="J472" s="0" t="s">
        <v>700</v>
      </c>
      <c r="K472" s="0" t="s">
        <v>793</v>
      </c>
      <c r="L472" s="0" t="s">
        <v>398</v>
      </c>
      <c r="M472" s="268" t="s">
        <v>399</v>
      </c>
      <c r="N472" s="0" t="s">
        <v>712</v>
      </c>
      <c r="O472" s="0" t="s">
        <v>712</v>
      </c>
      <c r="P472" s="0" t="s">
        <v>712</v>
      </c>
      <c r="Q472" s="0" t="s">
        <v>712</v>
      </c>
      <c r="R472" s="269" t="s">
        <v>712</v>
      </c>
      <c r="S472" s="269" t="s">
        <v>712</v>
      </c>
      <c r="T472" s="269" t="s">
        <v>712</v>
      </c>
    </row>
    <row r="473" customFormat="false" ht="15" hidden="false" customHeight="false" outlineLevel="0" collapsed="false">
      <c r="A473" s="285" t="s">
        <v>692</v>
      </c>
      <c r="B473" s="285" t="s">
        <v>693</v>
      </c>
      <c r="C473" s="0" t="s">
        <v>694</v>
      </c>
      <c r="D473" s="0" t="s">
        <v>695</v>
      </c>
      <c r="E473" s="267" t="n">
        <v>191119</v>
      </c>
      <c r="F473" s="0" t="s">
        <v>696</v>
      </c>
      <c r="G473" s="0" t="s">
        <v>697</v>
      </c>
      <c r="H473" s="291" t="s">
        <v>698</v>
      </c>
      <c r="I473" s="0" t="s">
        <v>699</v>
      </c>
      <c r="J473" s="0" t="s">
        <v>700</v>
      </c>
      <c r="K473" s="0" t="s">
        <v>714</v>
      </c>
      <c r="L473" s="0" t="s">
        <v>250</v>
      </c>
      <c r="M473" s="268" t="str">
        <f aca="false">'common foods'!D119</f>
        <v>05098</v>
      </c>
      <c r="N473" s="0" t="s">
        <v>715</v>
      </c>
      <c r="O473" s="0" t="s">
        <v>710</v>
      </c>
      <c r="P473" s="0" t="n">
        <v>400</v>
      </c>
      <c r="Q473" s="0" t="s">
        <v>704</v>
      </c>
      <c r="R473" s="269" t="n">
        <v>3.79</v>
      </c>
      <c r="S473" s="269" t="n">
        <f aca="false">R473/4</f>
        <v>0.9475</v>
      </c>
      <c r="T473" s="269" t="n">
        <f aca="false">S473*'edible cooking yield factors'!F119</f>
        <v>0.9475</v>
      </c>
    </row>
    <row r="474" customFormat="false" ht="15" hidden="false" customHeight="false" outlineLevel="0" collapsed="false">
      <c r="A474" s="285" t="s">
        <v>692</v>
      </c>
      <c r="B474" s="285" t="s">
        <v>693</v>
      </c>
      <c r="C474" s="0" t="s">
        <v>694</v>
      </c>
      <c r="D474" s="0" t="s">
        <v>695</v>
      </c>
      <c r="E474" s="267" t="n">
        <v>191119</v>
      </c>
      <c r="F474" s="0" t="s">
        <v>696</v>
      </c>
      <c r="G474" s="0" t="s">
        <v>697</v>
      </c>
      <c r="H474" s="291" t="s">
        <v>698</v>
      </c>
      <c r="I474" s="0" t="s">
        <v>705</v>
      </c>
      <c r="J474" s="0" t="s">
        <v>700</v>
      </c>
      <c r="K474" s="0" t="s">
        <v>714</v>
      </c>
      <c r="L474" s="0" t="s">
        <v>250</v>
      </c>
      <c r="M474" s="268" t="s">
        <v>251</v>
      </c>
      <c r="N474" s="0" t="s">
        <v>715</v>
      </c>
      <c r="O474" s="0" t="s">
        <v>710</v>
      </c>
      <c r="P474" s="0" t="n">
        <v>400</v>
      </c>
      <c r="Q474" s="0" t="s">
        <v>704</v>
      </c>
      <c r="R474" s="269" t="n">
        <v>3.99</v>
      </c>
      <c r="S474" s="269" t="n">
        <f aca="false">R474/4</f>
        <v>0.9975</v>
      </c>
      <c r="T474" s="269" t="n">
        <f aca="false">S474*'edible cooking yield factors'!F119</f>
        <v>0.9975</v>
      </c>
    </row>
    <row r="475" customFormat="false" ht="15" hidden="false" customHeight="false" outlineLevel="0" collapsed="false">
      <c r="A475" s="285" t="s">
        <v>692</v>
      </c>
      <c r="B475" s="285" t="s">
        <v>693</v>
      </c>
      <c r="C475" s="0" t="s">
        <v>694</v>
      </c>
      <c r="D475" s="0" t="s">
        <v>695</v>
      </c>
      <c r="E475" s="267" t="n">
        <v>191119</v>
      </c>
      <c r="F475" s="0" t="s">
        <v>696</v>
      </c>
      <c r="G475" s="0" t="s">
        <v>697</v>
      </c>
      <c r="H475" s="291" t="s">
        <v>698</v>
      </c>
      <c r="I475" s="0" t="s">
        <v>706</v>
      </c>
      <c r="J475" s="0" t="s">
        <v>700</v>
      </c>
      <c r="K475" s="0" t="s">
        <v>714</v>
      </c>
      <c r="L475" s="190" t="s">
        <v>250</v>
      </c>
      <c r="M475" s="289" t="s">
        <v>251</v>
      </c>
      <c r="N475" s="190" t="s">
        <v>716</v>
      </c>
      <c r="O475" s="190" t="s">
        <v>703</v>
      </c>
      <c r="P475" s="190" t="n">
        <v>175</v>
      </c>
      <c r="Q475" s="190" t="s">
        <v>704</v>
      </c>
      <c r="R475" s="269" t="n">
        <v>1.8</v>
      </c>
      <c r="S475" s="269" t="n">
        <f aca="false">R475/1.75</f>
        <v>1.02857142857143</v>
      </c>
      <c r="T475" s="269" t="n">
        <f aca="false">S475*'edible cooking yield factors'!F119</f>
        <v>1.02857142857143</v>
      </c>
      <c r="U475" s="190"/>
    </row>
    <row r="476" customFormat="false" ht="15" hidden="false" customHeight="false" outlineLevel="0" collapsed="false">
      <c r="A476" s="285" t="s">
        <v>692</v>
      </c>
      <c r="B476" s="285" t="s">
        <v>693</v>
      </c>
      <c r="C476" s="0" t="s">
        <v>694</v>
      </c>
      <c r="D476" s="0" t="s">
        <v>695</v>
      </c>
      <c r="E476" s="267" t="n">
        <v>191119</v>
      </c>
      <c r="F476" s="0" t="s">
        <v>696</v>
      </c>
      <c r="G476" s="0" t="s">
        <v>697</v>
      </c>
      <c r="H476" s="291" t="s">
        <v>698</v>
      </c>
      <c r="I476" s="0" t="s">
        <v>699</v>
      </c>
      <c r="J476" s="0" t="s">
        <v>700</v>
      </c>
      <c r="K476" s="0" t="s">
        <v>701</v>
      </c>
      <c r="L476" s="190" t="s">
        <v>794</v>
      </c>
      <c r="M476" s="289" t="str">
        <f aca="false">'common foods'!D70</f>
        <v>03072</v>
      </c>
      <c r="N476" s="190" t="s">
        <v>723</v>
      </c>
      <c r="O476" s="190" t="s">
        <v>703</v>
      </c>
      <c r="P476" s="190" t="n">
        <v>500</v>
      </c>
      <c r="Q476" s="190" t="s">
        <v>704</v>
      </c>
      <c r="R476" s="269" t="n">
        <v>1.89</v>
      </c>
      <c r="S476" s="269" t="n">
        <f aca="false">R476/5</f>
        <v>0.378</v>
      </c>
      <c r="T476" s="269" t="n">
        <f aca="false">S476*'edible cooking yield factors'!F57</f>
        <v>0.9072</v>
      </c>
      <c r="U476" s="190"/>
    </row>
    <row r="477" customFormat="false" ht="15" hidden="false" customHeight="false" outlineLevel="0" collapsed="false">
      <c r="A477" s="285" t="s">
        <v>692</v>
      </c>
      <c r="B477" s="285" t="s">
        <v>693</v>
      </c>
      <c r="C477" s="0" t="s">
        <v>694</v>
      </c>
      <c r="D477" s="0" t="s">
        <v>695</v>
      </c>
      <c r="E477" s="267" t="n">
        <v>191119</v>
      </c>
      <c r="F477" s="0" t="s">
        <v>696</v>
      </c>
      <c r="G477" s="0" t="s">
        <v>697</v>
      </c>
      <c r="H477" s="291" t="s">
        <v>698</v>
      </c>
      <c r="I477" s="0" t="s">
        <v>705</v>
      </c>
      <c r="J477" s="0" t="s">
        <v>700</v>
      </c>
      <c r="K477" s="0" t="s">
        <v>701</v>
      </c>
      <c r="L477" s="190" t="s">
        <v>794</v>
      </c>
      <c r="M477" s="289" t="s">
        <v>154</v>
      </c>
      <c r="N477" s="190" t="s">
        <v>723</v>
      </c>
      <c r="O477" s="190" t="s">
        <v>703</v>
      </c>
      <c r="P477" s="190" t="n">
        <v>500</v>
      </c>
      <c r="Q477" s="190" t="s">
        <v>704</v>
      </c>
      <c r="R477" s="269" t="n">
        <v>1.79</v>
      </c>
      <c r="S477" s="269" t="n">
        <f aca="false">R477/5</f>
        <v>0.358</v>
      </c>
      <c r="T477" s="269" t="n">
        <f aca="false">S477*'edible cooking yield factors'!F57</f>
        <v>0.8592</v>
      </c>
      <c r="U477" s="190"/>
    </row>
    <row r="478" customFormat="false" ht="15" hidden="false" customHeight="false" outlineLevel="0" collapsed="false">
      <c r="A478" s="285" t="s">
        <v>692</v>
      </c>
      <c r="B478" s="285" t="s">
        <v>693</v>
      </c>
      <c r="C478" s="0" t="s">
        <v>694</v>
      </c>
      <c r="D478" s="0" t="s">
        <v>695</v>
      </c>
      <c r="E478" s="267" t="n">
        <v>191119</v>
      </c>
      <c r="F478" s="0" t="s">
        <v>696</v>
      </c>
      <c r="G478" s="0" t="s">
        <v>697</v>
      </c>
      <c r="H478" s="291" t="s">
        <v>698</v>
      </c>
      <c r="I478" s="0" t="s">
        <v>706</v>
      </c>
      <c r="J478" s="0" t="s">
        <v>700</v>
      </c>
      <c r="K478" s="0" t="s">
        <v>701</v>
      </c>
      <c r="L478" s="190" t="s">
        <v>794</v>
      </c>
      <c r="M478" s="289" t="s">
        <v>154</v>
      </c>
      <c r="N478" s="190" t="s">
        <v>723</v>
      </c>
      <c r="O478" s="190" t="s">
        <v>703</v>
      </c>
      <c r="P478" s="190" t="n">
        <v>500</v>
      </c>
      <c r="Q478" s="190" t="s">
        <v>704</v>
      </c>
      <c r="R478" s="269" t="n">
        <v>2</v>
      </c>
      <c r="S478" s="269" t="n">
        <f aca="false">R478/5</f>
        <v>0.4</v>
      </c>
      <c r="T478" s="269" t="n">
        <f aca="false">S478*'edible cooking yield factors'!F57</f>
        <v>0.96</v>
      </c>
      <c r="U478" s="190"/>
    </row>
    <row r="479" customFormat="false" ht="15" hidden="false" customHeight="false" outlineLevel="0" collapsed="false">
      <c r="A479" s="285" t="s">
        <v>692</v>
      </c>
      <c r="B479" s="285" t="s">
        <v>693</v>
      </c>
      <c r="C479" s="0" t="s">
        <v>694</v>
      </c>
      <c r="D479" s="0" t="s">
        <v>695</v>
      </c>
      <c r="E479" s="267" t="n">
        <v>191119</v>
      </c>
      <c r="F479" s="0" t="s">
        <v>696</v>
      </c>
      <c r="G479" s="0" t="s">
        <v>697</v>
      </c>
      <c r="H479" s="291" t="s">
        <v>698</v>
      </c>
      <c r="I479" s="0" t="s">
        <v>699</v>
      </c>
      <c r="J479" s="0" t="s">
        <v>700</v>
      </c>
      <c r="K479" s="0" t="s">
        <v>719</v>
      </c>
      <c r="L479" s="190" t="s">
        <v>795</v>
      </c>
      <c r="M479" s="289" t="str">
        <f aca="false">'common foods'!D43</f>
        <v>02044</v>
      </c>
      <c r="N479" s="190" t="s">
        <v>712</v>
      </c>
      <c r="O479" s="190" t="s">
        <v>712</v>
      </c>
      <c r="P479" s="190" t="n">
        <v>120</v>
      </c>
      <c r="Q479" s="190" t="s">
        <v>704</v>
      </c>
      <c r="R479" s="269" t="n">
        <v>1.29</v>
      </c>
      <c r="S479" s="269" t="n">
        <f aca="false">R479/1.2</f>
        <v>1.075</v>
      </c>
      <c r="T479" s="269" t="n">
        <f aca="false">S479*'edible cooking yield factors'!F43</f>
        <v>0.91375</v>
      </c>
      <c r="U479" s="190"/>
    </row>
    <row r="480" customFormat="false" ht="15" hidden="false" customHeight="false" outlineLevel="0" collapsed="false">
      <c r="A480" s="285" t="s">
        <v>692</v>
      </c>
      <c r="B480" s="285" t="s">
        <v>693</v>
      </c>
      <c r="C480" s="0" t="s">
        <v>694</v>
      </c>
      <c r="D480" s="0" t="s">
        <v>695</v>
      </c>
      <c r="E480" s="267" t="n">
        <v>191119</v>
      </c>
      <c r="F480" s="0" t="s">
        <v>696</v>
      </c>
      <c r="G480" s="0" t="s">
        <v>697</v>
      </c>
      <c r="H480" s="291" t="s">
        <v>698</v>
      </c>
      <c r="I480" s="0" t="s">
        <v>705</v>
      </c>
      <c r="J480" s="0" t="s">
        <v>700</v>
      </c>
      <c r="K480" s="0" t="s">
        <v>719</v>
      </c>
      <c r="L480" s="190" t="s">
        <v>795</v>
      </c>
      <c r="M480" s="289" t="s">
        <v>99</v>
      </c>
      <c r="N480" s="190" t="s">
        <v>712</v>
      </c>
      <c r="O480" s="190" t="s">
        <v>712</v>
      </c>
      <c r="P480" s="190" t="n">
        <v>120</v>
      </c>
      <c r="Q480" s="190" t="s">
        <v>704</v>
      </c>
      <c r="R480" s="269" t="n">
        <v>2.49</v>
      </c>
      <c r="S480" s="269" t="n">
        <f aca="false">R480/1.2</f>
        <v>2.075</v>
      </c>
      <c r="T480" s="269" t="n">
        <f aca="false">S480*'edible cooking yield factors'!F43</f>
        <v>1.76375</v>
      </c>
      <c r="U480" s="190"/>
    </row>
    <row r="481" customFormat="false" ht="15" hidden="false" customHeight="false" outlineLevel="0" collapsed="false">
      <c r="A481" s="285" t="s">
        <v>692</v>
      </c>
      <c r="B481" s="285" t="s">
        <v>693</v>
      </c>
      <c r="C481" s="0" t="s">
        <v>694</v>
      </c>
      <c r="D481" s="0" t="s">
        <v>695</v>
      </c>
      <c r="E481" s="267" t="n">
        <v>191119</v>
      </c>
      <c r="F481" s="0" t="s">
        <v>696</v>
      </c>
      <c r="G481" s="0" t="s">
        <v>697</v>
      </c>
      <c r="H481" s="291" t="s">
        <v>698</v>
      </c>
      <c r="I481" s="0" t="s">
        <v>706</v>
      </c>
      <c r="J481" s="0" t="s">
        <v>700</v>
      </c>
      <c r="K481" s="0" t="s">
        <v>719</v>
      </c>
      <c r="L481" s="190" t="s">
        <v>795</v>
      </c>
      <c r="M481" s="289" t="s">
        <v>99</v>
      </c>
      <c r="N481" s="190" t="s">
        <v>712</v>
      </c>
      <c r="O481" s="190" t="s">
        <v>712</v>
      </c>
      <c r="P481" s="190" t="n">
        <v>120</v>
      </c>
      <c r="Q481" s="190" t="s">
        <v>704</v>
      </c>
      <c r="R481" s="269" t="n">
        <v>1.7</v>
      </c>
      <c r="S481" s="269" t="n">
        <f aca="false">R481/1.2</f>
        <v>1.41666666666667</v>
      </c>
      <c r="T481" s="269" t="n">
        <f aca="false">S481*'edible cooking yield factors'!F43</f>
        <v>1.20416666666667</v>
      </c>
      <c r="U481" s="190"/>
    </row>
    <row r="482" customFormat="false" ht="15" hidden="false" customHeight="false" outlineLevel="0" collapsed="false">
      <c r="A482" s="285" t="s">
        <v>692</v>
      </c>
      <c r="B482" s="285" t="s">
        <v>693</v>
      </c>
      <c r="C482" s="0" t="s">
        <v>694</v>
      </c>
      <c r="D482" s="0" t="s">
        <v>695</v>
      </c>
      <c r="E482" s="267" t="n">
        <v>191119</v>
      </c>
      <c r="F482" s="0" t="s">
        <v>696</v>
      </c>
      <c r="G482" s="0" t="s">
        <v>697</v>
      </c>
      <c r="H482" s="291" t="s">
        <v>698</v>
      </c>
      <c r="I482" s="0" t="s">
        <v>699</v>
      </c>
      <c r="J482" s="0" t="s">
        <v>700</v>
      </c>
      <c r="K482" s="0" t="s">
        <v>719</v>
      </c>
      <c r="L482" s="190" t="s">
        <v>796</v>
      </c>
      <c r="M482" s="289" t="str">
        <f aca="false">'common foods'!D46</f>
        <v>02053</v>
      </c>
      <c r="N482" s="190" t="s">
        <v>715</v>
      </c>
      <c r="O482" s="190" t="s">
        <v>710</v>
      </c>
      <c r="P482" s="190" t="n">
        <v>650</v>
      </c>
      <c r="Q482" s="190" t="s">
        <v>704</v>
      </c>
      <c r="R482" s="269" t="n">
        <v>3.69</v>
      </c>
      <c r="S482" s="269" t="n">
        <f aca="false">R482/6.5</f>
        <v>0.567692307692308</v>
      </c>
      <c r="T482" s="269" t="n">
        <f aca="false">S482*'edible cooking yield factors'!F26</f>
        <v>0.567692307692308</v>
      </c>
      <c r="U482" s="190"/>
    </row>
    <row r="483" customFormat="false" ht="15" hidden="false" customHeight="false" outlineLevel="0" collapsed="false">
      <c r="A483" s="285" t="s">
        <v>692</v>
      </c>
      <c r="B483" s="285" t="s">
        <v>693</v>
      </c>
      <c r="C483" s="0" t="s">
        <v>694</v>
      </c>
      <c r="D483" s="0" t="s">
        <v>695</v>
      </c>
      <c r="E483" s="267" t="n">
        <v>191119</v>
      </c>
      <c r="F483" s="0" t="s">
        <v>696</v>
      </c>
      <c r="G483" s="0" t="s">
        <v>697</v>
      </c>
      <c r="H483" s="291" t="s">
        <v>698</v>
      </c>
      <c r="I483" s="0" t="s">
        <v>705</v>
      </c>
      <c r="J483" s="0" t="s">
        <v>700</v>
      </c>
      <c r="K483" s="0" t="s">
        <v>719</v>
      </c>
      <c r="L483" s="190" t="s">
        <v>796</v>
      </c>
      <c r="M483" s="289" t="s">
        <v>105</v>
      </c>
      <c r="N483" s="190" t="s">
        <v>715</v>
      </c>
      <c r="O483" s="190" t="s">
        <v>710</v>
      </c>
      <c r="P483" s="190" t="n">
        <v>650</v>
      </c>
      <c r="Q483" s="190" t="s">
        <v>704</v>
      </c>
      <c r="R483" s="269" t="n">
        <v>3.99</v>
      </c>
      <c r="S483" s="269" t="n">
        <f aca="false">R483/6.5</f>
        <v>0.613846153846154</v>
      </c>
      <c r="T483" s="269" t="n">
        <f aca="false">S483*'edible cooking yield factors'!F26</f>
        <v>0.613846153846154</v>
      </c>
      <c r="U483" s="190"/>
    </row>
    <row r="484" customFormat="false" ht="15" hidden="false" customHeight="false" outlineLevel="0" collapsed="false">
      <c r="A484" s="285" t="s">
        <v>692</v>
      </c>
      <c r="B484" s="285" t="s">
        <v>693</v>
      </c>
      <c r="C484" s="0" t="s">
        <v>694</v>
      </c>
      <c r="D484" s="0" t="s">
        <v>695</v>
      </c>
      <c r="E484" s="267" t="n">
        <v>191119</v>
      </c>
      <c r="F484" s="0" t="s">
        <v>696</v>
      </c>
      <c r="G484" s="0" t="s">
        <v>697</v>
      </c>
      <c r="H484" s="291" t="s">
        <v>698</v>
      </c>
      <c r="I484" s="0" t="s">
        <v>706</v>
      </c>
      <c r="J484" s="0" t="s">
        <v>700</v>
      </c>
      <c r="K484" s="0" t="s">
        <v>719</v>
      </c>
      <c r="L484" s="190" t="s">
        <v>796</v>
      </c>
      <c r="M484" s="289" t="s">
        <v>105</v>
      </c>
      <c r="N484" s="190" t="s">
        <v>706</v>
      </c>
      <c r="O484" s="190" t="s">
        <v>710</v>
      </c>
      <c r="P484" s="190" t="n">
        <v>750</v>
      </c>
      <c r="Q484" s="190" t="s">
        <v>704</v>
      </c>
      <c r="R484" s="269" t="n">
        <v>3</v>
      </c>
      <c r="S484" s="269" t="n">
        <f aca="false">R484/7.5</f>
        <v>0.4</v>
      </c>
      <c r="T484" s="269" t="n">
        <f aca="false">S484*'edible cooking yield factors'!F26</f>
        <v>0.4</v>
      </c>
      <c r="U484" s="190"/>
    </row>
    <row r="485" customFormat="false" ht="15" hidden="false" customHeight="false" outlineLevel="0" collapsed="false">
      <c r="A485" s="285" t="s">
        <v>692</v>
      </c>
      <c r="B485" s="285" t="s">
        <v>693</v>
      </c>
      <c r="C485" s="0" t="s">
        <v>694</v>
      </c>
      <c r="D485" s="0" t="s">
        <v>695</v>
      </c>
      <c r="E485" s="267" t="n">
        <v>191119</v>
      </c>
      <c r="F485" s="0" t="s">
        <v>696</v>
      </c>
      <c r="G485" s="0" t="s">
        <v>697</v>
      </c>
      <c r="H485" s="291" t="s">
        <v>698</v>
      </c>
      <c r="I485" s="0" t="s">
        <v>699</v>
      </c>
      <c r="J485" s="0" t="s">
        <v>700</v>
      </c>
      <c r="K485" s="0" t="s">
        <v>714</v>
      </c>
      <c r="L485" s="190" t="s">
        <v>256</v>
      </c>
      <c r="M485" s="289" t="str">
        <f aca="false">'common foods'!D122</f>
        <v>05101</v>
      </c>
      <c r="N485" s="190" t="s">
        <v>715</v>
      </c>
      <c r="O485" s="190" t="s">
        <v>710</v>
      </c>
      <c r="P485" s="190" t="n">
        <v>400</v>
      </c>
      <c r="Q485" s="190" t="s">
        <v>704</v>
      </c>
      <c r="R485" s="269" t="n">
        <v>0.89</v>
      </c>
      <c r="S485" s="269" t="n">
        <f aca="false">R485/4</f>
        <v>0.2225</v>
      </c>
      <c r="T485" s="269" t="n">
        <f aca="false">S485*'edible cooking yield factors'!F108</f>
        <v>0.1335</v>
      </c>
      <c r="U485" s="190"/>
    </row>
    <row r="486" customFormat="false" ht="15" hidden="false" customHeight="false" outlineLevel="0" collapsed="false">
      <c r="A486" s="285" t="s">
        <v>692</v>
      </c>
      <c r="B486" s="285" t="s">
        <v>693</v>
      </c>
      <c r="C486" s="0" t="s">
        <v>694</v>
      </c>
      <c r="D486" s="0" t="s">
        <v>695</v>
      </c>
      <c r="E486" s="267" t="n">
        <v>191119</v>
      </c>
      <c r="F486" s="0" t="s">
        <v>696</v>
      </c>
      <c r="G486" s="0" t="s">
        <v>697</v>
      </c>
      <c r="H486" s="291" t="s">
        <v>698</v>
      </c>
      <c r="I486" s="0" t="s">
        <v>705</v>
      </c>
      <c r="J486" s="0" t="s">
        <v>700</v>
      </c>
      <c r="K486" s="0" t="s">
        <v>714</v>
      </c>
      <c r="L486" s="190" t="s">
        <v>256</v>
      </c>
      <c r="M486" s="289" t="s">
        <v>257</v>
      </c>
      <c r="N486" s="190" t="s">
        <v>715</v>
      </c>
      <c r="O486" s="190" t="s">
        <v>710</v>
      </c>
      <c r="P486" s="190" t="n">
        <v>400</v>
      </c>
      <c r="Q486" s="190" t="s">
        <v>704</v>
      </c>
      <c r="R486" s="269" t="n">
        <v>1.09</v>
      </c>
      <c r="S486" s="269" t="n">
        <f aca="false">R486/4</f>
        <v>0.2725</v>
      </c>
      <c r="T486" s="269" t="n">
        <f aca="false">S486*'edible cooking yield factors'!F108</f>
        <v>0.1635</v>
      </c>
      <c r="U486" s="190"/>
    </row>
    <row r="487" customFormat="false" ht="15" hidden="false" customHeight="false" outlineLevel="0" collapsed="false">
      <c r="A487" s="285" t="s">
        <v>692</v>
      </c>
      <c r="B487" s="285" t="s">
        <v>693</v>
      </c>
      <c r="C487" s="0" t="s">
        <v>694</v>
      </c>
      <c r="D487" s="0" t="s">
        <v>695</v>
      </c>
      <c r="E487" s="267" t="n">
        <v>191119</v>
      </c>
      <c r="F487" s="0" t="s">
        <v>696</v>
      </c>
      <c r="G487" s="0" t="s">
        <v>697</v>
      </c>
      <c r="H487" s="291" t="s">
        <v>698</v>
      </c>
      <c r="I487" s="0" t="s">
        <v>706</v>
      </c>
      <c r="J487" s="0" t="s">
        <v>700</v>
      </c>
      <c r="K487" s="0" t="s">
        <v>714</v>
      </c>
      <c r="L487" s="190" t="s">
        <v>256</v>
      </c>
      <c r="M487" s="289" t="s">
        <v>257</v>
      </c>
      <c r="N487" s="190" t="s">
        <v>797</v>
      </c>
      <c r="O487" s="190" t="s">
        <v>703</v>
      </c>
      <c r="P487" s="190" t="n">
        <v>400</v>
      </c>
      <c r="Q487" s="190" t="s">
        <v>704</v>
      </c>
      <c r="R487" s="269" t="n">
        <v>1.7</v>
      </c>
      <c r="S487" s="269" t="n">
        <f aca="false">R487/4</f>
        <v>0.425</v>
      </c>
      <c r="T487" s="269" t="n">
        <f aca="false">S487*'edible cooking yield factors'!F108</f>
        <v>0.255</v>
      </c>
      <c r="U487" s="190"/>
    </row>
    <row r="488" customFormat="false" ht="15" hidden="false" customHeight="false" outlineLevel="0" collapsed="false">
      <c r="A488" s="285" t="s">
        <v>692</v>
      </c>
      <c r="B488" s="285" t="s">
        <v>693</v>
      </c>
      <c r="C488" s="0" t="s">
        <v>694</v>
      </c>
      <c r="D488" s="0" t="s">
        <v>695</v>
      </c>
      <c r="E488" s="267" t="n">
        <v>191119</v>
      </c>
      <c r="F488" s="0" t="s">
        <v>696</v>
      </c>
      <c r="G488" s="0" t="s">
        <v>697</v>
      </c>
      <c r="H488" s="291" t="s">
        <v>698</v>
      </c>
      <c r="I488" s="0" t="s">
        <v>699</v>
      </c>
      <c r="J488" s="0" t="s">
        <v>700</v>
      </c>
      <c r="K488" s="0" t="s">
        <v>714</v>
      </c>
      <c r="L488" s="0" t="s">
        <v>798</v>
      </c>
      <c r="M488" s="268" t="str">
        <f aca="false">'common foods'!D118</f>
        <v>05097</v>
      </c>
      <c r="N488" s="0" t="s">
        <v>799</v>
      </c>
      <c r="O488" s="0" t="s">
        <v>703</v>
      </c>
      <c r="P488" s="0" t="n">
        <v>340</v>
      </c>
      <c r="Q488" s="0" t="s">
        <v>704</v>
      </c>
      <c r="R488" s="269" t="n">
        <v>7.69</v>
      </c>
      <c r="S488" s="269" t="n">
        <f aca="false">R488/3.4</f>
        <v>2.26176470588235</v>
      </c>
      <c r="T488" s="269" t="n">
        <f aca="false">S488*'edible cooking yield factors'!F118</f>
        <v>2.26176470588235</v>
      </c>
    </row>
    <row r="489" customFormat="false" ht="15" hidden="false" customHeight="false" outlineLevel="0" collapsed="false">
      <c r="A489" s="285" t="s">
        <v>692</v>
      </c>
      <c r="B489" s="285" t="s">
        <v>693</v>
      </c>
      <c r="C489" s="0" t="s">
        <v>694</v>
      </c>
      <c r="D489" s="0" t="s">
        <v>695</v>
      </c>
      <c r="E489" s="267" t="n">
        <v>191119</v>
      </c>
      <c r="F489" s="0" t="s">
        <v>696</v>
      </c>
      <c r="G489" s="0" t="s">
        <v>697</v>
      </c>
      <c r="H489" s="291" t="s">
        <v>698</v>
      </c>
      <c r="I489" s="0" t="s">
        <v>705</v>
      </c>
      <c r="J489" s="0" t="s">
        <v>700</v>
      </c>
      <c r="K489" s="0" t="s">
        <v>714</v>
      </c>
      <c r="L489" s="0" t="s">
        <v>798</v>
      </c>
      <c r="M489" s="268" t="s">
        <v>217</v>
      </c>
      <c r="N489" s="0" t="s">
        <v>799</v>
      </c>
      <c r="O489" s="0" t="s">
        <v>703</v>
      </c>
      <c r="P489" s="0" t="n">
        <v>340</v>
      </c>
      <c r="Q489" s="0" t="s">
        <v>704</v>
      </c>
      <c r="R489" s="269" t="n">
        <v>7.89</v>
      </c>
      <c r="S489" s="269" t="n">
        <f aca="false">R489/3.4</f>
        <v>2.32058823529412</v>
      </c>
      <c r="T489" s="269" t="n">
        <f aca="false">S489*'edible cooking yield factors'!F118</f>
        <v>2.32058823529412</v>
      </c>
    </row>
    <row r="490" customFormat="false" ht="15" hidden="false" customHeight="false" outlineLevel="0" collapsed="false">
      <c r="A490" s="285" t="s">
        <v>692</v>
      </c>
      <c r="B490" s="285" t="s">
        <v>693</v>
      </c>
      <c r="C490" s="0" t="s">
        <v>694</v>
      </c>
      <c r="D490" s="0" t="s">
        <v>695</v>
      </c>
      <c r="E490" s="267" t="n">
        <v>191119</v>
      </c>
      <c r="F490" s="0" t="s">
        <v>696</v>
      </c>
      <c r="G490" s="0" t="s">
        <v>697</v>
      </c>
      <c r="H490" s="291" t="s">
        <v>698</v>
      </c>
      <c r="I490" s="0" t="s">
        <v>706</v>
      </c>
      <c r="J490" s="0" t="s">
        <v>700</v>
      </c>
      <c r="K490" s="0" t="s">
        <v>714</v>
      </c>
      <c r="L490" s="0" t="s">
        <v>798</v>
      </c>
      <c r="M490" s="268" t="s">
        <v>217</v>
      </c>
      <c r="N490" s="0" t="s">
        <v>739</v>
      </c>
      <c r="O490" s="0" t="s">
        <v>710</v>
      </c>
      <c r="P490" s="0" t="n">
        <v>500</v>
      </c>
      <c r="Q490" s="0" t="s">
        <v>704</v>
      </c>
      <c r="R490" s="269" t="n">
        <v>6</v>
      </c>
      <c r="S490" s="269" t="n">
        <f aca="false">R490/5</f>
        <v>1.2</v>
      </c>
      <c r="T490" s="269" t="n">
        <f aca="false">S490*'edible cooking yield factors'!F118</f>
        <v>1.2</v>
      </c>
    </row>
    <row r="491" customFormat="false" ht="15" hidden="false" customHeight="false" outlineLevel="0" collapsed="false">
      <c r="A491" s="285" t="s">
        <v>692</v>
      </c>
      <c r="B491" s="285" t="s">
        <v>693</v>
      </c>
      <c r="C491" s="0" t="s">
        <v>694</v>
      </c>
      <c r="D491" s="0" t="s">
        <v>695</v>
      </c>
      <c r="E491" s="267" t="n">
        <v>191119</v>
      </c>
      <c r="F491" s="0" t="s">
        <v>696</v>
      </c>
      <c r="G491" s="0" t="s">
        <v>697</v>
      </c>
      <c r="H491" s="291" t="s">
        <v>698</v>
      </c>
      <c r="I491" s="0" t="s">
        <v>699</v>
      </c>
      <c r="J491" s="0" t="s">
        <v>700</v>
      </c>
      <c r="K491" s="0" t="s">
        <v>701</v>
      </c>
      <c r="L491" s="0" t="s">
        <v>800</v>
      </c>
      <c r="M491" s="268" t="str">
        <f aca="false">'common foods'!D68</f>
        <v>03070</v>
      </c>
      <c r="N491" s="0" t="s">
        <v>801</v>
      </c>
      <c r="O491" s="0" t="s">
        <v>703</v>
      </c>
      <c r="P491" s="0" t="n">
        <v>400</v>
      </c>
      <c r="Q491" s="0" t="s">
        <v>704</v>
      </c>
      <c r="R491" s="269" t="n">
        <v>3.69</v>
      </c>
      <c r="S491" s="269" t="n">
        <f aca="false">R491/4</f>
        <v>0.9225</v>
      </c>
      <c r="T491" s="269" t="n">
        <f aca="false">S491*'edible cooking yield factors'!F68</f>
        <v>0.9225</v>
      </c>
    </row>
    <row r="492" customFormat="false" ht="15" hidden="false" customHeight="false" outlineLevel="0" collapsed="false">
      <c r="A492" s="285" t="s">
        <v>692</v>
      </c>
      <c r="B492" s="285" t="s">
        <v>693</v>
      </c>
      <c r="C492" s="0" t="s">
        <v>694</v>
      </c>
      <c r="D492" s="0" t="s">
        <v>695</v>
      </c>
      <c r="E492" s="267" t="n">
        <v>191119</v>
      </c>
      <c r="F492" s="0" t="s">
        <v>696</v>
      </c>
      <c r="G492" s="0" t="s">
        <v>697</v>
      </c>
      <c r="H492" s="291" t="s">
        <v>698</v>
      </c>
      <c r="I492" s="0" t="s">
        <v>705</v>
      </c>
      <c r="J492" s="0" t="s">
        <v>700</v>
      </c>
      <c r="K492" s="0" t="s">
        <v>701</v>
      </c>
      <c r="L492" s="0" t="s">
        <v>800</v>
      </c>
      <c r="M492" s="268" t="s">
        <v>150</v>
      </c>
      <c r="N492" s="0" t="s">
        <v>801</v>
      </c>
      <c r="O492" s="0" t="s">
        <v>703</v>
      </c>
      <c r="P492" s="0" t="n">
        <v>400</v>
      </c>
      <c r="Q492" s="0" t="s">
        <v>704</v>
      </c>
      <c r="R492" s="269" t="n">
        <v>3.69</v>
      </c>
      <c r="S492" s="269" t="n">
        <f aca="false">R492/4</f>
        <v>0.9225</v>
      </c>
      <c r="T492" s="269" t="n">
        <f aca="false">S492*'edible cooking yield factors'!F68</f>
        <v>0.9225</v>
      </c>
    </row>
    <row r="493" customFormat="false" ht="15" hidden="false" customHeight="false" outlineLevel="0" collapsed="false">
      <c r="A493" s="285" t="s">
        <v>692</v>
      </c>
      <c r="B493" s="285" t="s">
        <v>693</v>
      </c>
      <c r="C493" s="0" t="s">
        <v>694</v>
      </c>
      <c r="D493" s="0" t="s">
        <v>695</v>
      </c>
      <c r="E493" s="267" t="n">
        <v>191119</v>
      </c>
      <c r="F493" s="0" t="s">
        <v>696</v>
      </c>
      <c r="G493" s="0" t="s">
        <v>697</v>
      </c>
      <c r="H493" s="291" t="s">
        <v>698</v>
      </c>
      <c r="I493" s="0" t="s">
        <v>706</v>
      </c>
      <c r="J493" s="0" t="s">
        <v>700</v>
      </c>
      <c r="K493" s="0" t="s">
        <v>701</v>
      </c>
      <c r="L493" s="0" t="s">
        <v>800</v>
      </c>
      <c r="M493" s="268" t="s">
        <v>150</v>
      </c>
      <c r="N493" s="0" t="s">
        <v>712</v>
      </c>
      <c r="O493" s="190" t="s">
        <v>712</v>
      </c>
      <c r="P493" s="190" t="n">
        <v>393.3</v>
      </c>
      <c r="Q493" s="190" t="s">
        <v>704</v>
      </c>
      <c r="R493" s="269" t="n">
        <v>4</v>
      </c>
      <c r="S493" s="269" t="n">
        <f aca="false">R493/3.933</f>
        <v>1.01703534197813</v>
      </c>
      <c r="T493" s="269" t="n">
        <f aca="false">S493/1</f>
        <v>1.01703534197813</v>
      </c>
    </row>
    <row r="494" customFormat="false" ht="15" hidden="false" customHeight="false" outlineLevel="0" collapsed="false">
      <c r="A494" s="285" t="s">
        <v>692</v>
      </c>
      <c r="B494" s="285" t="s">
        <v>693</v>
      </c>
      <c r="C494" s="0" t="s">
        <v>694</v>
      </c>
      <c r="D494" s="0" t="s">
        <v>695</v>
      </c>
      <c r="E494" s="267" t="n">
        <v>191119</v>
      </c>
      <c r="F494" s="0" t="s">
        <v>696</v>
      </c>
      <c r="G494" s="0" t="s">
        <v>697</v>
      </c>
      <c r="H494" s="291" t="s">
        <v>698</v>
      </c>
      <c r="I494" s="0" t="s">
        <v>699</v>
      </c>
      <c r="J494" s="0" t="s">
        <v>700</v>
      </c>
      <c r="K494" s="0" t="s">
        <v>707</v>
      </c>
      <c r="L494" s="0" t="s">
        <v>802</v>
      </c>
      <c r="M494" s="268" t="str">
        <f aca="false">'common foods'!D82</f>
        <v>04068</v>
      </c>
      <c r="N494" s="0" t="s">
        <v>702</v>
      </c>
      <c r="O494" s="0" t="s">
        <v>703</v>
      </c>
      <c r="P494" s="0" t="n">
        <v>1000</v>
      </c>
      <c r="Q494" s="0" t="s">
        <v>704</v>
      </c>
      <c r="R494" s="269" t="n">
        <v>3.19</v>
      </c>
      <c r="S494" s="269" t="n">
        <f aca="false">R494/10</f>
        <v>0.319</v>
      </c>
      <c r="T494" s="269" t="n">
        <f aca="false">S494*'edible cooking yield factors'!F82</f>
        <v>0.319</v>
      </c>
    </row>
    <row r="495" customFormat="false" ht="15" hidden="false" customHeight="false" outlineLevel="0" collapsed="false">
      <c r="A495" s="285" t="s">
        <v>692</v>
      </c>
      <c r="B495" s="285" t="s">
        <v>693</v>
      </c>
      <c r="C495" s="0" t="s">
        <v>694</v>
      </c>
      <c r="D495" s="0" t="s">
        <v>695</v>
      </c>
      <c r="E495" s="267" t="n">
        <v>191119</v>
      </c>
      <c r="F495" s="0" t="s">
        <v>696</v>
      </c>
      <c r="G495" s="0" t="s">
        <v>697</v>
      </c>
      <c r="H495" s="291" t="s">
        <v>698</v>
      </c>
      <c r="I495" s="0" t="s">
        <v>705</v>
      </c>
      <c r="J495" s="0" t="s">
        <v>700</v>
      </c>
      <c r="K495" s="0" t="s">
        <v>707</v>
      </c>
      <c r="L495" s="0" t="s">
        <v>802</v>
      </c>
      <c r="M495" s="268" t="s">
        <v>180</v>
      </c>
      <c r="N495" s="0" t="s">
        <v>702</v>
      </c>
      <c r="O495" s="0" t="s">
        <v>703</v>
      </c>
      <c r="P495" s="0" t="n">
        <v>1000</v>
      </c>
      <c r="Q495" s="0" t="s">
        <v>704</v>
      </c>
      <c r="R495" s="269" t="n">
        <v>3.39</v>
      </c>
      <c r="S495" s="269" t="n">
        <f aca="false">R495/10</f>
        <v>0.339</v>
      </c>
      <c r="T495" s="269" t="n">
        <f aca="false">S495*'edible cooking yield factors'!F82</f>
        <v>0.339</v>
      </c>
    </row>
    <row r="496" customFormat="false" ht="15" hidden="false" customHeight="false" outlineLevel="0" collapsed="false">
      <c r="A496" s="285" t="s">
        <v>692</v>
      </c>
      <c r="B496" s="285" t="s">
        <v>693</v>
      </c>
      <c r="C496" s="0" t="s">
        <v>694</v>
      </c>
      <c r="D496" s="0" t="s">
        <v>695</v>
      </c>
      <c r="E496" s="267" t="n">
        <v>191119</v>
      </c>
      <c r="F496" s="0" t="s">
        <v>696</v>
      </c>
      <c r="G496" s="0" t="s">
        <v>697</v>
      </c>
      <c r="H496" s="291" t="s">
        <v>698</v>
      </c>
      <c r="I496" s="0" t="s">
        <v>706</v>
      </c>
      <c r="J496" s="0" t="s">
        <v>700</v>
      </c>
      <c r="K496" s="0" t="s">
        <v>707</v>
      </c>
      <c r="L496" s="0" t="s">
        <v>802</v>
      </c>
      <c r="M496" s="268" t="s">
        <v>180</v>
      </c>
      <c r="N496" s="0" t="s">
        <v>702</v>
      </c>
      <c r="O496" s="0" t="s">
        <v>703</v>
      </c>
      <c r="P496" s="0" t="n">
        <v>1000</v>
      </c>
      <c r="Q496" s="0" t="s">
        <v>704</v>
      </c>
      <c r="R496" s="269" t="n">
        <v>3.4</v>
      </c>
      <c r="S496" s="269" t="n">
        <f aca="false">R496/10</f>
        <v>0.34</v>
      </c>
      <c r="T496" s="269" t="n">
        <f aca="false">S496*'edible cooking yield factors'!F82</f>
        <v>0.34</v>
      </c>
    </row>
    <row r="497" customFormat="false" ht="15" hidden="false" customHeight="false" outlineLevel="0" collapsed="false">
      <c r="A497" s="285" t="s">
        <v>692</v>
      </c>
      <c r="B497" s="285" t="s">
        <v>693</v>
      </c>
      <c r="C497" s="0" t="s">
        <v>694</v>
      </c>
      <c r="D497" s="0" t="s">
        <v>695</v>
      </c>
      <c r="E497" s="267" t="n">
        <v>191119</v>
      </c>
      <c r="F497" s="0" t="s">
        <v>696</v>
      </c>
      <c r="G497" s="0" t="s">
        <v>697</v>
      </c>
      <c r="H497" s="291" t="s">
        <v>698</v>
      </c>
      <c r="I497" s="0" t="s">
        <v>699</v>
      </c>
      <c r="J497" s="0" t="s">
        <v>700</v>
      </c>
      <c r="K497" s="0" t="s">
        <v>714</v>
      </c>
      <c r="L497" s="0" t="s">
        <v>803</v>
      </c>
      <c r="M497" s="268" t="s">
        <v>253</v>
      </c>
      <c r="N497" s="0" t="s">
        <v>804</v>
      </c>
      <c r="O497" s="0" t="s">
        <v>703</v>
      </c>
      <c r="P497" s="0" t="n">
        <v>450</v>
      </c>
      <c r="Q497" s="0" t="s">
        <v>704</v>
      </c>
      <c r="R497" s="269" t="n">
        <v>2.79</v>
      </c>
      <c r="S497" s="269" t="n">
        <f aca="false">R497/4.5</f>
        <v>0.62</v>
      </c>
      <c r="T497" s="269" t="n">
        <f aca="false">S497*'edible cooking yield factors'!F120</f>
        <v>0.62</v>
      </c>
    </row>
    <row r="498" customFormat="false" ht="15" hidden="false" customHeight="false" outlineLevel="0" collapsed="false">
      <c r="A498" s="285" t="s">
        <v>692</v>
      </c>
      <c r="B498" s="285" t="s">
        <v>693</v>
      </c>
      <c r="C498" s="0" t="s">
        <v>694</v>
      </c>
      <c r="D498" s="0" t="s">
        <v>695</v>
      </c>
      <c r="E498" s="267" t="n">
        <v>191119</v>
      </c>
      <c r="F498" s="0" t="s">
        <v>696</v>
      </c>
      <c r="G498" s="0" t="s">
        <v>697</v>
      </c>
      <c r="H498" s="291" t="s">
        <v>698</v>
      </c>
      <c r="I498" s="0" t="s">
        <v>705</v>
      </c>
      <c r="J498" s="0" t="s">
        <v>700</v>
      </c>
      <c r="K498" s="0" t="s">
        <v>714</v>
      </c>
      <c r="L498" s="0" t="s">
        <v>803</v>
      </c>
      <c r="M498" s="268" t="s">
        <v>253</v>
      </c>
      <c r="N498" s="0" t="s">
        <v>804</v>
      </c>
      <c r="O498" s="0" t="s">
        <v>703</v>
      </c>
      <c r="P498" s="0" t="n">
        <v>450</v>
      </c>
      <c r="Q498" s="0" t="s">
        <v>704</v>
      </c>
      <c r="R498" s="269" t="n">
        <v>3.29</v>
      </c>
      <c r="S498" s="269" t="n">
        <f aca="false">R498/4.5</f>
        <v>0.731111111111111</v>
      </c>
      <c r="T498" s="269" t="n">
        <f aca="false">S498*'edible cooking yield factors'!F120</f>
        <v>0.731111111111111</v>
      </c>
    </row>
    <row r="499" customFormat="false" ht="15" hidden="false" customHeight="false" outlineLevel="0" collapsed="false">
      <c r="A499" s="285" t="s">
        <v>692</v>
      </c>
      <c r="B499" s="285" t="s">
        <v>693</v>
      </c>
      <c r="C499" s="0" t="s">
        <v>694</v>
      </c>
      <c r="D499" s="0" t="s">
        <v>695</v>
      </c>
      <c r="E499" s="267" t="n">
        <v>191119</v>
      </c>
      <c r="F499" s="0" t="s">
        <v>696</v>
      </c>
      <c r="G499" s="0" t="s">
        <v>697</v>
      </c>
      <c r="H499" s="291" t="s">
        <v>698</v>
      </c>
      <c r="I499" s="0" t="s">
        <v>706</v>
      </c>
      <c r="J499" s="0" t="s">
        <v>700</v>
      </c>
      <c r="K499" s="0" t="s">
        <v>714</v>
      </c>
      <c r="L499" s="0" t="s">
        <v>803</v>
      </c>
      <c r="M499" s="268" t="s">
        <v>253</v>
      </c>
      <c r="N499" s="0" t="s">
        <v>804</v>
      </c>
      <c r="O499" s="0" t="s">
        <v>703</v>
      </c>
      <c r="P499" s="0" t="n">
        <v>450</v>
      </c>
      <c r="Q499" s="0" t="s">
        <v>704</v>
      </c>
      <c r="R499" s="269" t="n">
        <v>4.19</v>
      </c>
      <c r="S499" s="269" t="n">
        <f aca="false">R499/4.5</f>
        <v>0.931111111111111</v>
      </c>
      <c r="T499" s="269" t="n">
        <f aca="false">S499*'edible cooking yield factors'!F120</f>
        <v>0.931111111111111</v>
      </c>
    </row>
    <row r="500" customFormat="false" ht="15" hidden="false" customHeight="false" outlineLevel="0" collapsed="false">
      <c r="A500" s="285" t="s">
        <v>692</v>
      </c>
      <c r="B500" s="285" t="s">
        <v>693</v>
      </c>
      <c r="C500" s="0" t="s">
        <v>694</v>
      </c>
      <c r="D500" s="0" t="s">
        <v>695</v>
      </c>
      <c r="E500" s="267" t="n">
        <v>191119</v>
      </c>
      <c r="F500" s="0" t="s">
        <v>696</v>
      </c>
      <c r="G500" s="0" t="s">
        <v>697</v>
      </c>
      <c r="H500" s="291" t="s">
        <v>805</v>
      </c>
      <c r="I500" s="0" t="s">
        <v>806</v>
      </c>
      <c r="J500" s="0" t="s">
        <v>700</v>
      </c>
      <c r="K500" s="0" t="s">
        <v>807</v>
      </c>
      <c r="L500" s="0" t="s">
        <v>808</v>
      </c>
      <c r="M500" s="268" t="n">
        <f aca="false">'common foods'!D192</f>
        <v>12001</v>
      </c>
      <c r="N500" s="0" t="s">
        <v>809</v>
      </c>
      <c r="O500" s="0" t="s">
        <v>703</v>
      </c>
      <c r="P500" s="0" t="n">
        <v>100</v>
      </c>
      <c r="Q500" s="0" t="s">
        <v>704</v>
      </c>
      <c r="R500" s="269" t="n">
        <v>19.99</v>
      </c>
      <c r="S500" s="293" t="n">
        <f aca="false">R500/100</f>
        <v>0.1999</v>
      </c>
      <c r="T500" s="293" t="n">
        <f aca="false">S500/1</f>
        <v>0.1999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Company>The University of Auckland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2016-04-18T02:49:41Z</dcterms:created>
  <dc:creator>Stefanie Vandevijvere</dc:creator>
  <dc:description/>
  <dc:language>en-NZ</dc:language>
  <cp:lastModifiedBy/>
  <cp:lastPrinted>2019-10-24T00:12:33Z</cp:lastPrinted>
  <dcterms:modified xsi:type="dcterms:W3CDTF">2020-01-03T10:14:23Z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The University of Auckland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