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0" yWindow="0" windowWidth="20730" windowHeight="11760" tabRatio="1000" activeTab="3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AMO_UniqueIdentifier" hidden="1">"'f0b3fdd2-b6e7-4029-bd4c-8658e482160f'"</definedName>
    <definedName name="_GoBack" localSheetId="3">'nutrient targets'!$I$26</definedName>
  </definedNames>
  <calcPr calcId="145621"/>
</workbook>
</file>

<file path=xl/calcChain.xml><?xml version="1.0" encoding="utf-8"?>
<calcChain xmlns="http://schemas.openxmlformats.org/spreadsheetml/2006/main">
  <c r="S27" i="7" l="1"/>
  <c r="G103" i="27" l="1"/>
  <c r="H103" i="27"/>
  <c r="K103" i="27"/>
  <c r="M103" i="27"/>
  <c r="L103" i="27"/>
  <c r="N103" i="27"/>
  <c r="Q103" i="27"/>
  <c r="S103" i="27"/>
  <c r="R103" i="27"/>
  <c r="T103" i="27"/>
  <c r="W103" i="27"/>
  <c r="Y103" i="27"/>
  <c r="X103" i="27"/>
  <c r="Z103" i="27"/>
  <c r="Z60" i="27"/>
  <c r="Y60" i="27"/>
  <c r="T60" i="27"/>
  <c r="S60" i="27"/>
  <c r="N60" i="27"/>
  <c r="M60" i="27"/>
  <c r="G102" i="27"/>
  <c r="H102" i="27"/>
  <c r="K102" i="27"/>
  <c r="M102" i="27"/>
  <c r="L102" i="27"/>
  <c r="N102" i="27"/>
  <c r="Q102" i="27"/>
  <c r="S102" i="27"/>
  <c r="R102" i="27"/>
  <c r="T102" i="27"/>
  <c r="W102" i="27"/>
  <c r="Y102" i="27"/>
  <c r="X102" i="27"/>
  <c r="Z102" i="27"/>
  <c r="G101" i="27"/>
  <c r="H101" i="27"/>
  <c r="K101" i="27"/>
  <c r="M101" i="27"/>
  <c r="L101" i="27"/>
  <c r="N101" i="27"/>
  <c r="Q101" i="27"/>
  <c r="S101" i="27"/>
  <c r="R101" i="27"/>
  <c r="T101" i="27"/>
  <c r="W101" i="27"/>
  <c r="Y101" i="27"/>
  <c r="X101" i="27"/>
  <c r="Z101" i="27"/>
  <c r="G100" i="27"/>
  <c r="H100" i="27"/>
  <c r="K100" i="27"/>
  <c r="M100" i="27"/>
  <c r="L100" i="27"/>
  <c r="N100" i="27"/>
  <c r="Q100" i="27"/>
  <c r="S100" i="27"/>
  <c r="R100" i="27"/>
  <c r="T100" i="27"/>
  <c r="W100" i="27"/>
  <c r="Y100" i="27"/>
  <c r="X100" i="27"/>
  <c r="Z100" i="27"/>
  <c r="Z78" i="27"/>
  <c r="T78" i="27"/>
  <c r="S78" i="27"/>
  <c r="M78" i="27"/>
  <c r="W78" i="27"/>
  <c r="Y78" i="27"/>
  <c r="Z48" i="27"/>
  <c r="Y48" i="27"/>
  <c r="T48" i="27"/>
  <c r="S48" i="27"/>
  <c r="N48" i="27"/>
  <c r="M48" i="27"/>
  <c r="Y27" i="27"/>
  <c r="Q27" i="27"/>
  <c r="S27" i="27"/>
  <c r="Y12" i="27"/>
  <c r="Y11" i="27"/>
  <c r="N11" i="27"/>
  <c r="E113" i="25"/>
  <c r="E112" i="25"/>
  <c r="E66" i="25"/>
  <c r="F66" i="25"/>
  <c r="H66" i="25"/>
  <c r="L66" i="25"/>
  <c r="E58" i="25"/>
  <c r="F17" i="25"/>
  <c r="F16" i="25"/>
  <c r="U33" i="7"/>
  <c r="U32" i="7"/>
  <c r="U31" i="7"/>
  <c r="U30" i="7"/>
  <c r="U29" i="7"/>
  <c r="U28" i="7"/>
  <c r="U27" i="7"/>
  <c r="U26" i="7"/>
  <c r="T33" i="7"/>
  <c r="T32" i="7"/>
  <c r="T31" i="7"/>
  <c r="T30" i="7"/>
  <c r="T29" i="7"/>
  <c r="T28" i="7"/>
  <c r="T9" i="7"/>
  <c r="T27" i="7"/>
  <c r="T26" i="7"/>
  <c r="S33" i="7"/>
  <c r="S32" i="7"/>
  <c r="S31" i="7"/>
  <c r="S30" i="7"/>
  <c r="S29" i="7"/>
  <c r="S28" i="7"/>
  <c r="S26" i="7"/>
  <c r="R33" i="7"/>
  <c r="R32" i="7"/>
  <c r="R31" i="7"/>
  <c r="R30" i="7"/>
  <c r="R29" i="7"/>
  <c r="R28" i="7"/>
  <c r="R27" i="7"/>
  <c r="R26" i="7"/>
  <c r="Q33" i="7"/>
  <c r="Q32" i="7"/>
  <c r="Q31" i="7"/>
  <c r="Q30" i="7"/>
  <c r="Q29" i="7"/>
  <c r="Q28" i="7"/>
  <c r="Q27" i="7"/>
  <c r="Q26" i="7"/>
  <c r="F27" i="7"/>
  <c r="B27" i="7"/>
  <c r="O27" i="7"/>
  <c r="F28" i="7"/>
  <c r="B28" i="7"/>
  <c r="O28" i="7"/>
  <c r="F29" i="7"/>
  <c r="B29" i="7"/>
  <c r="O29" i="7"/>
  <c r="F30" i="7"/>
  <c r="B30" i="7"/>
  <c r="O30" i="7"/>
  <c r="F31" i="7"/>
  <c r="B31" i="7"/>
  <c r="O31" i="7"/>
  <c r="F32" i="7"/>
  <c r="B32" i="7"/>
  <c r="O32" i="7"/>
  <c r="F33" i="7"/>
  <c r="B33" i="7"/>
  <c r="O33" i="7"/>
  <c r="F26" i="7"/>
  <c r="B26" i="7"/>
  <c r="O26" i="7"/>
  <c r="J33" i="7"/>
  <c r="J32" i="7"/>
  <c r="J31" i="7"/>
  <c r="J29" i="7"/>
  <c r="J28" i="7"/>
  <c r="J27" i="7"/>
  <c r="J26" i="7"/>
  <c r="I33" i="7"/>
  <c r="I32" i="7"/>
  <c r="I31" i="7"/>
  <c r="I30" i="7"/>
  <c r="I29" i="7"/>
  <c r="I28" i="7"/>
  <c r="I27" i="7"/>
  <c r="I26" i="7"/>
  <c r="H33" i="7"/>
  <c r="H32" i="7"/>
  <c r="H31" i="7"/>
  <c r="H30" i="7"/>
  <c r="H29" i="7"/>
  <c r="H28" i="7"/>
  <c r="H27" i="7"/>
  <c r="H26" i="7"/>
  <c r="G33" i="7"/>
  <c r="G32" i="7"/>
  <c r="G31" i="7"/>
  <c r="G30" i="7"/>
  <c r="G29" i="7"/>
  <c r="G28" i="7"/>
  <c r="G27" i="7"/>
  <c r="G26" i="7"/>
  <c r="C26" i="7"/>
  <c r="N33" i="7"/>
  <c r="N32" i="7"/>
  <c r="N31" i="7"/>
  <c r="N30" i="7"/>
  <c r="N29" i="7"/>
  <c r="N28" i="7"/>
  <c r="N27" i="7"/>
  <c r="N26" i="7"/>
  <c r="M33" i="7"/>
  <c r="M32" i="7"/>
  <c r="M31" i="7"/>
  <c r="M30" i="7"/>
  <c r="M29" i="7"/>
  <c r="M28" i="7"/>
  <c r="M27" i="7"/>
  <c r="M26" i="7"/>
  <c r="L33" i="7"/>
  <c r="L32" i="7"/>
  <c r="L31" i="7"/>
  <c r="L30" i="7"/>
  <c r="L29" i="7"/>
  <c r="L28" i="7"/>
  <c r="L27" i="7"/>
  <c r="L26" i="7"/>
  <c r="K33" i="7"/>
  <c r="K32" i="7"/>
  <c r="K31" i="7"/>
  <c r="K30" i="7"/>
  <c r="K29" i="7"/>
  <c r="K28" i="7"/>
  <c r="K27" i="7"/>
  <c r="K26" i="7"/>
  <c r="J30" i="7"/>
  <c r="E33" i="7"/>
  <c r="E32" i="7"/>
  <c r="E31" i="7"/>
  <c r="E30" i="7"/>
  <c r="E29" i="7"/>
  <c r="E28" i="7"/>
  <c r="E27" i="7"/>
  <c r="E26" i="7"/>
  <c r="D33" i="7"/>
  <c r="D32" i="7"/>
  <c r="D31" i="7"/>
  <c r="D30" i="7"/>
  <c r="D29" i="7"/>
  <c r="D28" i="7"/>
  <c r="D27" i="7"/>
  <c r="D26" i="7"/>
  <c r="C33" i="7"/>
  <c r="C32" i="7"/>
  <c r="C31" i="7"/>
  <c r="C30" i="7"/>
  <c r="C29" i="7"/>
  <c r="C28" i="7"/>
  <c r="C27" i="7"/>
  <c r="F15" i="25"/>
  <c r="F87" i="25"/>
  <c r="F62" i="25"/>
  <c r="L121" i="27"/>
  <c r="L120" i="27"/>
  <c r="H121" i="27"/>
  <c r="H120" i="27"/>
  <c r="R92" i="27"/>
  <c r="R91" i="27"/>
  <c r="R90" i="27"/>
  <c r="R89" i="27"/>
  <c r="R88" i="27"/>
  <c r="W86" i="27"/>
  <c r="Q86" i="27"/>
  <c r="K86" i="27"/>
  <c r="X76" i="27"/>
  <c r="X63" i="27"/>
  <c r="R76" i="27"/>
  <c r="R63" i="27"/>
  <c r="L77" i="27"/>
  <c r="L76" i="27"/>
  <c r="H76" i="27"/>
  <c r="H63" i="27"/>
  <c r="G74" i="27"/>
  <c r="R39" i="27"/>
  <c r="R40" i="27"/>
  <c r="R42" i="27"/>
  <c r="R44" i="27"/>
  <c r="R46" i="27"/>
  <c r="R49" i="27"/>
  <c r="R37" i="27"/>
  <c r="X26" i="27"/>
  <c r="L26" i="27"/>
  <c r="L14" i="27"/>
  <c r="H4" i="27"/>
  <c r="F57" i="25"/>
  <c r="F49" i="25"/>
  <c r="E48" i="25"/>
  <c r="F48" i="25" s="1"/>
  <c r="F43" i="25"/>
  <c r="H55" i="27"/>
  <c r="X37" i="27"/>
  <c r="L38" i="27"/>
  <c r="L39" i="27"/>
  <c r="L37" i="27"/>
  <c r="H37" i="27"/>
  <c r="G39" i="27"/>
  <c r="G37" i="27"/>
  <c r="Q32" i="27"/>
  <c r="G32" i="27"/>
  <c r="X14" i="27"/>
  <c r="X15" i="27"/>
  <c r="R26" i="27"/>
  <c r="R14" i="27"/>
  <c r="R15" i="27"/>
  <c r="Q26" i="27"/>
  <c r="L15" i="27"/>
  <c r="H26" i="27"/>
  <c r="H14" i="27"/>
  <c r="H15" i="27"/>
  <c r="H17" i="27"/>
  <c r="H20" i="27"/>
  <c r="H22" i="27"/>
  <c r="H23" i="27"/>
  <c r="X4" i="27"/>
  <c r="X6" i="27"/>
  <c r="R6" i="27"/>
  <c r="R4" i="27"/>
  <c r="L6" i="27"/>
  <c r="L4" i="27"/>
  <c r="H6" i="27"/>
  <c r="F79" i="25"/>
  <c r="F72" i="25"/>
  <c r="F69" i="25"/>
  <c r="L65" i="25"/>
  <c r="L64" i="25"/>
  <c r="L61" i="25"/>
  <c r="F65" i="25"/>
  <c r="F64" i="25"/>
  <c r="F61" i="25"/>
  <c r="E56" i="25"/>
  <c r="E55" i="25"/>
  <c r="E54" i="25"/>
  <c r="E53" i="25"/>
  <c r="L45" i="25"/>
  <c r="K45" i="25"/>
  <c r="L44" i="25"/>
  <c r="L43" i="25"/>
  <c r="K43" i="25"/>
  <c r="F45" i="25"/>
  <c r="F44" i="25"/>
  <c r="F21" i="25"/>
  <c r="F20" i="25"/>
  <c r="E36" i="25"/>
  <c r="F14" i="25"/>
  <c r="F12" i="25"/>
  <c r="F10" i="25"/>
  <c r="F9" i="25"/>
  <c r="F7" i="25"/>
  <c r="H87" i="27"/>
  <c r="G117" i="27"/>
  <c r="G118" i="27"/>
  <c r="H118" i="27"/>
  <c r="G116" i="27"/>
  <c r="H116" i="27"/>
  <c r="K116" i="27"/>
  <c r="M116" i="27"/>
  <c r="L116" i="27"/>
  <c r="N116" i="27"/>
  <c r="Q116" i="27"/>
  <c r="S116" i="27"/>
  <c r="R116" i="27"/>
  <c r="T116" i="27"/>
  <c r="W116" i="27"/>
  <c r="Y116" i="27"/>
  <c r="X116" i="27"/>
  <c r="Z116" i="27"/>
  <c r="H34" i="27"/>
  <c r="F127" i="25"/>
  <c r="F126" i="25"/>
  <c r="E127" i="25"/>
  <c r="E126" i="25"/>
  <c r="E123" i="25"/>
  <c r="F123" i="25"/>
  <c r="E124" i="25"/>
  <c r="F124" i="25"/>
  <c r="F122" i="25"/>
  <c r="E122" i="25"/>
  <c r="F110" i="25"/>
  <c r="F109" i="25"/>
  <c r="F78" i="25"/>
  <c r="E79" i="25"/>
  <c r="P46" i="25"/>
  <c r="P47" i="25" s="1"/>
  <c r="M46" i="25"/>
  <c r="M47" i="25" s="1"/>
  <c r="G46" i="25"/>
  <c r="G47" i="25" s="1"/>
  <c r="P19" i="25"/>
  <c r="O19" i="25"/>
  <c r="N19" i="25"/>
  <c r="M19" i="25"/>
  <c r="L19" i="25"/>
  <c r="K19" i="25"/>
  <c r="J19" i="25"/>
  <c r="I19" i="25"/>
  <c r="H19" i="25"/>
  <c r="G19" i="25"/>
  <c r="F19" i="25"/>
  <c r="E19" i="25"/>
  <c r="P6" i="25"/>
  <c r="O6" i="25"/>
  <c r="N6" i="25"/>
  <c r="M6" i="25"/>
  <c r="L6" i="25"/>
  <c r="K6" i="25"/>
  <c r="J6" i="25"/>
  <c r="I6" i="25"/>
  <c r="H6" i="25"/>
  <c r="G6" i="25"/>
  <c r="F6" i="25"/>
  <c r="E6" i="25"/>
  <c r="E47" i="25"/>
  <c r="E43" i="25"/>
  <c r="P42" i="25"/>
  <c r="M42" i="25"/>
  <c r="J42" i="25"/>
  <c r="G42" i="25"/>
  <c r="E20" i="25"/>
  <c r="N14" i="25"/>
  <c r="N15" i="25"/>
  <c r="E15" i="25"/>
  <c r="E14" i="25"/>
  <c r="E109" i="25"/>
  <c r="E110" i="25"/>
  <c r="F77" i="25"/>
  <c r="G52" i="27"/>
  <c r="M76" i="27"/>
  <c r="N76" i="27"/>
  <c r="S76" i="27"/>
  <c r="T76" i="27"/>
  <c r="W76" i="27"/>
  <c r="Y76" i="27"/>
  <c r="Z76" i="27"/>
  <c r="M77" i="27"/>
  <c r="N77" i="27"/>
  <c r="S77" i="27"/>
  <c r="T77" i="27"/>
  <c r="W77" i="27"/>
  <c r="Y77" i="27"/>
  <c r="Z77" i="27"/>
  <c r="E57" i="25"/>
  <c r="O15" i="25"/>
  <c r="O14" i="25"/>
  <c r="F8" i="25"/>
  <c r="Y10" i="27"/>
  <c r="G110" i="27"/>
  <c r="H110" i="27"/>
  <c r="K110" i="27"/>
  <c r="M110" i="27"/>
  <c r="L110" i="27"/>
  <c r="N110" i="27"/>
  <c r="S110" i="27"/>
  <c r="T110" i="27"/>
  <c r="Y110" i="27"/>
  <c r="Z110" i="27"/>
  <c r="H117" i="27"/>
  <c r="H119" i="27"/>
  <c r="G119" i="27"/>
  <c r="O10" i="27"/>
  <c r="N10" i="27"/>
  <c r="N121" i="27"/>
  <c r="M121" i="27"/>
  <c r="N120" i="27"/>
  <c r="M120" i="27"/>
  <c r="AA119" i="27"/>
  <c r="AB119" i="27"/>
  <c r="X119" i="27"/>
  <c r="W119" i="27"/>
  <c r="U119" i="27"/>
  <c r="V119" i="27"/>
  <c r="R119" i="27"/>
  <c r="Q119" i="27"/>
  <c r="L119" i="27"/>
  <c r="K119" i="27"/>
  <c r="X115" i="27"/>
  <c r="Z115" i="27"/>
  <c r="W115" i="27"/>
  <c r="Y115" i="27"/>
  <c r="R115" i="27"/>
  <c r="T115" i="27"/>
  <c r="Q115" i="27"/>
  <c r="S115" i="27"/>
  <c r="L115" i="27"/>
  <c r="N115" i="27"/>
  <c r="K115" i="27"/>
  <c r="M115" i="27"/>
  <c r="H115" i="27"/>
  <c r="G115" i="27"/>
  <c r="X114" i="27"/>
  <c r="Z114" i="27"/>
  <c r="W114" i="27"/>
  <c r="Y114" i="27"/>
  <c r="R114" i="27"/>
  <c r="T114" i="27"/>
  <c r="Q114" i="27"/>
  <c r="S114" i="27"/>
  <c r="L114" i="27"/>
  <c r="N114" i="27"/>
  <c r="K114" i="27"/>
  <c r="M114" i="27"/>
  <c r="H114" i="27"/>
  <c r="G114" i="27"/>
  <c r="X113" i="27"/>
  <c r="Z113" i="27"/>
  <c r="W113" i="27"/>
  <c r="Y113" i="27"/>
  <c r="R113" i="27"/>
  <c r="T113" i="27"/>
  <c r="Q113" i="27"/>
  <c r="S113" i="27"/>
  <c r="L113" i="27"/>
  <c r="N113" i="27"/>
  <c r="K113" i="27"/>
  <c r="M113" i="27"/>
  <c r="H113" i="27"/>
  <c r="G113" i="27"/>
  <c r="X112" i="27"/>
  <c r="Z112" i="27"/>
  <c r="W112" i="27"/>
  <c r="Y112" i="27"/>
  <c r="R112" i="27"/>
  <c r="T112" i="27"/>
  <c r="Q112" i="27"/>
  <c r="S112" i="27"/>
  <c r="L112" i="27"/>
  <c r="N112" i="27"/>
  <c r="K112" i="27"/>
  <c r="M112" i="27"/>
  <c r="H112" i="27"/>
  <c r="G112" i="27"/>
  <c r="X111" i="27"/>
  <c r="W111" i="27"/>
  <c r="R111" i="27"/>
  <c r="Q111" i="27"/>
  <c r="L111" i="27"/>
  <c r="K111" i="27"/>
  <c r="H111" i="27"/>
  <c r="G111" i="27"/>
  <c r="X109" i="27"/>
  <c r="Z109" i="27"/>
  <c r="W109" i="27"/>
  <c r="Y109" i="27"/>
  <c r="R109" i="27"/>
  <c r="T109" i="27"/>
  <c r="Q109" i="27"/>
  <c r="S109" i="27"/>
  <c r="L109" i="27"/>
  <c r="N109" i="27"/>
  <c r="K109" i="27"/>
  <c r="M109" i="27"/>
  <c r="H109" i="27"/>
  <c r="G109" i="27"/>
  <c r="X108" i="27"/>
  <c r="Z108" i="27"/>
  <c r="W108" i="27"/>
  <c r="Y108" i="27"/>
  <c r="R108" i="27"/>
  <c r="T108" i="27"/>
  <c r="Q108" i="27"/>
  <c r="S108" i="27"/>
  <c r="L108" i="27"/>
  <c r="N108" i="27"/>
  <c r="K108" i="27"/>
  <c r="M108" i="27"/>
  <c r="H108" i="27"/>
  <c r="G108" i="27"/>
  <c r="X107" i="27"/>
  <c r="Z107" i="27"/>
  <c r="W107" i="27"/>
  <c r="Y107" i="27"/>
  <c r="R107" i="27"/>
  <c r="T107" i="27"/>
  <c r="Q107" i="27"/>
  <c r="S107" i="27"/>
  <c r="L107" i="27"/>
  <c r="N107" i="27"/>
  <c r="K107" i="27"/>
  <c r="M107" i="27"/>
  <c r="H107" i="27"/>
  <c r="G107" i="27"/>
  <c r="X106" i="27"/>
  <c r="Z106" i="27"/>
  <c r="W106" i="27"/>
  <c r="Y106" i="27"/>
  <c r="R106" i="27"/>
  <c r="T106" i="27"/>
  <c r="Q106" i="27"/>
  <c r="S106" i="27"/>
  <c r="L106" i="27"/>
  <c r="N106" i="27"/>
  <c r="K106" i="27"/>
  <c r="M106" i="27"/>
  <c r="H106" i="27"/>
  <c r="G106" i="27"/>
  <c r="X105" i="27"/>
  <c r="Z105" i="27"/>
  <c r="W105" i="27"/>
  <c r="Y105" i="27"/>
  <c r="R105" i="27"/>
  <c r="T105" i="27"/>
  <c r="Q105" i="27"/>
  <c r="S105" i="27"/>
  <c r="L105" i="27"/>
  <c r="N105" i="27"/>
  <c r="K105" i="27"/>
  <c r="M105" i="27"/>
  <c r="H105" i="27"/>
  <c r="G105" i="27"/>
  <c r="X104" i="27"/>
  <c r="W104" i="27"/>
  <c r="R104" i="27"/>
  <c r="Q104" i="27"/>
  <c r="L104" i="27"/>
  <c r="K104" i="27"/>
  <c r="H104" i="27"/>
  <c r="G104" i="27"/>
  <c r="X99" i="27"/>
  <c r="Z99" i="27"/>
  <c r="W99" i="27"/>
  <c r="Y99" i="27"/>
  <c r="R99" i="27"/>
  <c r="T99" i="27"/>
  <c r="Q99" i="27"/>
  <c r="S99" i="27"/>
  <c r="L99" i="27"/>
  <c r="N99" i="27"/>
  <c r="K99" i="27"/>
  <c r="M99" i="27"/>
  <c r="H99" i="27"/>
  <c r="G99" i="27"/>
  <c r="X98" i="27"/>
  <c r="Z98" i="27"/>
  <c r="W98" i="27"/>
  <c r="Y98" i="27"/>
  <c r="R98" i="27"/>
  <c r="T98" i="27"/>
  <c r="Q98" i="27"/>
  <c r="S98" i="27"/>
  <c r="L98" i="27"/>
  <c r="N98" i="27"/>
  <c r="K98" i="27"/>
  <c r="M98" i="27"/>
  <c r="H98" i="27"/>
  <c r="G98" i="27"/>
  <c r="X97" i="27"/>
  <c r="Z97" i="27"/>
  <c r="W97" i="27"/>
  <c r="Y97" i="27"/>
  <c r="R97" i="27"/>
  <c r="T97" i="27"/>
  <c r="Q97" i="27"/>
  <c r="S97" i="27"/>
  <c r="L97" i="27"/>
  <c r="N97" i="27"/>
  <c r="K97" i="27"/>
  <c r="M97" i="27"/>
  <c r="H97" i="27"/>
  <c r="G97" i="27"/>
  <c r="X96" i="27"/>
  <c r="Z96" i="27"/>
  <c r="W96" i="27"/>
  <c r="Y96" i="27"/>
  <c r="R96" i="27"/>
  <c r="T96" i="27"/>
  <c r="Q96" i="27"/>
  <c r="S96" i="27"/>
  <c r="L96" i="27"/>
  <c r="N96" i="27"/>
  <c r="K96" i="27"/>
  <c r="M96" i="27"/>
  <c r="H96" i="27"/>
  <c r="G96" i="27"/>
  <c r="Z26" i="27"/>
  <c r="Y26" i="27"/>
  <c r="T26" i="27"/>
  <c r="S26" i="27"/>
  <c r="N26" i="27"/>
  <c r="K26" i="27"/>
  <c r="M26" i="27"/>
  <c r="G26" i="27"/>
  <c r="X95" i="27"/>
  <c r="Z95" i="27"/>
  <c r="W95" i="27"/>
  <c r="Y95" i="27"/>
  <c r="R95" i="27"/>
  <c r="T95" i="27"/>
  <c r="Q95" i="27"/>
  <c r="S95" i="27"/>
  <c r="L95" i="27"/>
  <c r="N95" i="27"/>
  <c r="K95" i="27"/>
  <c r="M95" i="27"/>
  <c r="H95" i="27"/>
  <c r="G95" i="27"/>
  <c r="X94" i="27"/>
  <c r="Z94" i="27"/>
  <c r="W94" i="27"/>
  <c r="Y94" i="27"/>
  <c r="R94" i="27"/>
  <c r="T94" i="27"/>
  <c r="Q94" i="27"/>
  <c r="S94" i="27"/>
  <c r="L94" i="27"/>
  <c r="N94" i="27"/>
  <c r="K94" i="27"/>
  <c r="M94" i="27"/>
  <c r="H94" i="27"/>
  <c r="G94" i="27"/>
  <c r="X93" i="27"/>
  <c r="W93" i="27"/>
  <c r="R93" i="27"/>
  <c r="Q93" i="27"/>
  <c r="L93" i="27"/>
  <c r="K93" i="27"/>
  <c r="H93" i="27"/>
  <c r="G93" i="27"/>
  <c r="W82" i="27"/>
  <c r="G82" i="27"/>
  <c r="W81" i="27"/>
  <c r="G81" i="27"/>
  <c r="W80" i="27"/>
  <c r="G80" i="27"/>
  <c r="W79" i="27"/>
  <c r="G79" i="27"/>
  <c r="Z53" i="27"/>
  <c r="Y53" i="27"/>
  <c r="T53" i="27"/>
  <c r="S53" i="27"/>
  <c r="N53" i="27"/>
  <c r="M53" i="27"/>
  <c r="G53" i="27"/>
  <c r="G51" i="27"/>
  <c r="G50" i="27"/>
  <c r="X92" i="27"/>
  <c r="Z92" i="27"/>
  <c r="Y92" i="27"/>
  <c r="T92" i="27"/>
  <c r="Q92" i="27"/>
  <c r="S92" i="27"/>
  <c r="L92" i="27"/>
  <c r="N92" i="27"/>
  <c r="K92" i="27"/>
  <c r="M92" i="27"/>
  <c r="H92" i="27"/>
  <c r="G92" i="27"/>
  <c r="X91" i="27"/>
  <c r="Z91" i="27"/>
  <c r="Y91" i="27"/>
  <c r="T91" i="27"/>
  <c r="Q91" i="27"/>
  <c r="S91" i="27"/>
  <c r="L91" i="27"/>
  <c r="N91" i="27"/>
  <c r="K91" i="27"/>
  <c r="M91" i="27"/>
  <c r="H91" i="27"/>
  <c r="G91" i="27"/>
  <c r="X90" i="27"/>
  <c r="Z90" i="27"/>
  <c r="Y90" i="27"/>
  <c r="T90" i="27"/>
  <c r="Q90" i="27"/>
  <c r="S90" i="27"/>
  <c r="L90" i="27"/>
  <c r="N90" i="27"/>
  <c r="K90" i="27"/>
  <c r="M90" i="27"/>
  <c r="H90" i="27"/>
  <c r="G90" i="27"/>
  <c r="X89" i="27"/>
  <c r="Z89" i="27"/>
  <c r="Y89" i="27"/>
  <c r="T89" i="27"/>
  <c r="Q89" i="27"/>
  <c r="S89" i="27"/>
  <c r="L89" i="27"/>
  <c r="N89" i="27"/>
  <c r="K89" i="27"/>
  <c r="M89" i="27"/>
  <c r="H89" i="27"/>
  <c r="G89" i="27"/>
  <c r="X88" i="27"/>
  <c r="Z88" i="27"/>
  <c r="Y88" i="27"/>
  <c r="T88" i="27"/>
  <c r="Q88" i="27"/>
  <c r="S88" i="27"/>
  <c r="L88" i="27"/>
  <c r="N88" i="27"/>
  <c r="K88" i="27"/>
  <c r="M88" i="27"/>
  <c r="H88" i="27"/>
  <c r="G88" i="27"/>
  <c r="X87" i="27"/>
  <c r="W87" i="27"/>
  <c r="R87" i="27"/>
  <c r="Q87" i="27"/>
  <c r="L87" i="27"/>
  <c r="K87" i="27"/>
  <c r="G87" i="27"/>
  <c r="X86" i="27"/>
  <c r="Z86" i="27"/>
  <c r="Y86" i="27"/>
  <c r="R86" i="27"/>
  <c r="T86" i="27"/>
  <c r="S86" i="27"/>
  <c r="L86" i="27"/>
  <c r="N86" i="27"/>
  <c r="M86" i="27"/>
  <c r="H86" i="27"/>
  <c r="G86" i="27"/>
  <c r="X85" i="27"/>
  <c r="Z85" i="27"/>
  <c r="Y85" i="27"/>
  <c r="R85" i="27"/>
  <c r="T85" i="27"/>
  <c r="S85" i="27"/>
  <c r="L85" i="27"/>
  <c r="N85" i="27"/>
  <c r="M85" i="27"/>
  <c r="H85" i="27"/>
  <c r="X84" i="27"/>
  <c r="Z84" i="27"/>
  <c r="Y84" i="27"/>
  <c r="R84" i="27"/>
  <c r="T84" i="27"/>
  <c r="S84" i="27"/>
  <c r="L84" i="27"/>
  <c r="N84" i="27"/>
  <c r="M84" i="27"/>
  <c r="H84" i="27"/>
  <c r="X83" i="27"/>
  <c r="W83" i="27"/>
  <c r="R83" i="27"/>
  <c r="Q83" i="27"/>
  <c r="L83" i="27"/>
  <c r="K83" i="27"/>
  <c r="H83" i="27"/>
  <c r="G83" i="27"/>
  <c r="Z75" i="27"/>
  <c r="W75" i="27"/>
  <c r="Y75" i="27"/>
  <c r="T75" i="27"/>
  <c r="S75" i="27"/>
  <c r="N75" i="27"/>
  <c r="M75" i="27"/>
  <c r="Z74" i="27"/>
  <c r="W74" i="27"/>
  <c r="Y74" i="27"/>
  <c r="T74" i="27"/>
  <c r="S74" i="27"/>
  <c r="N74" i="27"/>
  <c r="M74" i="27"/>
  <c r="Z73" i="27"/>
  <c r="W73" i="27"/>
  <c r="Y73" i="27"/>
  <c r="T73" i="27"/>
  <c r="S73" i="27"/>
  <c r="N73" i="27"/>
  <c r="M73" i="27"/>
  <c r="Z72" i="27"/>
  <c r="W72" i="27"/>
  <c r="Y72" i="27"/>
  <c r="T72" i="27"/>
  <c r="S72" i="27"/>
  <c r="N72" i="27"/>
  <c r="M72" i="27"/>
  <c r="Z71" i="27"/>
  <c r="W71" i="27"/>
  <c r="Y71" i="27"/>
  <c r="T71" i="27"/>
  <c r="S71" i="27"/>
  <c r="N71" i="27"/>
  <c r="M71" i="27"/>
  <c r="Z70" i="27"/>
  <c r="W70" i="27"/>
  <c r="Y70" i="27"/>
  <c r="T70" i="27"/>
  <c r="S70" i="27"/>
  <c r="N70" i="27"/>
  <c r="M70" i="27"/>
  <c r="Z69" i="27"/>
  <c r="W69" i="27"/>
  <c r="Y69" i="27"/>
  <c r="T69" i="27"/>
  <c r="S69" i="27"/>
  <c r="N69" i="27"/>
  <c r="M69" i="27"/>
  <c r="Z68" i="27"/>
  <c r="W68" i="27"/>
  <c r="Y68" i="27"/>
  <c r="T68" i="27"/>
  <c r="S68" i="27"/>
  <c r="N68" i="27"/>
  <c r="M68" i="27"/>
  <c r="Z67" i="27"/>
  <c r="W67" i="27"/>
  <c r="Y67" i="27"/>
  <c r="T67" i="27"/>
  <c r="S67" i="27"/>
  <c r="N67" i="27"/>
  <c r="M67" i="27"/>
  <c r="Z66" i="27"/>
  <c r="W66" i="27"/>
  <c r="Y66" i="27"/>
  <c r="T66" i="27"/>
  <c r="S66" i="27"/>
  <c r="N66" i="27"/>
  <c r="M66" i="27"/>
  <c r="Z65" i="27"/>
  <c r="W65" i="27"/>
  <c r="Y65" i="27"/>
  <c r="T65" i="27"/>
  <c r="S65" i="27"/>
  <c r="N65" i="27"/>
  <c r="M65" i="27"/>
  <c r="Z64" i="27"/>
  <c r="W64" i="27"/>
  <c r="Y64" i="27"/>
  <c r="T64" i="27"/>
  <c r="S64" i="27"/>
  <c r="N64" i="27"/>
  <c r="M64" i="27"/>
  <c r="Z63" i="27"/>
  <c r="W63" i="27"/>
  <c r="Y63" i="27"/>
  <c r="T63" i="27"/>
  <c r="S63" i="27"/>
  <c r="N63" i="27"/>
  <c r="M63" i="27"/>
  <c r="L62" i="27"/>
  <c r="Z61" i="27"/>
  <c r="Y61" i="27"/>
  <c r="T61" i="27"/>
  <c r="S61" i="27"/>
  <c r="N61" i="27"/>
  <c r="M61" i="27"/>
  <c r="Z59" i="27"/>
  <c r="Y59" i="27"/>
  <c r="T59" i="27"/>
  <c r="S59" i="27"/>
  <c r="N59" i="27"/>
  <c r="M59" i="27"/>
  <c r="H59" i="27"/>
  <c r="Z58" i="27"/>
  <c r="Y58" i="27"/>
  <c r="T58" i="27"/>
  <c r="S58" i="27"/>
  <c r="N58" i="27"/>
  <c r="M58" i="27"/>
  <c r="Z56" i="27"/>
  <c r="Y56" i="27"/>
  <c r="T56" i="27"/>
  <c r="S56" i="27"/>
  <c r="N56" i="27"/>
  <c r="M56" i="27"/>
  <c r="Z55" i="27"/>
  <c r="Y55" i="27"/>
  <c r="T55" i="27"/>
  <c r="S55" i="27"/>
  <c r="N55" i="27"/>
  <c r="M55" i="27"/>
  <c r="Z47" i="27"/>
  <c r="Y47" i="27"/>
  <c r="T47" i="27"/>
  <c r="S47" i="27"/>
  <c r="N47" i="27"/>
  <c r="M47" i="27"/>
  <c r="Z46" i="27"/>
  <c r="Y46" i="27"/>
  <c r="T46" i="27"/>
  <c r="S46" i="27"/>
  <c r="N46" i="27"/>
  <c r="M46" i="27"/>
  <c r="Z45" i="27"/>
  <c r="Y45" i="27"/>
  <c r="T45" i="27"/>
  <c r="S45" i="27"/>
  <c r="N45" i="27"/>
  <c r="M45" i="27"/>
  <c r="Z44" i="27"/>
  <c r="Y44" i="27"/>
  <c r="T44" i="27"/>
  <c r="S44" i="27"/>
  <c r="N44" i="27"/>
  <c r="M44" i="27"/>
  <c r="Z43" i="27"/>
  <c r="Y43" i="27"/>
  <c r="T43" i="27"/>
  <c r="S43" i="27"/>
  <c r="N43" i="27"/>
  <c r="M43" i="27"/>
  <c r="Z42" i="27"/>
  <c r="Y42" i="27"/>
  <c r="T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T39" i="27"/>
  <c r="S39" i="27"/>
  <c r="N39" i="27"/>
  <c r="M39" i="27"/>
  <c r="Z38" i="27"/>
  <c r="Y38" i="27"/>
  <c r="T38" i="27"/>
  <c r="S38" i="27"/>
  <c r="N38" i="27"/>
  <c r="M38" i="27"/>
  <c r="Z37" i="27"/>
  <c r="Y37" i="27"/>
  <c r="T37" i="27"/>
  <c r="S37" i="27"/>
  <c r="N37" i="27"/>
  <c r="M37" i="27"/>
  <c r="Z35" i="27"/>
  <c r="W35" i="27"/>
  <c r="Y35" i="27"/>
  <c r="R35" i="27"/>
  <c r="T35" i="27"/>
  <c r="S35" i="27"/>
  <c r="L35" i="27"/>
  <c r="N35" i="27"/>
  <c r="M35" i="27"/>
  <c r="H35" i="27"/>
  <c r="Z34" i="27"/>
  <c r="W34" i="27"/>
  <c r="Y34" i="27"/>
  <c r="R34" i="27"/>
  <c r="T34" i="27"/>
  <c r="S34" i="27"/>
  <c r="L34" i="27"/>
  <c r="N34" i="27"/>
  <c r="M34" i="27"/>
  <c r="Z33" i="27"/>
  <c r="W33" i="27"/>
  <c r="Y33" i="27"/>
  <c r="R33" i="27"/>
  <c r="T33" i="27"/>
  <c r="S33" i="27"/>
  <c r="L33" i="27"/>
  <c r="N33" i="27"/>
  <c r="M33" i="27"/>
  <c r="H33" i="27"/>
  <c r="Z32" i="27"/>
  <c r="W32" i="27"/>
  <c r="Y32" i="27"/>
  <c r="R32" i="27"/>
  <c r="T32" i="27"/>
  <c r="S32" i="27"/>
  <c r="L32" i="27"/>
  <c r="N32" i="27"/>
  <c r="M32" i="27"/>
  <c r="H32" i="27"/>
  <c r="Z25" i="27"/>
  <c r="W25" i="27"/>
  <c r="Y25" i="27"/>
  <c r="T25" i="27"/>
  <c r="Q25" i="27"/>
  <c r="S25" i="27"/>
  <c r="N25" i="27"/>
  <c r="M25" i="27"/>
  <c r="Z24" i="27"/>
  <c r="W24" i="27"/>
  <c r="Y24" i="27"/>
  <c r="T24" i="27"/>
  <c r="Q24" i="27"/>
  <c r="S24" i="27"/>
  <c r="N24" i="27"/>
  <c r="M24" i="27"/>
  <c r="Z23" i="27"/>
  <c r="W23" i="27"/>
  <c r="Y23" i="27"/>
  <c r="T23" i="27"/>
  <c r="Q23" i="27"/>
  <c r="S23" i="27"/>
  <c r="N23" i="27"/>
  <c r="M23" i="27"/>
  <c r="Z22" i="27"/>
  <c r="W22" i="27"/>
  <c r="Y22" i="27"/>
  <c r="T22" i="27"/>
  <c r="Q22" i="27"/>
  <c r="S22" i="27"/>
  <c r="N22" i="27"/>
  <c r="M22" i="27"/>
  <c r="Z21" i="27"/>
  <c r="W21" i="27"/>
  <c r="Y21" i="27"/>
  <c r="T21" i="27"/>
  <c r="Q21" i="27"/>
  <c r="S21" i="27"/>
  <c r="N21" i="27"/>
  <c r="M21" i="27"/>
  <c r="Z20" i="27"/>
  <c r="W20" i="27"/>
  <c r="Y20" i="27"/>
  <c r="T20" i="27"/>
  <c r="Q20" i="27"/>
  <c r="S20" i="27"/>
  <c r="N20" i="27"/>
  <c r="M20" i="27"/>
  <c r="Z19" i="27"/>
  <c r="W19" i="27"/>
  <c r="Y19" i="27"/>
  <c r="T19" i="27"/>
  <c r="Q19" i="27"/>
  <c r="S19" i="27"/>
  <c r="N19" i="27"/>
  <c r="M19" i="27"/>
  <c r="Z18" i="27"/>
  <c r="W18" i="27"/>
  <c r="Y18" i="27"/>
  <c r="T18" i="27"/>
  <c r="Q18" i="27"/>
  <c r="S18" i="27"/>
  <c r="N18" i="27"/>
  <c r="M18" i="27"/>
  <c r="Z17" i="27"/>
  <c r="W17" i="27"/>
  <c r="Y17" i="27"/>
  <c r="T17" i="27"/>
  <c r="Q17" i="27"/>
  <c r="S17" i="27"/>
  <c r="N17" i="27"/>
  <c r="M17" i="27"/>
  <c r="Z16" i="27"/>
  <c r="W16" i="27"/>
  <c r="Y16" i="27"/>
  <c r="T16" i="27"/>
  <c r="Q16" i="27"/>
  <c r="S16" i="27"/>
  <c r="N16" i="27"/>
  <c r="M16" i="27"/>
  <c r="Z15" i="27"/>
  <c r="W15" i="27"/>
  <c r="Y15" i="27"/>
  <c r="T15" i="27"/>
  <c r="Q15" i="27"/>
  <c r="S15" i="27"/>
  <c r="N15" i="27"/>
  <c r="M15" i="27"/>
  <c r="Z14" i="27"/>
  <c r="W14" i="27"/>
  <c r="Y14" i="27"/>
  <c r="T14" i="27"/>
  <c r="Q14" i="27"/>
  <c r="S14" i="27"/>
  <c r="N14" i="27"/>
  <c r="M14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6" i="27"/>
  <c r="Y6" i="27"/>
  <c r="T6" i="27"/>
  <c r="S6" i="27"/>
  <c r="N6" i="27"/>
  <c r="M6" i="27"/>
  <c r="Z5" i="27"/>
  <c r="Y5" i="27"/>
  <c r="T5" i="27"/>
  <c r="S5" i="27"/>
  <c r="N5" i="27"/>
  <c r="M5" i="27"/>
  <c r="Z4" i="27"/>
  <c r="Y4" i="27"/>
  <c r="T4" i="27"/>
  <c r="S4" i="27"/>
  <c r="N4" i="27"/>
  <c r="M4" i="27"/>
  <c r="E87" i="25"/>
  <c r="F56" i="25"/>
  <c r="O47" i="25"/>
  <c r="N47" i="25"/>
  <c r="L47" i="25"/>
  <c r="K47" i="25"/>
  <c r="J47" i="25"/>
  <c r="I47" i="25"/>
  <c r="H47" i="25"/>
  <c r="F47" i="25"/>
  <c r="E45" i="25"/>
  <c r="O42" i="25"/>
  <c r="N42" i="25"/>
  <c r="L42" i="25"/>
  <c r="K42" i="25"/>
  <c r="H42" i="25"/>
  <c r="F42" i="25"/>
  <c r="E42" i="25"/>
  <c r="E35" i="25"/>
  <c r="E34" i="25"/>
  <c r="E30" i="25"/>
  <c r="E28" i="25"/>
  <c r="E27" i="25"/>
  <c r="E26" i="25"/>
  <c r="E25" i="25"/>
  <c r="E23" i="25"/>
  <c r="E22" i="25"/>
  <c r="E12" i="25"/>
  <c r="F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B21" i="7"/>
  <c r="B20" i="7"/>
  <c r="B23" i="7"/>
  <c r="B22" i="7"/>
  <c r="B19" i="7"/>
  <c r="B18" i="7"/>
  <c r="B17" i="7"/>
  <c r="B16" i="7"/>
</calcChain>
</file>

<file path=xl/sharedStrings.xml><?xml version="1.0" encoding="utf-8"?>
<sst xmlns="http://schemas.openxmlformats.org/spreadsheetml/2006/main" count="4491" uniqueCount="620">
  <si>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</si>
  <si>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</si>
  <si>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</si>
  <si>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</si>
  <si>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</si>
  <si>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</si>
  <si>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</si>
  <si>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</si>
  <si>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</si>
  <si>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</si>
  <si>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</si>
  <si>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</si>
  <si>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</si>
  <si>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</si>
  <si>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</si>
  <si>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</si>
  <si>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</si>
  <si>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</si>
  <si>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</si>
  <si>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</si>
  <si>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</si>
  <si>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</si>
  <si>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</si>
  <si>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</si>
  <si>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</si>
  <si>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</si>
  <si>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</si>
  <si>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</si>
  <si>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</si>
  <si>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</si>
  <si>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</si>
  <si>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</si>
  <si>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</si>
  <si>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</si>
  <si>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</si>
  <si>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</si>
  <si>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</si>
  <si>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</si>
  <si>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</si>
  <si>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</si>
  <si>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</si>
  <si>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</si>
  <si>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</si>
  <si>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</si>
  <si>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</si>
  <si>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</si>
  <si>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</si>
  <si>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</si>
  <si>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</si>
  <si>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</si>
  <si>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</si>
  <si>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</si>
  <si>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</si>
  <si>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</si>
  <si>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</si>
  <si>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</si>
  <si>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</si>
  <si>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</si>
  <si>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</si>
  <si>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</si>
  <si>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</si>
  <si>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</si>
  <si>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</si>
  <si>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</si>
  <si>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</si>
  <si>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</si>
  <si>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</si>
  <si>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</si>
  <si>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</si>
  <si>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</si>
  <si>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</si>
  <si>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</si>
  <si>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</si>
  <si>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</si>
  <si>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</si>
  <si>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</si>
  <si>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</si>
  <si>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</si>
  <si>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</si>
  <si>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</si>
  <si>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</si>
  <si>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</si>
  <si>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</si>
  <si>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</si>
  <si>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</si>
  <si>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</si>
  <si>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</si>
  <si>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</si>
  <si>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</si>
  <si>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</si>
  <si>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</si>
  <si>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</si>
  <si>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</si>
  <si>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</si>
  <si>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</si>
  <si>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</si>
  <si>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</si>
  <si>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</si>
  <si>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</si>
  <si>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</si>
  <si>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</si>
  <si>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</si>
  <si>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</si>
  <si>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</si>
  <si>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</si>
  <si>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</si>
  <si>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</si>
  <si>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</si>
  <si>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</si>
  <si>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</si>
  <si>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</si>
  <si>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</si>
  <si>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</si>
  <si>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</si>
  <si>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</si>
  <si>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</si>
  <si>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</si>
  <si>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</si>
  <si>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</si>
  <si>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</si>
  <si>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</si>
  <si>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</si>
  <si>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</si>
  <si>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</si>
  <si>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</si>
  <si>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</si>
  <si>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</si>
  <si>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</si>
  <si>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</si>
  <si>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</si>
  <si>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</si>
  <si>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</si>
  <si>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</si>
  <si>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</si>
  <si>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</si>
  <si>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</si>
  <si>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</si>
  <si>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</si>
  <si>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</si>
  <si>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</si>
  <si>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</si>
  <si>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</si>
  <si>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</si>
  <si>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</si>
  <si>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</si>
  <si>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</si>
  <si>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</si>
  <si>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</si>
  <si>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</si>
  <si>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</si>
  <si>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</si>
  <si>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</si>
  <si>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</si>
  <si>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</si>
  <si>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</si>
  <si>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</si>
  <si>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</si>
  <si>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</si>
  <si>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</si>
  <si>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</si>
  <si>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</si>
  <si>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</si>
  <si>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</si>
  <si>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</si>
  <si>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</si>
  <si>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</si>
  <si>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</si>
  <si>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</si>
  <si>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</si>
  <si>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</si>
  <si>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</si>
  <si>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</si>
  <si>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</si>
  <si>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</si>
  <si>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</si>
  <si>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</si>
  <si>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</si>
  <si>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</si>
  <si>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</si>
  <si>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</si>
  <si>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</si>
  <si>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</si>
  <si>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</si>
  <si>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</si>
  <si>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</si>
  <si>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</si>
  <si>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</si>
  <si>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</si>
  <si>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</si>
  <si>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</si>
  <si>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</si>
  <si>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</si>
  <si>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</si>
  <si>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</si>
  <si>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</si>
  <si>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</si>
  <si>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</si>
  <si>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</si>
  <si>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</si>
  <si>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</si>
  <si>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</si>
  <si>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</si>
  <si>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</si>
  <si>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</si>
  <si>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</si>
  <si>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</si>
  <si>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</si>
  <si>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</si>
  <si>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</si>
  <si>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</si>
  <si>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</si>
  <si>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</si>
  <si>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</si>
  <si>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</si>
  <si>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</si>
  <si>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</si>
  <si>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</si>
  <si>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</si>
  <si>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</si>
  <si>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</si>
  <si>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</si>
  <si>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</si>
  <si>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</si>
  <si>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</si>
  <si>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</si>
  <si>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</si>
  <si>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</si>
  <si>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</si>
  <si>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</si>
  <si>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</si>
  <si>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</si>
  <si>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</si>
  <si>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</si>
  <si>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</si>
  <si>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</si>
  <si>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</si>
  <si>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</si>
  <si>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</si>
  <si>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</si>
  <si>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</si>
  <si>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</si>
  <si>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</si>
  <si>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</si>
  <si>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</si>
  <si>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</si>
  <si>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</si>
  <si>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</si>
  <si>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</si>
  <si>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</si>
  <si>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</si>
  <si>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</si>
  <si>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</si>
  <si>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</si>
  <si>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</si>
  <si>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</si>
  <si>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</si>
  <si>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</si>
  <si>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</si>
  <si>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</si>
  <si>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</si>
  <si>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</si>
  <si>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</si>
  <si>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</si>
  <si>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</si>
  <si>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</si>
  <si>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</si>
  <si>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</si>
  <si>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</si>
  <si>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</si>
  <si>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</si>
  <si>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</si>
  <si>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</si>
  <si>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</si>
  <si>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</si>
  <si>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</si>
  <si>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</si>
  <si>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</si>
  <si>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</si>
  <si>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</si>
  <si>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</si>
  <si>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</si>
  <si>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</si>
  <si>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</si>
  <si>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</si>
  <si>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</si>
  <si>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</si>
  <si>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</si>
  <si>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</si>
  <si>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</si>
  <si>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</si>
  <si>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</si>
  <si>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</si>
  <si>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</si>
  <si>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</si>
  <si>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</si>
  <si>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</si>
  <si>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</si>
  <si>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</si>
  <si>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</si>
  <si>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</si>
  <si>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</si>
  <si>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</si>
  <si>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</si>
  <si>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</si>
  <si>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</si>
  <si>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</si>
  <si>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</si>
  <si>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</si>
  <si>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</si>
  <si>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</si>
  <si>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</si>
  <si>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</si>
  <si>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</si>
  <si>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</si>
  <si>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</si>
  <si>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</si>
  <si>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</si>
  <si>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</si>
  <si>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</si>
  <si>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</si>
  <si>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</si>
  <si>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</si>
  <si>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</si>
  <si>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</si>
  <si>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</si>
  <si>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</si>
  <si>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</si>
  <si>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</si>
  <si>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</si>
  <si>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</si>
  <si>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</si>
  <si>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</si>
  <si>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</si>
  <si>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</si>
  <si>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</si>
  <si>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</si>
  <si>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</si>
  <si>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</si>
  <si>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</si>
  <si>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</si>
  <si>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</si>
  <si>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</si>
  <si>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</si>
  <si>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</si>
  <si>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</si>
  <si>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</si>
  <si>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</si>
  <si>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</si>
  <si>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</si>
  <si>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</si>
  <si>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</si>
  <si>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</si>
  <si>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</si>
  <si>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</si>
  <si>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</si>
  <si>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</si>
  <si>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</si>
  <si>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</si>
  <si>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</si>
  <si>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</si>
  <si>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</si>
  <si>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</si>
  <si>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</si>
  <si>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</si>
  <si>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</si>
  <si>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</si>
  <si>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</si>
  <si>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</si>
  <si>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</si>
  <si>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</si>
  <si>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</si>
  <si>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</si>
  <si>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</si>
  <si>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</si>
  <si>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</si>
  <si>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</si>
  <si>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</si>
  <si>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</si>
  <si>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</si>
  <si>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</si>
  <si>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</si>
  <si>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</si>
  <si>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</si>
  <si>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</si>
  <si>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</si>
  <si>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</si>
  <si>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</si>
  <si>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</si>
  <si>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</si>
  <si>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</si>
  <si>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</si>
  <si>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</si>
  <si>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</si>
  <si>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</si>
  <si>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</si>
  <si>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</si>
  <si>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</si>
  <si>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</si>
  <si>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</si>
  <si>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</si>
  <si>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</si>
  <si>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</si>
  <si>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</si>
  <si>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</si>
  <si>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</si>
  <si>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</si>
  <si>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</si>
  <si>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</si>
  <si>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</si>
  <si>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</si>
  <si>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</si>
  <si>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</si>
  <si>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</si>
  <si>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</si>
  <si>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</si>
  <si>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</si>
  <si>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</si>
  <si>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</si>
  <si>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</si>
  <si>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</si>
  <si>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</si>
  <si>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</si>
  <si>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</si>
  <si>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</si>
  <si>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</si>
  <si>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</si>
  <si>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</si>
  <si>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</si>
  <si>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</si>
  <si>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</si>
  <si>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</si>
  <si>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</si>
  <si>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</si>
  <si>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</si>
  <si>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</si>
  <si>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</si>
  <si>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</si>
  <si>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</si>
  <si>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</si>
  <si>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</si>
  <si>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</si>
  <si>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</si>
  <si>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</si>
  <si>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</si>
  <si>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</si>
  <si>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</si>
  <si>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</si>
  <si>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</si>
  <si>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</si>
  <si>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</si>
  <si>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</si>
  <si>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</si>
  <si>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</si>
  <si>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</si>
  <si>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</si>
  <si>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</si>
  <si>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</si>
  <si>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</si>
  <si>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</si>
  <si>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</si>
  <si>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</si>
  <si>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</si>
  <si>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</si>
  <si>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</si>
  <si>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</si>
  <si>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</si>
  <si>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</si>
  <si>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</si>
  <si>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</si>
  <si>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</si>
  <si>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</si>
  <si>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</si>
  <si>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</si>
  <si>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</si>
  <si>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</si>
  <si>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</si>
  <si>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</si>
  <si>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</si>
  <si>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</si>
  <si>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</si>
  <si>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</si>
  <si>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</si>
  <si>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</si>
  <si>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</si>
  <si>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</si>
  <si>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</si>
  <si>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</si>
  <si>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</si>
  <si>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</si>
  <si>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</si>
  <si>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</si>
  <si>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</si>
  <si>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</si>
  <si>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</si>
  <si>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</si>
  <si>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</si>
  <si>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</si>
  <si>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</si>
  <si>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</si>
  <si>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</si>
  <si>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</si>
  <si>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</si>
  <si>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</si>
  <si>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</si>
  <si>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</si>
  <si>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</si>
  <si>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</si>
  <si>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remarks</t>
  </si>
  <si>
    <t>Tomatoes, canned, low salt</t>
  </si>
  <si>
    <t>outlet name</t>
  </si>
  <si>
    <t>chain</t>
  </si>
  <si>
    <t>Food Id</t>
  </si>
  <si>
    <t>budget</t>
  </si>
  <si>
    <t>Watties</t>
  </si>
  <si>
    <t>watties</t>
  </si>
  <si>
    <t>Soft Drink Powder</t>
  </si>
  <si>
    <t>10122</t>
  </si>
  <si>
    <t>10123</t>
  </si>
  <si>
    <t>alcohol</t>
  </si>
  <si>
    <t>price/100EP</t>
  </si>
  <si>
    <t>Cheese, Colby</t>
  </si>
  <si>
    <t>Mc Donald's cheeseburger</t>
  </si>
  <si>
    <t xml:space="preserve">McDonald's value sharepack </t>
  </si>
  <si>
    <t>Soft drink powder</t>
  </si>
  <si>
    <t>Lentils , canned in springwater</t>
  </si>
  <si>
    <t>Hummus, dip</t>
  </si>
  <si>
    <t>Discretionery foods</t>
  </si>
  <si>
    <t>Sauces, spreads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</si>
  <si>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</si>
  <si>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</si>
  <si>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</si>
  <si>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</si>
  <si>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</si>
  <si>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</si>
  <si>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</si>
  <si>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</si>
  <si>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</si>
  <si>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</si>
  <si>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</si>
  <si>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</si>
  <si>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</si>
  <si>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</si>
  <si>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</si>
  <si>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</si>
  <si>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</si>
  <si>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</si>
  <si>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</si>
  <si>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</si>
  <si>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</si>
  <si>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</si>
  <si>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</si>
  <si>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</si>
  <si>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</si>
  <si>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</si>
  <si>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</si>
  <si>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</si>
  <si>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</si>
  <si>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</si>
  <si>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</si>
  <si>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</si>
  <si>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</si>
  <si>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Serves in survey</t>
  </si>
  <si>
    <t>Min per wk</t>
  </si>
  <si>
    <t>per fortnight</t>
  </si>
  <si>
    <t>Grains number serves</t>
  </si>
  <si>
    <t>Dairy number of serves</t>
  </si>
  <si>
    <t>Sandwich, Subway</t>
  </si>
  <si>
    <t>protein % +-30%</t>
  </si>
  <si>
    <t>Fat % energy +-30%</t>
  </si>
  <si>
    <t>Sat fat % energy +-30%</t>
  </si>
  <si>
    <t>CHO % energy +-30%</t>
  </si>
  <si>
    <t>total sugars % energy +-30%</t>
  </si>
  <si>
    <t>adult man max</t>
  </si>
  <si>
    <t>All, Pacific, Maori</t>
  </si>
  <si>
    <t>Feijoas</t>
  </si>
  <si>
    <t>01015</t>
  </si>
  <si>
    <t>Maori</t>
  </si>
  <si>
    <t>All, Pacifc, Maori</t>
  </si>
  <si>
    <t>All, Maori</t>
  </si>
  <si>
    <t>Plums</t>
  </si>
  <si>
    <t>01016</t>
  </si>
  <si>
    <t>Bok Choy</t>
  </si>
  <si>
    <t>02045</t>
  </si>
  <si>
    <t>Puha</t>
  </si>
  <si>
    <t>Kamo Kamo</t>
  </si>
  <si>
    <t>02046</t>
  </si>
  <si>
    <t>Watercress</t>
  </si>
  <si>
    <t>02047</t>
  </si>
  <si>
    <t>02048</t>
  </si>
  <si>
    <t>Bread rolls</t>
  </si>
  <si>
    <t>03069</t>
  </si>
  <si>
    <t>Pacific, Maori</t>
  </si>
  <si>
    <t>All , Maori</t>
  </si>
  <si>
    <t>Cream</t>
  </si>
  <si>
    <t>04065</t>
  </si>
  <si>
    <t>Mussels</t>
  </si>
  <si>
    <t>05100</t>
  </si>
  <si>
    <t>sweet Chili sauce</t>
  </si>
  <si>
    <t>08109</t>
  </si>
  <si>
    <t>All, Pacific. Maori</t>
  </si>
  <si>
    <t>Vodka</t>
  </si>
  <si>
    <t>RTD</t>
  </si>
  <si>
    <t>Diary</t>
  </si>
  <si>
    <t>Sweet Chili sauce</t>
  </si>
  <si>
    <t>11117</t>
  </si>
  <si>
    <t>11118</t>
  </si>
  <si>
    <t>Cheese slices</t>
  </si>
  <si>
    <t>04066</t>
  </si>
  <si>
    <t>Children</t>
  </si>
  <si>
    <t>Flavour sachet</t>
  </si>
  <si>
    <t>Flavour Sachet</t>
  </si>
  <si>
    <t>Muesli toasted</t>
  </si>
  <si>
    <t>Spaghetti canned</t>
  </si>
  <si>
    <t>Yoghurt, full fat, flavoured</t>
  </si>
  <si>
    <t>Baked Beans</t>
  </si>
  <si>
    <t>Sweet chili sauce</t>
  </si>
  <si>
    <t>Soy sauce</t>
  </si>
  <si>
    <t>Kamokamo</t>
  </si>
  <si>
    <t xml:space="preserve"> </t>
  </si>
  <si>
    <t>08111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</si>
</sst>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4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7030A0"/>
      <name val="Cambria"/>
      <family val="1"/>
      <scheme val="major"/>
    </font>
    <font>
      <i/>
      <sz val="12"/>
      <color rgb="FF7030A0"/>
      <name val="Cambria"/>
      <family val="1"/>
      <scheme val="major"/>
    </font>
    <font>
      <sz val="11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7030A0"/>
      <name val="Cambria"/>
      <family val="1"/>
    </font>
    <font>
      <b/>
      <sz val="12"/>
      <color rgb="FFFF0000"/>
      <name val="Cambria"/>
      <family val="1"/>
    </font>
    <font>
      <b/>
      <sz val="12"/>
      <color rgb="FF7030A0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5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24" fillId="11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1" borderId="0" xfId="51" applyFont="1" applyFill="1"/>
    <xf numFmtId="0" fontId="24" fillId="11" borderId="0" xfId="51" applyFont="1" applyFill="1" applyAlignment="1">
      <alignment horizontal="center"/>
    </xf>
    <xf numFmtId="0" fontId="24" fillId="11" borderId="0" xfId="51" applyFont="1" applyFill="1" applyAlignment="1">
      <alignment horizontal="left"/>
    </xf>
    <xf numFmtId="0" fontId="16" fillId="11" borderId="0" xfId="51" applyFont="1" applyFill="1"/>
    <xf numFmtId="0" fontId="24" fillId="11" borderId="0" xfId="51" applyFont="1" applyFill="1" applyBorder="1"/>
    <xf numFmtId="0" fontId="25" fillId="0" borderId="0" xfId="52" applyFont="1" applyFill="1" applyBorder="1" applyAlignment="1">
      <alignment wrapText="1"/>
    </xf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1" borderId="0" xfId="74" applyFont="1" applyFill="1"/>
    <xf numFmtId="0" fontId="14" fillId="0" borderId="0" xfId="74" applyFont="1" applyFill="1"/>
    <xf numFmtId="0" fontId="14" fillId="11" borderId="0" xfId="74" applyFont="1" applyFill="1" applyAlignment="1">
      <alignment wrapText="1"/>
    </xf>
    <xf numFmtId="0" fontId="3" fillId="11" borderId="0" xfId="74" applyFill="1"/>
    <xf numFmtId="0" fontId="1" fillId="11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1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2" borderId="0" xfId="825" applyFont="1" applyFill="1" applyBorder="1"/>
    <xf numFmtId="0" fontId="18" fillId="13" borderId="0" xfId="825" applyFont="1" applyFill="1" applyBorder="1"/>
    <xf numFmtId="0" fontId="18" fillId="13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2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0" fontId="19" fillId="12" borderId="0" xfId="825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164" fontId="18" fillId="12" borderId="0" xfId="825" applyNumberFormat="1" applyFont="1" applyFill="1" applyBorder="1" applyAlignment="1">
      <alignment horizontal="center"/>
    </xf>
    <xf numFmtId="2" fontId="18" fillId="12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1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4" borderId="0" xfId="51" applyFont="1" applyFill="1" applyBorder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14" fillId="11" borderId="0" xfId="74" applyFont="1" applyFill="1" applyAlignment="1">
      <alignment horizontal="center"/>
    </xf>
    <xf numFmtId="0" fontId="3" fillId="11" borderId="0" xfId="74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6" borderId="0" xfId="51" applyFont="1" applyFill="1" applyAlignment="1">
      <alignment horizontal="left"/>
    </xf>
    <xf numFmtId="0" fontId="28" fillId="0" borderId="0" xfId="51" applyFont="1" applyFill="1" applyAlignment="1">
      <alignment horizontal="left"/>
    </xf>
    <xf numFmtId="164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52" quotePrefix="1" applyFont="1" applyFill="1" applyAlignment="1">
      <alignment horizontal="left"/>
    </xf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8" fillId="0" borderId="0" xfId="0" applyFont="1"/>
    <xf numFmtId="0" fontId="28" fillId="0" borderId="0" xfId="51" quotePrefix="1" applyFont="1" applyFill="1" applyAlignment="1">
      <alignment horizontal="left"/>
    </xf>
    <xf numFmtId="0" fontId="28" fillId="0" borderId="0" xfId="53" quotePrefix="1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NumberFormat="1" applyFont="1" applyFill="1" applyAlignment="1">
      <alignment horizontal="left"/>
    </xf>
    <xf numFmtId="164" fontId="28" fillId="0" borderId="0" xfId="0" quotePrefix="1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4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" fontId="1" fillId="0" borderId="0" xfId="51" applyNumberFormat="1" applyFont="1" applyFill="1"/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0" fillId="6" borderId="0" xfId="0" applyNumberFormat="1" applyFont="1" applyFill="1" applyAlignment="1">
      <alignment horizontal="center"/>
    </xf>
    <xf numFmtId="1" fontId="32" fillId="6" borderId="0" xfId="0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" fontId="27" fillId="3" borderId="0" xfId="0" applyNumberFormat="1" applyFont="1" applyFill="1" applyBorder="1" applyAlignment="1">
      <alignment horizontal="center"/>
    </xf>
    <xf numFmtId="0" fontId="0" fillId="0" borderId="0" xfId="51" applyFont="1" applyFill="1"/>
    <xf numFmtId="0" fontId="33" fillId="0" borderId="0" xfId="74" applyFont="1" applyAlignment="1">
      <alignment horizontal="center"/>
    </xf>
    <xf numFmtId="0" fontId="33" fillId="0" borderId="0" xfId="74" applyFont="1" applyFill="1" applyAlignment="1">
      <alignment horizontal="center"/>
    </xf>
    <xf numFmtId="2" fontId="33" fillId="0" borderId="0" xfId="74" applyNumberFormat="1" applyFont="1" applyFill="1" applyAlignment="1">
      <alignment horizontal="center"/>
    </xf>
    <xf numFmtId="165" fontId="33" fillId="0" borderId="0" xfId="74" applyNumberFormat="1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6" fillId="9" borderId="0" xfId="52" applyFont="1" applyFill="1" applyBorder="1"/>
    <xf numFmtId="0" fontId="36" fillId="0" borderId="0" xfId="52" applyFont="1" applyFill="1" applyBorder="1"/>
    <xf numFmtId="0" fontId="37" fillId="0" borderId="0" xfId="51" applyFont="1" applyFill="1" applyBorder="1"/>
    <xf numFmtId="0" fontId="37" fillId="0" borderId="0" xfId="51" applyFont="1" applyFill="1" applyBorder="1" applyAlignment="1">
      <alignment horizontal="center"/>
    </xf>
    <xf numFmtId="0" fontId="37" fillId="0" borderId="0" xfId="52" quotePrefix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6" fillId="0" borderId="0" xfId="51" applyFont="1" applyFill="1" applyBorder="1"/>
    <xf numFmtId="0" fontId="36" fillId="9" borderId="0" xfId="51" applyFont="1" applyFill="1" applyBorder="1"/>
    <xf numFmtId="0" fontId="36" fillId="9" borderId="0" xfId="51" applyFont="1" applyFill="1" applyBorder="1" applyAlignment="1">
      <alignment horizontal="center"/>
    </xf>
    <xf numFmtId="0" fontId="36" fillId="9" borderId="0" xfId="52" quotePrefix="1" applyFont="1" applyFill="1" applyBorder="1" applyAlignment="1">
      <alignment horizontal="center"/>
    </xf>
    <xf numFmtId="0" fontId="36" fillId="9" borderId="0" xfId="0" applyFont="1" applyFill="1" applyBorder="1" applyAlignment="1">
      <alignment horizontal="center"/>
    </xf>
    <xf numFmtId="0" fontId="36" fillId="0" borderId="0" xfId="51" applyFont="1" applyFill="1" applyBorder="1" applyAlignment="1">
      <alignment horizontal="center"/>
    </xf>
    <xf numFmtId="0" fontId="36" fillId="0" borderId="0" xfId="52" quotePrefix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52" applyFont="1" applyFill="1" applyBorder="1" applyAlignment="1">
      <alignment horizontal="center"/>
    </xf>
    <xf numFmtId="0" fontId="36" fillId="0" borderId="0" xfId="51" quotePrefix="1" applyFont="1" applyFill="1" applyBorder="1" applyAlignment="1">
      <alignment horizontal="center"/>
    </xf>
    <xf numFmtId="0" fontId="37" fillId="0" borderId="0" xfId="52" applyFont="1" applyFill="1" applyBorder="1"/>
    <xf numFmtId="0" fontId="37" fillId="0" borderId="0" xfId="52" applyFont="1" applyFill="1" applyBorder="1" applyAlignment="1">
      <alignment horizontal="center"/>
    </xf>
    <xf numFmtId="0" fontId="36" fillId="9" borderId="0" xfId="53" applyFont="1" applyFill="1" applyBorder="1"/>
    <xf numFmtId="0" fontId="36" fillId="9" borderId="0" xfId="53" quotePrefix="1" applyFont="1" applyFill="1" applyBorder="1" applyAlignment="1">
      <alignment horizontal="center"/>
    </xf>
    <xf numFmtId="0" fontId="36" fillId="0" borderId="0" xfId="53" quotePrefix="1" applyFont="1" applyFill="1" applyBorder="1" applyAlignment="1">
      <alignment horizontal="center"/>
    </xf>
    <xf numFmtId="0" fontId="36" fillId="0" borderId="0" xfId="0" applyFont="1" applyFill="1" applyBorder="1"/>
    <xf numFmtId="0" fontId="36" fillId="0" borderId="0" xfId="0" applyNumberFormat="1" applyFont="1" applyFill="1" applyBorder="1" applyAlignment="1">
      <alignment horizontal="center"/>
    </xf>
    <xf numFmtId="0" fontId="36" fillId="9" borderId="0" xfId="51" quotePrefix="1" applyFont="1" applyFill="1" applyBorder="1" applyAlignment="1">
      <alignment horizontal="center"/>
    </xf>
    <xf numFmtId="0" fontId="37" fillId="0" borderId="0" xfId="51" quotePrefix="1" applyFont="1" applyFill="1" applyBorder="1" applyAlignment="1">
      <alignment horizontal="center"/>
    </xf>
    <xf numFmtId="0" fontId="36" fillId="9" borderId="0" xfId="52" applyFont="1" applyFill="1" applyBorder="1" applyAlignment="1">
      <alignment horizontal="center"/>
    </xf>
    <xf numFmtId="0" fontId="36" fillId="9" borderId="0" xfId="53" applyFont="1" applyFill="1" applyBorder="1" applyAlignment="1">
      <alignment horizontal="center"/>
    </xf>
    <xf numFmtId="0" fontId="37" fillId="0" borderId="0" xfId="51" applyFont="1" applyFill="1"/>
    <xf numFmtId="0" fontId="37" fillId="0" borderId="0" xfId="51" applyFont="1" applyFill="1" applyAlignment="1">
      <alignment horizontal="center"/>
    </xf>
    <xf numFmtId="0" fontId="37" fillId="0" borderId="0" xfId="52" applyFont="1" applyFill="1" applyBorder="1" applyAlignment="1">
      <alignment horizontal="left"/>
    </xf>
    <xf numFmtId="0" fontId="36" fillId="0" borderId="0" xfId="51" applyFont="1" applyFill="1"/>
    <xf numFmtId="0" fontId="36" fillId="0" borderId="0" xfId="51" applyFont="1" applyFill="1" applyAlignment="1">
      <alignment horizontal="center"/>
    </xf>
    <xf numFmtId="0" fontId="36" fillId="0" borderId="0" xfId="52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6" fillId="0" borderId="0" xfId="0" quotePrefix="1" applyFont="1" applyFill="1" applyAlignment="1">
      <alignment horizontal="center"/>
    </xf>
    <xf numFmtId="0" fontId="36" fillId="0" borderId="0" xfId="51" quotePrefix="1" applyFont="1" applyFill="1" applyAlignment="1">
      <alignment horizontal="center"/>
    </xf>
    <xf numFmtId="0" fontId="37" fillId="0" borderId="0" xfId="52" applyFont="1" applyFill="1" applyAlignment="1">
      <alignment horizontal="left"/>
    </xf>
    <xf numFmtId="0" fontId="37" fillId="0" borderId="0" xfId="51" quotePrefix="1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51" applyFont="1" applyFill="1" applyAlignment="1">
      <alignment horizontal="left"/>
    </xf>
    <xf numFmtId="165" fontId="36" fillId="0" borderId="0" xfId="51" applyNumberFormat="1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39" fillId="0" borderId="0" xfId="0" applyFont="1" applyFill="1"/>
    <xf numFmtId="0" fontId="37" fillId="0" borderId="0" xfId="0" applyFont="1" applyBorder="1" applyAlignment="1">
      <alignment horizontal="center"/>
    </xf>
    <xf numFmtId="0" fontId="20" fillId="0" borderId="0" xfId="74" applyFont="1" applyAlignment="1">
      <alignment horizontal="center"/>
    </xf>
    <xf numFmtId="165" fontId="20" fillId="0" borderId="0" xfId="74" applyNumberFormat="1" applyFont="1" applyFill="1" applyAlignment="1">
      <alignment horizontal="center"/>
    </xf>
    <xf numFmtId="0" fontId="20" fillId="0" borderId="0" xfId="74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1" fillId="0" borderId="0" xfId="5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Fill="1" applyAlignment="1">
      <alignment horizontal="center"/>
    </xf>
    <xf numFmtId="0" fontId="36" fillId="15" borderId="0" xfId="52" applyFont="1" applyFill="1" applyBorder="1"/>
    <xf numFmtId="0" fontId="31" fillId="3" borderId="0" xfId="51" applyFont="1" applyFill="1" applyAlignment="1">
      <alignment horizontal="center"/>
    </xf>
    <xf numFmtId="0" fontId="16" fillId="3" borderId="0" xfId="51" applyFont="1" applyFill="1" applyAlignment="1">
      <alignment horizontal="center"/>
    </xf>
    <xf numFmtId="0" fontId="22" fillId="0" borderId="0" xfId="0" applyNumberFormat="1" applyFont="1" applyBorder="1" applyAlignment="1">
      <alignment horizontal="center"/>
    </xf>
    <xf numFmtId="0" fontId="27" fillId="0" borderId="2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3" borderId="0" xfId="51" applyFont="1" applyFill="1" applyAlignment="1">
      <alignment horizontal="center"/>
    </xf>
    <xf numFmtId="0" fontId="28" fillId="9" borderId="0" xfId="51" applyFont="1" applyFill="1" applyAlignment="1">
      <alignment horizontal="left"/>
    </xf>
    <xf numFmtId="0" fontId="28" fillId="9" borderId="0" xfId="52" quotePrefix="1" applyFont="1" applyFill="1" applyAlignment="1">
      <alignment horizontal="left"/>
    </xf>
    <xf numFmtId="164" fontId="28" fillId="9" borderId="0" xfId="0" quotePrefix="1" applyNumberFormat="1" applyFont="1" applyFill="1" applyAlignment="1">
      <alignment horizontal="center"/>
    </xf>
    <xf numFmtId="2" fontId="28" fillId="9" borderId="0" xfId="0" applyNumberFormat="1" applyFont="1" applyFill="1" applyAlignment="1">
      <alignment horizontal="center"/>
    </xf>
    <xf numFmtId="0" fontId="28" fillId="9" borderId="0" xfId="0" applyFont="1" applyFill="1"/>
    <xf numFmtId="1" fontId="27" fillId="0" borderId="0" xfId="0" applyNumberFormat="1" applyFont="1" applyAlignment="1">
      <alignment horizontal="center"/>
    </xf>
    <xf numFmtId="0" fontId="27" fillId="3" borderId="0" xfId="0" applyNumberFormat="1" applyFont="1" applyFill="1" applyBorder="1" applyAlignment="1">
      <alignment horizontal="center"/>
    </xf>
    <xf numFmtId="0" fontId="28" fillId="0" borderId="0" xfId="0" quotePrefix="1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4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0</xdr:row>
      <xdr:rowOff>171450</xdr:rowOff>
    </xdr:from>
    <xdr:ext cx="8448916" cy="953466"/>
    <xdr:sp macro="" textlink="">
      <xdr:nvSpPr>
        <xdr:cNvPr id="2" name="TextBox 1"/>
        <xdr:cNvSpPr txBox="1"/>
      </xdr:nvSpPr>
      <xdr:spPr>
        <a:xfrm>
          <a:off x="8658225" y="1714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78"/>
  <sheetViews>
    <sheetView topLeftCell="B163" zoomScaleNormal="100" workbookViewId="0">
      <selection activeCell="H17" sqref="H17"/>
    </sheetView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46" style="130" customWidth="1"/>
    <col min="8" max="8" width="31" style="130" customWidth="1"/>
    <col min="9" max="16384" width="10.85546875" style="129"/>
  </cols>
  <sheetData>
    <row r="1" spans="1:8" s="125" customFormat="1">
      <c r="A1" s="144" t="s">
        <v>0</v>
      </c>
      <c r="B1" s="145" t="s">
        <v>1</v>
      </c>
      <c r="C1" s="144" t="s">
        <v>2</v>
      </c>
      <c r="D1" s="145" t="s">
        <v>3</v>
      </c>
      <c r="E1" s="146" t="s">
        <v>4</v>
      </c>
      <c r="F1" s="146" t="s">
        <v>5</v>
      </c>
      <c r="G1" s="147" t="s">
        <v>6</v>
      </c>
      <c r="H1" s="148" t="s">
        <v>404</v>
      </c>
    </row>
    <row r="2" spans="1:8" s="403" customFormat="1">
      <c r="A2" s="403" t="s">
        <v>7</v>
      </c>
      <c r="B2" s="404">
        <v>1</v>
      </c>
      <c r="C2" s="396" t="s">
        <v>8</v>
      </c>
      <c r="D2" s="405" t="s">
        <v>9</v>
      </c>
      <c r="E2" s="406">
        <v>1</v>
      </c>
      <c r="F2" s="406" t="s">
        <v>10</v>
      </c>
      <c r="G2" s="404" t="s">
        <v>573</v>
      </c>
      <c r="H2" s="406" t="s">
        <v>11</v>
      </c>
    </row>
    <row r="3" spans="1:8" s="402" customFormat="1">
      <c r="A3" s="402" t="s">
        <v>7</v>
      </c>
      <c r="B3" s="407">
        <v>1</v>
      </c>
      <c r="C3" s="397" t="s">
        <v>12</v>
      </c>
      <c r="D3" s="408" t="s">
        <v>13</v>
      </c>
      <c r="E3" s="409">
        <v>1</v>
      </c>
      <c r="F3" s="409" t="s">
        <v>10</v>
      </c>
      <c r="G3" s="407" t="s">
        <v>573</v>
      </c>
      <c r="H3" s="409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411</v>
      </c>
      <c r="H4" s="131" t="s">
        <v>11</v>
      </c>
    </row>
    <row r="5" spans="1:8" s="402" customFormat="1">
      <c r="A5" s="402" t="s">
        <v>7</v>
      </c>
      <c r="B5" s="407">
        <v>1</v>
      </c>
      <c r="C5" s="397" t="s">
        <v>16</v>
      </c>
      <c r="D5" s="408" t="s">
        <v>17</v>
      </c>
      <c r="E5" s="409">
        <v>2</v>
      </c>
      <c r="F5" s="409" t="s">
        <v>10</v>
      </c>
      <c r="G5" s="407" t="s">
        <v>577</v>
      </c>
      <c r="H5" s="409" t="s">
        <v>11</v>
      </c>
    </row>
    <row r="6" spans="1:8" s="402" customFormat="1">
      <c r="A6" s="402" t="s">
        <v>7</v>
      </c>
      <c r="B6" s="407">
        <v>1</v>
      </c>
      <c r="C6" s="397" t="s">
        <v>18</v>
      </c>
      <c r="D6" s="408" t="s">
        <v>19</v>
      </c>
      <c r="E6" s="409">
        <v>2</v>
      </c>
      <c r="F6" s="409" t="s">
        <v>10</v>
      </c>
      <c r="G6" s="407" t="s">
        <v>577</v>
      </c>
      <c r="H6" s="409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 s="402" customFormat="1">
      <c r="A8" s="402" t="s">
        <v>7</v>
      </c>
      <c r="B8" s="407">
        <v>1</v>
      </c>
      <c r="C8" s="397" t="s">
        <v>23</v>
      </c>
      <c r="D8" s="408" t="s">
        <v>24</v>
      </c>
      <c r="E8" s="409">
        <v>1</v>
      </c>
      <c r="F8" s="409" t="s">
        <v>10</v>
      </c>
      <c r="G8" s="407" t="s">
        <v>573</v>
      </c>
      <c r="H8" s="409" t="s">
        <v>11</v>
      </c>
    </row>
    <row r="9" spans="1:8" s="402" customFormat="1">
      <c r="A9" s="402" t="s">
        <v>7</v>
      </c>
      <c r="B9" s="407">
        <v>1</v>
      </c>
      <c r="C9" s="397" t="s">
        <v>27</v>
      </c>
      <c r="D9" s="408" t="s">
        <v>26</v>
      </c>
      <c r="E9" s="409">
        <v>2</v>
      </c>
      <c r="F9" s="409" t="s">
        <v>10</v>
      </c>
      <c r="G9" s="407" t="s">
        <v>573</v>
      </c>
      <c r="H9" s="409" t="s">
        <v>11</v>
      </c>
    </row>
    <row r="10" spans="1:8" s="402" customFormat="1">
      <c r="A10" s="402" t="s">
        <v>7</v>
      </c>
      <c r="B10" s="407">
        <v>1</v>
      </c>
      <c r="C10" s="397" t="s">
        <v>456</v>
      </c>
      <c r="D10" s="408" t="s">
        <v>28</v>
      </c>
      <c r="E10" s="409">
        <v>3</v>
      </c>
      <c r="F10" s="409" t="s">
        <v>10</v>
      </c>
      <c r="G10" s="407" t="s">
        <v>578</v>
      </c>
      <c r="H10" s="409" t="s">
        <v>22</v>
      </c>
    </row>
    <row r="11" spans="1:8" s="402" customFormat="1">
      <c r="A11" s="402" t="s">
        <v>7</v>
      </c>
      <c r="B11" s="407">
        <v>1</v>
      </c>
      <c r="C11" s="397" t="s">
        <v>25</v>
      </c>
      <c r="D11" s="408" t="s">
        <v>30</v>
      </c>
      <c r="E11" s="409">
        <v>2</v>
      </c>
      <c r="F11" s="409" t="s">
        <v>10</v>
      </c>
      <c r="G11" s="407" t="s">
        <v>578</v>
      </c>
      <c r="H11" s="409" t="s">
        <v>11</v>
      </c>
    </row>
    <row r="12" spans="1:8" s="402" customFormat="1">
      <c r="A12" s="402" t="s">
        <v>7</v>
      </c>
      <c r="B12" s="407">
        <v>1</v>
      </c>
      <c r="C12" s="397" t="s">
        <v>381</v>
      </c>
      <c r="D12" s="408" t="s">
        <v>406</v>
      </c>
      <c r="E12" s="409">
        <v>2</v>
      </c>
      <c r="F12" s="409" t="s">
        <v>10</v>
      </c>
      <c r="G12" s="407" t="s">
        <v>578</v>
      </c>
      <c r="H12" s="409" t="s">
        <v>11</v>
      </c>
    </row>
    <row r="13" spans="1:8">
      <c r="A13" s="129" t="s">
        <v>7</v>
      </c>
      <c r="B13" s="130">
        <v>1</v>
      </c>
      <c r="C13" s="134" t="s">
        <v>457</v>
      </c>
      <c r="D13" s="135" t="s">
        <v>407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53" customFormat="1">
      <c r="A14" s="253" t="s">
        <v>7</v>
      </c>
      <c r="B14" s="254">
        <v>1</v>
      </c>
      <c r="C14" s="255" t="s">
        <v>458</v>
      </c>
      <c r="D14" s="256" t="s">
        <v>408</v>
      </c>
      <c r="E14" s="257">
        <v>2</v>
      </c>
      <c r="F14" s="257" t="s">
        <v>10</v>
      </c>
      <c r="G14" s="254" t="s">
        <v>410</v>
      </c>
      <c r="H14" s="257" t="s">
        <v>11</v>
      </c>
    </row>
    <row r="15" spans="1:8" s="253" customFormat="1">
      <c r="A15" s="253" t="s">
        <v>7</v>
      </c>
      <c r="B15" s="254">
        <v>1</v>
      </c>
      <c r="C15" s="255" t="s">
        <v>459</v>
      </c>
      <c r="D15" s="256" t="s">
        <v>409</v>
      </c>
      <c r="E15" s="257">
        <v>2</v>
      </c>
      <c r="F15" s="257" t="s">
        <v>10</v>
      </c>
      <c r="G15" s="254" t="s">
        <v>410</v>
      </c>
      <c r="H15" s="257" t="s">
        <v>11</v>
      </c>
    </row>
    <row r="16" spans="1:8" s="398" customFormat="1">
      <c r="A16" s="398" t="s">
        <v>7</v>
      </c>
      <c r="B16" s="399">
        <v>1</v>
      </c>
      <c r="C16" s="447" t="s">
        <v>574</v>
      </c>
      <c r="D16" s="400" t="s">
        <v>575</v>
      </c>
      <c r="E16" s="401">
        <v>1</v>
      </c>
      <c r="F16" s="401" t="s">
        <v>10</v>
      </c>
      <c r="G16" s="399" t="s">
        <v>576</v>
      </c>
      <c r="H16" s="401" t="s">
        <v>11</v>
      </c>
    </row>
    <row r="17" spans="1:8" s="398" customFormat="1">
      <c r="A17" s="398" t="s">
        <v>7</v>
      </c>
      <c r="B17" s="399">
        <v>1</v>
      </c>
      <c r="C17" s="447" t="s">
        <v>579</v>
      </c>
      <c r="D17" s="400" t="s">
        <v>580</v>
      </c>
      <c r="E17" s="401">
        <v>1</v>
      </c>
      <c r="F17" s="401" t="s">
        <v>10</v>
      </c>
      <c r="G17" s="399" t="s">
        <v>576</v>
      </c>
      <c r="H17" s="401" t="s">
        <v>11</v>
      </c>
    </row>
    <row r="18" spans="1:8" s="403" customFormat="1">
      <c r="A18" s="403" t="s">
        <v>31</v>
      </c>
      <c r="B18" s="404">
        <v>2</v>
      </c>
      <c r="C18" s="396" t="s">
        <v>32</v>
      </c>
      <c r="D18" s="405" t="s">
        <v>33</v>
      </c>
      <c r="E18" s="406">
        <v>3</v>
      </c>
      <c r="F18" s="406" t="s">
        <v>10</v>
      </c>
      <c r="G18" s="404" t="s">
        <v>573</v>
      </c>
      <c r="H18" s="406" t="s">
        <v>11</v>
      </c>
    </row>
    <row r="19" spans="1:8" s="402" customFormat="1">
      <c r="A19" s="402" t="s">
        <v>31</v>
      </c>
      <c r="B19" s="407">
        <v>2</v>
      </c>
      <c r="C19" s="402" t="s">
        <v>34</v>
      </c>
      <c r="D19" s="411" t="s">
        <v>35</v>
      </c>
      <c r="E19" s="409">
        <v>1</v>
      </c>
      <c r="F19" s="409" t="s">
        <v>10</v>
      </c>
      <c r="G19" s="407" t="s">
        <v>573</v>
      </c>
      <c r="H19" s="409" t="s">
        <v>11</v>
      </c>
    </row>
    <row r="20" spans="1:8" s="402" customFormat="1">
      <c r="A20" s="402" t="s">
        <v>31</v>
      </c>
      <c r="B20" s="407">
        <v>2</v>
      </c>
      <c r="C20" s="402" t="s">
        <v>36</v>
      </c>
      <c r="D20" s="408" t="s">
        <v>37</v>
      </c>
      <c r="E20" s="409">
        <v>2</v>
      </c>
      <c r="F20" s="409" t="s">
        <v>10</v>
      </c>
      <c r="G20" s="407" t="s">
        <v>573</v>
      </c>
      <c r="H20" s="409" t="s">
        <v>11</v>
      </c>
    </row>
    <row r="21" spans="1:8" s="402" customFormat="1">
      <c r="A21" s="402" t="s">
        <v>31</v>
      </c>
      <c r="B21" s="407">
        <v>2</v>
      </c>
      <c r="C21" s="402" t="s">
        <v>38</v>
      </c>
      <c r="D21" s="411" t="s">
        <v>39</v>
      </c>
      <c r="E21" s="409">
        <v>2</v>
      </c>
      <c r="F21" s="409" t="s">
        <v>10</v>
      </c>
      <c r="G21" s="407" t="s">
        <v>573</v>
      </c>
      <c r="H21" s="409" t="s">
        <v>11</v>
      </c>
    </row>
    <row r="22" spans="1:8" s="402" customFormat="1">
      <c r="A22" s="402" t="s">
        <v>31</v>
      </c>
      <c r="B22" s="407">
        <v>2</v>
      </c>
      <c r="C22" s="402" t="s">
        <v>40</v>
      </c>
      <c r="D22" s="408" t="s">
        <v>41</v>
      </c>
      <c r="E22" s="409">
        <v>1</v>
      </c>
      <c r="F22" s="409" t="s">
        <v>10</v>
      </c>
      <c r="G22" s="407" t="s">
        <v>573</v>
      </c>
      <c r="H22" s="409" t="s">
        <v>11</v>
      </c>
    </row>
    <row r="23" spans="1:8" s="402" customFormat="1">
      <c r="A23" s="402" t="s">
        <v>31</v>
      </c>
      <c r="B23" s="407">
        <v>2</v>
      </c>
      <c r="C23" s="402" t="s">
        <v>42</v>
      </c>
      <c r="D23" s="411" t="s">
        <v>43</v>
      </c>
      <c r="E23" s="409">
        <v>2</v>
      </c>
      <c r="F23" s="409" t="s">
        <v>10</v>
      </c>
      <c r="G23" s="407" t="s">
        <v>573</v>
      </c>
      <c r="H23" s="409" t="s">
        <v>11</v>
      </c>
    </row>
    <row r="24" spans="1:8" s="402" customFormat="1">
      <c r="A24" s="402" t="s">
        <v>31</v>
      </c>
      <c r="B24" s="407">
        <v>2</v>
      </c>
      <c r="C24" s="402" t="s">
        <v>44</v>
      </c>
      <c r="D24" s="408" t="s">
        <v>45</v>
      </c>
      <c r="E24" s="409">
        <v>3</v>
      </c>
      <c r="F24" s="409" t="s">
        <v>10</v>
      </c>
      <c r="G24" s="407" t="s">
        <v>573</v>
      </c>
      <c r="H24" s="409" t="s">
        <v>11</v>
      </c>
    </row>
    <row r="25" spans="1:8" s="402" customFormat="1">
      <c r="A25" s="402" t="s">
        <v>31</v>
      </c>
      <c r="B25" s="407">
        <v>2</v>
      </c>
      <c r="C25" s="402" t="s">
        <v>47</v>
      </c>
      <c r="D25" s="411" t="s">
        <v>48</v>
      </c>
      <c r="E25" s="409">
        <v>3</v>
      </c>
      <c r="F25" s="409" t="s">
        <v>10</v>
      </c>
      <c r="G25" s="407" t="s">
        <v>578</v>
      </c>
      <c r="H25" s="409" t="s">
        <v>11</v>
      </c>
    </row>
    <row r="26" spans="1:8" s="402" customFormat="1">
      <c r="A26" s="402" t="s">
        <v>31</v>
      </c>
      <c r="B26" s="407">
        <v>2</v>
      </c>
      <c r="C26" s="402" t="s">
        <v>49</v>
      </c>
      <c r="D26" s="408" t="s">
        <v>50</v>
      </c>
      <c r="E26" s="409">
        <v>2</v>
      </c>
      <c r="F26" s="409" t="s">
        <v>10</v>
      </c>
      <c r="G26" s="407" t="s">
        <v>573</v>
      </c>
      <c r="H26" s="409" t="s">
        <v>11</v>
      </c>
    </row>
    <row r="27" spans="1:8" s="402" customFormat="1">
      <c r="A27" s="402" t="s">
        <v>31</v>
      </c>
      <c r="B27" s="407">
        <v>2</v>
      </c>
      <c r="C27" s="402" t="s">
        <v>51</v>
      </c>
      <c r="D27" s="408" t="s">
        <v>52</v>
      </c>
      <c r="E27" s="409">
        <v>1</v>
      </c>
      <c r="F27" s="409" t="s">
        <v>10</v>
      </c>
      <c r="G27" s="407" t="s">
        <v>573</v>
      </c>
      <c r="H27" s="409" t="s">
        <v>11</v>
      </c>
    </row>
    <row r="28" spans="1:8" s="402" customFormat="1">
      <c r="A28" s="402" t="s">
        <v>31</v>
      </c>
      <c r="B28" s="407">
        <v>2</v>
      </c>
      <c r="C28" s="402" t="s">
        <v>53</v>
      </c>
      <c r="D28" s="411" t="s">
        <v>54</v>
      </c>
      <c r="E28" s="409">
        <v>2</v>
      </c>
      <c r="F28" s="409" t="s">
        <v>10</v>
      </c>
      <c r="G28" s="407" t="s">
        <v>573</v>
      </c>
      <c r="H28" s="409" t="s">
        <v>11</v>
      </c>
    </row>
    <row r="29" spans="1:8" s="402" customFormat="1">
      <c r="A29" s="402" t="s">
        <v>31</v>
      </c>
      <c r="B29" s="407">
        <v>2</v>
      </c>
      <c r="C29" s="402" t="s">
        <v>55</v>
      </c>
      <c r="D29" s="408" t="s">
        <v>56</v>
      </c>
      <c r="E29" s="409">
        <v>1</v>
      </c>
      <c r="F29" s="409" t="s">
        <v>10</v>
      </c>
      <c r="G29" s="407" t="s">
        <v>578</v>
      </c>
      <c r="H29" s="409" t="s">
        <v>11</v>
      </c>
    </row>
    <row r="30" spans="1:8" s="402" customFormat="1">
      <c r="A30" s="402" t="s">
        <v>31</v>
      </c>
      <c r="B30" s="407">
        <v>2</v>
      </c>
      <c r="C30" s="402" t="s">
        <v>57</v>
      </c>
      <c r="D30" s="411" t="s">
        <v>58</v>
      </c>
      <c r="E30" s="409">
        <v>1</v>
      </c>
      <c r="F30" s="409" t="s">
        <v>10</v>
      </c>
      <c r="G30" s="407" t="s">
        <v>573</v>
      </c>
      <c r="H30" s="409" t="s">
        <v>11</v>
      </c>
    </row>
    <row r="31" spans="1:8" s="402" customFormat="1">
      <c r="A31" s="402" t="s">
        <v>31</v>
      </c>
      <c r="B31" s="407">
        <v>2</v>
      </c>
      <c r="C31" s="402" t="s">
        <v>403</v>
      </c>
      <c r="D31" s="411" t="s">
        <v>60</v>
      </c>
      <c r="E31" s="409">
        <v>3</v>
      </c>
      <c r="F31" s="409" t="s">
        <v>10</v>
      </c>
      <c r="G31" s="407" t="s">
        <v>573</v>
      </c>
      <c r="H31" s="409" t="s">
        <v>11</v>
      </c>
    </row>
    <row r="32" spans="1:8" s="402" customFormat="1">
      <c r="A32" s="402" t="s">
        <v>31</v>
      </c>
      <c r="B32" s="407">
        <v>2</v>
      </c>
      <c r="C32" s="402" t="s">
        <v>61</v>
      </c>
      <c r="D32" s="408" t="s">
        <v>62</v>
      </c>
      <c r="E32" s="409">
        <v>2</v>
      </c>
      <c r="F32" s="409" t="s">
        <v>10</v>
      </c>
      <c r="G32" s="407" t="s">
        <v>573</v>
      </c>
      <c r="H32" s="409" t="s">
        <v>11</v>
      </c>
    </row>
    <row r="33" spans="1:8" s="402" customFormat="1">
      <c r="A33" s="402" t="s">
        <v>31</v>
      </c>
      <c r="B33" s="407">
        <v>2</v>
      </c>
      <c r="C33" s="402" t="s">
        <v>63</v>
      </c>
      <c r="D33" s="411" t="s">
        <v>64</v>
      </c>
      <c r="E33" s="409">
        <v>2</v>
      </c>
      <c r="F33" s="409" t="s">
        <v>10</v>
      </c>
      <c r="G33" s="407" t="s">
        <v>573</v>
      </c>
      <c r="H33" s="409" t="s">
        <v>11</v>
      </c>
    </row>
    <row r="34" spans="1:8" s="402" customFormat="1">
      <c r="A34" s="402" t="s">
        <v>31</v>
      </c>
      <c r="B34" s="407">
        <v>2</v>
      </c>
      <c r="C34" s="402" t="s">
        <v>402</v>
      </c>
      <c r="D34" s="408" t="s">
        <v>66</v>
      </c>
      <c r="E34" s="409">
        <v>3</v>
      </c>
      <c r="F34" s="409" t="s">
        <v>10</v>
      </c>
      <c r="G34" s="407" t="s">
        <v>573</v>
      </c>
      <c r="H34" s="409" t="s">
        <v>11</v>
      </c>
    </row>
    <row r="35" spans="1:8" s="253" customFormat="1">
      <c r="A35" s="253" t="s">
        <v>31</v>
      </c>
      <c r="B35" s="254">
        <v>2</v>
      </c>
      <c r="C35" s="253" t="s">
        <v>464</v>
      </c>
      <c r="D35" s="258" t="s">
        <v>416</v>
      </c>
      <c r="E35" s="257">
        <v>2</v>
      </c>
      <c r="F35" s="257" t="s">
        <v>10</v>
      </c>
      <c r="G35" s="254" t="s">
        <v>410</v>
      </c>
      <c r="H35" s="257" t="s">
        <v>11</v>
      </c>
    </row>
    <row r="36" spans="1:8">
      <c r="A36" s="129" t="s">
        <v>31</v>
      </c>
      <c r="B36" s="130">
        <v>2</v>
      </c>
      <c r="C36" s="129" t="s">
        <v>508</v>
      </c>
      <c r="D36" s="135" t="s">
        <v>417</v>
      </c>
      <c r="E36" s="131">
        <v>3</v>
      </c>
      <c r="F36" s="131" t="s">
        <v>10</v>
      </c>
      <c r="G36" s="130" t="s">
        <v>11</v>
      </c>
      <c r="H36" s="131" t="s">
        <v>11</v>
      </c>
    </row>
    <row r="37" spans="1:8" s="402" customFormat="1">
      <c r="A37" s="402" t="s">
        <v>31</v>
      </c>
      <c r="B37" s="407">
        <v>2</v>
      </c>
      <c r="C37" s="402" t="s">
        <v>67</v>
      </c>
      <c r="D37" s="411" t="s">
        <v>68</v>
      </c>
      <c r="E37" s="409">
        <v>2</v>
      </c>
      <c r="F37" s="409" t="s">
        <v>10</v>
      </c>
      <c r="G37" s="407" t="s">
        <v>573</v>
      </c>
      <c r="H37" s="409" t="s">
        <v>11</v>
      </c>
    </row>
    <row r="38" spans="1:8" s="402" customFormat="1">
      <c r="A38" s="402" t="s">
        <v>31</v>
      </c>
      <c r="B38" s="407">
        <v>2</v>
      </c>
      <c r="C38" s="402" t="s">
        <v>69</v>
      </c>
      <c r="D38" s="411" t="s">
        <v>70</v>
      </c>
      <c r="E38" s="409">
        <v>1</v>
      </c>
      <c r="F38" s="409" t="s">
        <v>10</v>
      </c>
      <c r="G38" s="407" t="s">
        <v>573</v>
      </c>
      <c r="H38" s="409" t="s">
        <v>11</v>
      </c>
    </row>
    <row r="39" spans="1:8" s="402" customFormat="1">
      <c r="A39" s="402" t="s">
        <v>31</v>
      </c>
      <c r="B39" s="407">
        <v>2</v>
      </c>
      <c r="C39" s="402" t="s">
        <v>73</v>
      </c>
      <c r="D39" s="411" t="s">
        <v>74</v>
      </c>
      <c r="E39" s="409">
        <v>2</v>
      </c>
      <c r="F39" s="409" t="s">
        <v>10</v>
      </c>
      <c r="G39" s="407" t="s">
        <v>573</v>
      </c>
      <c r="H39" s="409" t="s">
        <v>11</v>
      </c>
    </row>
    <row r="40" spans="1:8" s="253" customFormat="1">
      <c r="A40" s="253" t="s">
        <v>31</v>
      </c>
      <c r="B40" s="254">
        <v>2</v>
      </c>
      <c r="C40" s="253" t="s">
        <v>465</v>
      </c>
      <c r="D40" s="256" t="s">
        <v>413</v>
      </c>
      <c r="E40" s="257">
        <v>2</v>
      </c>
      <c r="F40" s="257" t="s">
        <v>10</v>
      </c>
      <c r="G40" s="254" t="s">
        <v>410</v>
      </c>
      <c r="H40" s="257" t="s">
        <v>11</v>
      </c>
    </row>
    <row r="41" spans="1:8" s="253" customFormat="1">
      <c r="A41" s="253" t="s">
        <v>31</v>
      </c>
      <c r="B41" s="254">
        <v>2</v>
      </c>
      <c r="C41" s="253" t="s">
        <v>462</v>
      </c>
      <c r="D41" s="258" t="s">
        <v>414</v>
      </c>
      <c r="E41" s="257">
        <v>1</v>
      </c>
      <c r="F41" s="257" t="s">
        <v>10</v>
      </c>
      <c r="G41" s="254" t="s">
        <v>410</v>
      </c>
      <c r="H41" s="257" t="s">
        <v>11</v>
      </c>
    </row>
    <row r="42" spans="1:8" s="253" customFormat="1">
      <c r="A42" s="253" t="s">
        <v>31</v>
      </c>
      <c r="B42" s="254">
        <v>2</v>
      </c>
      <c r="C42" s="253" t="s">
        <v>463</v>
      </c>
      <c r="D42" s="256" t="s">
        <v>415</v>
      </c>
      <c r="E42" s="257">
        <v>2</v>
      </c>
      <c r="F42" s="257" t="s">
        <v>10</v>
      </c>
      <c r="G42" s="254" t="s">
        <v>410</v>
      </c>
      <c r="H42" s="257" t="s">
        <v>11</v>
      </c>
    </row>
    <row r="43" spans="1:8" s="253" customFormat="1">
      <c r="A43" s="253" t="s">
        <v>31</v>
      </c>
      <c r="B43" s="254">
        <v>2</v>
      </c>
      <c r="C43" s="255" t="s">
        <v>460</v>
      </c>
      <c r="D43" s="256" t="s">
        <v>461</v>
      </c>
      <c r="E43" s="257">
        <v>2</v>
      </c>
      <c r="F43" s="257" t="s">
        <v>10</v>
      </c>
      <c r="G43" s="254" t="s">
        <v>410</v>
      </c>
      <c r="H43" s="257" t="s">
        <v>11</v>
      </c>
    </row>
    <row r="44" spans="1:8" s="402" customFormat="1">
      <c r="A44" s="402" t="s">
        <v>31</v>
      </c>
      <c r="B44" s="407">
        <v>2</v>
      </c>
      <c r="C44" s="397" t="s">
        <v>212</v>
      </c>
      <c r="D44" s="408" t="s">
        <v>213</v>
      </c>
      <c r="E44" s="410">
        <v>2</v>
      </c>
      <c r="F44" s="409" t="s">
        <v>10</v>
      </c>
      <c r="G44" s="407" t="s">
        <v>578</v>
      </c>
      <c r="H44" s="409" t="s">
        <v>11</v>
      </c>
    </row>
    <row r="45" spans="1:8" s="402" customFormat="1">
      <c r="A45" s="402" t="s">
        <v>31</v>
      </c>
      <c r="B45" s="407">
        <v>2</v>
      </c>
      <c r="C45" s="397" t="s">
        <v>581</v>
      </c>
      <c r="D45" s="408" t="s">
        <v>582</v>
      </c>
      <c r="E45" s="410">
        <v>2</v>
      </c>
      <c r="F45" s="409" t="s">
        <v>10</v>
      </c>
      <c r="G45" s="407" t="s">
        <v>576</v>
      </c>
      <c r="H45" s="409" t="s">
        <v>11</v>
      </c>
    </row>
    <row r="46" spans="1:8" s="402" customFormat="1">
      <c r="A46" s="402" t="s">
        <v>31</v>
      </c>
      <c r="B46" s="407">
        <v>2</v>
      </c>
      <c r="C46" s="447" t="s">
        <v>583</v>
      </c>
      <c r="D46" s="408" t="s">
        <v>585</v>
      </c>
      <c r="E46" s="410">
        <v>1</v>
      </c>
      <c r="F46" s="409" t="s">
        <v>10</v>
      </c>
      <c r="G46" s="407" t="s">
        <v>576</v>
      </c>
      <c r="H46" s="409" t="s">
        <v>11</v>
      </c>
    </row>
    <row r="47" spans="1:8" s="402" customFormat="1">
      <c r="A47" s="402" t="s">
        <v>31</v>
      </c>
      <c r="B47" s="407">
        <v>2</v>
      </c>
      <c r="C47" s="447" t="s">
        <v>584</v>
      </c>
      <c r="D47" s="408" t="s">
        <v>587</v>
      </c>
      <c r="E47" s="410">
        <v>1</v>
      </c>
      <c r="F47" s="409" t="s">
        <v>10</v>
      </c>
      <c r="G47" s="407" t="s">
        <v>576</v>
      </c>
      <c r="H47" s="409" t="s">
        <v>11</v>
      </c>
    </row>
    <row r="48" spans="1:8" s="402" customFormat="1">
      <c r="A48" s="402" t="s">
        <v>31</v>
      </c>
      <c r="B48" s="407">
        <v>2</v>
      </c>
      <c r="C48" s="447" t="s">
        <v>586</v>
      </c>
      <c r="D48" s="408" t="s">
        <v>588</v>
      </c>
      <c r="E48" s="410">
        <v>1</v>
      </c>
      <c r="F48" s="409" t="s">
        <v>10</v>
      </c>
      <c r="G48" s="407" t="s">
        <v>576</v>
      </c>
      <c r="H48" s="409" t="s">
        <v>11</v>
      </c>
    </row>
    <row r="49" spans="1:8" s="403" customFormat="1">
      <c r="A49" s="403" t="s">
        <v>75</v>
      </c>
      <c r="B49" s="404">
        <v>3</v>
      </c>
      <c r="C49" s="396" t="s">
        <v>76</v>
      </c>
      <c r="D49" s="405" t="s">
        <v>77</v>
      </c>
      <c r="E49" s="406">
        <v>1</v>
      </c>
      <c r="F49" s="406" t="s">
        <v>10</v>
      </c>
      <c r="G49" s="404" t="s">
        <v>573</v>
      </c>
      <c r="H49" s="406" t="s">
        <v>11</v>
      </c>
    </row>
    <row r="50" spans="1:8" s="402" customFormat="1">
      <c r="A50" s="402" t="s">
        <v>75</v>
      </c>
      <c r="B50" s="407">
        <v>3</v>
      </c>
      <c r="C50" s="397" t="s">
        <v>78</v>
      </c>
      <c r="D50" s="408" t="s">
        <v>79</v>
      </c>
      <c r="E50" s="409">
        <v>1</v>
      </c>
      <c r="F50" s="409" t="s">
        <v>10</v>
      </c>
      <c r="G50" s="407" t="s">
        <v>573</v>
      </c>
      <c r="H50" s="409" t="s">
        <v>11</v>
      </c>
    </row>
    <row r="51" spans="1:8" s="402" customFormat="1">
      <c r="A51" s="402" t="s">
        <v>75</v>
      </c>
      <c r="B51" s="407">
        <v>3</v>
      </c>
      <c r="C51" s="397" t="s">
        <v>332</v>
      </c>
      <c r="D51" s="408" t="s">
        <v>81</v>
      </c>
      <c r="E51" s="409">
        <v>2</v>
      </c>
      <c r="F51" s="409" t="s">
        <v>10</v>
      </c>
      <c r="G51" s="407" t="s">
        <v>573</v>
      </c>
      <c r="H51" s="409" t="s">
        <v>11</v>
      </c>
    </row>
    <row r="52" spans="1:8">
      <c r="A52" s="129" t="s">
        <v>75</v>
      </c>
      <c r="B52" s="130">
        <v>3</v>
      </c>
      <c r="C52" s="134" t="s">
        <v>82</v>
      </c>
      <c r="D52" s="135" t="s">
        <v>83</v>
      </c>
      <c r="E52" s="131">
        <v>2</v>
      </c>
      <c r="F52" s="131" t="s">
        <v>10</v>
      </c>
      <c r="G52" s="130" t="s">
        <v>11</v>
      </c>
      <c r="H52" s="131" t="s">
        <v>11</v>
      </c>
    </row>
    <row r="53" spans="1:8">
      <c r="A53" s="129" t="s">
        <v>75</v>
      </c>
      <c r="B53" s="130">
        <v>3</v>
      </c>
      <c r="C53" s="134" t="s">
        <v>84</v>
      </c>
      <c r="D53" s="135" t="s">
        <v>85</v>
      </c>
      <c r="E53" s="131">
        <v>2</v>
      </c>
      <c r="F53" s="131" t="s">
        <v>10</v>
      </c>
      <c r="G53" s="130" t="s">
        <v>411</v>
      </c>
      <c r="H53" s="131" t="s">
        <v>22</v>
      </c>
    </row>
    <row r="54" spans="1:8" s="402" customFormat="1">
      <c r="A54" s="402" t="s">
        <v>75</v>
      </c>
      <c r="B54" s="407">
        <v>3</v>
      </c>
      <c r="C54" s="397" t="s">
        <v>86</v>
      </c>
      <c r="D54" s="408" t="s">
        <v>87</v>
      </c>
      <c r="E54" s="409">
        <v>1</v>
      </c>
      <c r="F54" s="409" t="s">
        <v>10</v>
      </c>
      <c r="G54" s="407" t="s">
        <v>573</v>
      </c>
      <c r="H54" s="409" t="s">
        <v>11</v>
      </c>
    </row>
    <row r="55" spans="1:8">
      <c r="A55" s="129" t="s">
        <v>75</v>
      </c>
      <c r="B55" s="130">
        <v>3</v>
      </c>
      <c r="C55" s="134" t="s">
        <v>401</v>
      </c>
      <c r="D55" s="135" t="s">
        <v>89</v>
      </c>
      <c r="E55" s="131">
        <v>2</v>
      </c>
      <c r="F55" s="131" t="s">
        <v>10</v>
      </c>
      <c r="G55" s="130" t="s">
        <v>11</v>
      </c>
      <c r="H55" s="131" t="s">
        <v>11</v>
      </c>
    </row>
    <row r="56" spans="1:8" s="402" customFormat="1">
      <c r="A56" s="402" t="s">
        <v>75</v>
      </c>
      <c r="B56" s="407">
        <v>3</v>
      </c>
      <c r="C56" s="397" t="s">
        <v>90</v>
      </c>
      <c r="D56" s="408" t="s">
        <v>91</v>
      </c>
      <c r="E56" s="409">
        <v>1</v>
      </c>
      <c r="F56" s="409" t="s">
        <v>10</v>
      </c>
      <c r="G56" s="407" t="s">
        <v>573</v>
      </c>
      <c r="H56" s="409" t="s">
        <v>11</v>
      </c>
    </row>
    <row r="57" spans="1:8" s="402" customFormat="1">
      <c r="A57" s="402" t="s">
        <v>75</v>
      </c>
      <c r="B57" s="407">
        <v>3</v>
      </c>
      <c r="C57" s="397" t="s">
        <v>92</v>
      </c>
      <c r="D57" s="408" t="s">
        <v>93</v>
      </c>
      <c r="E57" s="409">
        <v>1</v>
      </c>
      <c r="F57" s="409" t="s">
        <v>10</v>
      </c>
      <c r="G57" s="407" t="s">
        <v>573</v>
      </c>
      <c r="H57" s="409" t="s">
        <v>11</v>
      </c>
    </row>
    <row r="58" spans="1:8" s="402" customFormat="1">
      <c r="A58" s="402" t="s">
        <v>75</v>
      </c>
      <c r="B58" s="407">
        <v>3</v>
      </c>
      <c r="C58" s="397" t="s">
        <v>96</v>
      </c>
      <c r="D58" s="408" t="s">
        <v>97</v>
      </c>
      <c r="E58" s="409">
        <v>1</v>
      </c>
      <c r="F58" s="409" t="s">
        <v>10</v>
      </c>
      <c r="G58" s="407" t="s">
        <v>573</v>
      </c>
      <c r="H58" s="409" t="s">
        <v>11</v>
      </c>
    </row>
    <row r="59" spans="1:8">
      <c r="A59" s="129" t="s">
        <v>75</v>
      </c>
      <c r="B59" s="130">
        <v>3</v>
      </c>
      <c r="C59" s="134" t="s">
        <v>98</v>
      </c>
      <c r="D59" s="135" t="s">
        <v>99</v>
      </c>
      <c r="E59" s="131">
        <v>2</v>
      </c>
      <c r="F59" s="131" t="s">
        <v>10</v>
      </c>
      <c r="G59" s="130" t="s">
        <v>411</v>
      </c>
      <c r="H59" s="131" t="s">
        <v>11</v>
      </c>
    </row>
    <row r="60" spans="1:8" s="402" customFormat="1">
      <c r="A60" s="402" t="s">
        <v>75</v>
      </c>
      <c r="B60" s="407">
        <v>3</v>
      </c>
      <c r="C60" s="397" t="s">
        <v>100</v>
      </c>
      <c r="D60" s="408" t="s">
        <v>101</v>
      </c>
      <c r="E60" s="409">
        <v>1</v>
      </c>
      <c r="F60" s="409" t="s">
        <v>10</v>
      </c>
      <c r="G60" s="407" t="s">
        <v>573</v>
      </c>
      <c r="H60" s="409" t="s">
        <v>11</v>
      </c>
    </row>
    <row r="61" spans="1:8">
      <c r="A61" s="129" t="s">
        <v>75</v>
      </c>
      <c r="B61" s="130">
        <v>3</v>
      </c>
      <c r="C61" s="134" t="s">
        <v>102</v>
      </c>
      <c r="D61" s="135" t="s">
        <v>103</v>
      </c>
      <c r="E61" s="131">
        <v>2</v>
      </c>
      <c r="F61" s="131" t="s">
        <v>10</v>
      </c>
      <c r="G61" s="130" t="s">
        <v>411</v>
      </c>
      <c r="H61" s="131" t="s">
        <v>11</v>
      </c>
    </row>
    <row r="62" spans="1:8" s="402" customFormat="1">
      <c r="A62" s="402" t="s">
        <v>75</v>
      </c>
      <c r="B62" s="407">
        <v>3</v>
      </c>
      <c r="C62" s="397" t="s">
        <v>104</v>
      </c>
      <c r="D62" s="408" t="s">
        <v>105</v>
      </c>
      <c r="E62" s="409">
        <v>2</v>
      </c>
      <c r="F62" s="409" t="s">
        <v>10</v>
      </c>
      <c r="G62" s="407" t="s">
        <v>573</v>
      </c>
      <c r="H62" s="409" t="s">
        <v>11</v>
      </c>
    </row>
    <row r="63" spans="1:8" s="253" customFormat="1">
      <c r="A63" s="253" t="s">
        <v>75</v>
      </c>
      <c r="B63" s="254">
        <v>3</v>
      </c>
      <c r="C63" s="255" t="s">
        <v>467</v>
      </c>
      <c r="D63" s="256" t="s">
        <v>419</v>
      </c>
      <c r="E63" s="257">
        <v>2</v>
      </c>
      <c r="F63" s="257" t="s">
        <v>10</v>
      </c>
      <c r="G63" s="254" t="s">
        <v>410</v>
      </c>
      <c r="H63" s="257" t="s">
        <v>11</v>
      </c>
    </row>
    <row r="64" spans="1:8" s="253" customFormat="1">
      <c r="A64" s="253" t="s">
        <v>75</v>
      </c>
      <c r="B64" s="254">
        <v>3</v>
      </c>
      <c r="C64" s="255" t="s">
        <v>468</v>
      </c>
      <c r="D64" s="256" t="s">
        <v>420</v>
      </c>
      <c r="E64" s="257">
        <v>2</v>
      </c>
      <c r="F64" s="257" t="s">
        <v>10</v>
      </c>
      <c r="G64" s="254" t="s">
        <v>410</v>
      </c>
      <c r="H64" s="257" t="s">
        <v>11</v>
      </c>
    </row>
    <row r="65" spans="1:8" s="398" customFormat="1">
      <c r="A65" s="398" t="s">
        <v>75</v>
      </c>
      <c r="B65" s="399">
        <v>3</v>
      </c>
      <c r="C65" s="412" t="s">
        <v>262</v>
      </c>
      <c r="D65" s="400" t="s">
        <v>421</v>
      </c>
      <c r="E65" s="401">
        <v>2</v>
      </c>
      <c r="F65" s="401" t="s">
        <v>10</v>
      </c>
      <c r="G65" s="399" t="s">
        <v>591</v>
      </c>
      <c r="H65" s="401" t="s">
        <v>11</v>
      </c>
    </row>
    <row r="66" spans="1:8">
      <c r="A66" s="129" t="s">
        <v>75</v>
      </c>
      <c r="B66" s="130">
        <v>3</v>
      </c>
      <c r="C66" s="134" t="s">
        <v>469</v>
      </c>
      <c r="D66" s="135" t="s">
        <v>422</v>
      </c>
      <c r="E66" s="131">
        <v>3</v>
      </c>
      <c r="F66" s="131" t="s">
        <v>10</v>
      </c>
      <c r="G66" s="130" t="s">
        <v>411</v>
      </c>
      <c r="H66" s="131" t="s">
        <v>11</v>
      </c>
    </row>
    <row r="67" spans="1:8" s="402" customFormat="1">
      <c r="A67" s="402" t="s">
        <v>75</v>
      </c>
      <c r="B67" s="407">
        <v>3</v>
      </c>
      <c r="C67" s="397" t="s">
        <v>589</v>
      </c>
      <c r="D67" s="408" t="s">
        <v>590</v>
      </c>
      <c r="E67" s="409">
        <v>2</v>
      </c>
      <c r="F67" s="409" t="s">
        <v>10</v>
      </c>
      <c r="G67" s="407" t="s">
        <v>578</v>
      </c>
      <c r="H67" s="409" t="s">
        <v>11</v>
      </c>
    </row>
    <row r="68" spans="1:8" s="403" customFormat="1">
      <c r="A68" s="403" t="s">
        <v>106</v>
      </c>
      <c r="B68" s="404">
        <v>4</v>
      </c>
      <c r="C68" s="414" t="s">
        <v>107</v>
      </c>
      <c r="D68" s="415" t="s">
        <v>108</v>
      </c>
      <c r="E68" s="406">
        <v>1</v>
      </c>
      <c r="F68" s="406" t="s">
        <v>10</v>
      </c>
      <c r="G68" s="404" t="s">
        <v>573</v>
      </c>
      <c r="H68" s="406" t="s">
        <v>11</v>
      </c>
    </row>
    <row r="69" spans="1:8" s="402" customFormat="1">
      <c r="A69" s="402" t="s">
        <v>106</v>
      </c>
      <c r="B69" s="407">
        <v>4</v>
      </c>
      <c r="C69" s="397" t="s">
        <v>109</v>
      </c>
      <c r="D69" s="408" t="s">
        <v>110</v>
      </c>
      <c r="E69" s="409">
        <v>2</v>
      </c>
      <c r="F69" s="409" t="s">
        <v>10</v>
      </c>
      <c r="G69" s="407" t="s">
        <v>573</v>
      </c>
      <c r="H69" s="409" t="s">
        <v>22</v>
      </c>
    </row>
    <row r="70" spans="1:8" s="402" customFormat="1">
      <c r="A70" s="402" t="s">
        <v>106</v>
      </c>
      <c r="B70" s="407">
        <v>4</v>
      </c>
      <c r="C70" s="397" t="s">
        <v>111</v>
      </c>
      <c r="D70" s="416" t="s">
        <v>112</v>
      </c>
      <c r="E70" s="409">
        <v>1</v>
      </c>
      <c r="F70" s="409" t="s">
        <v>10</v>
      </c>
      <c r="G70" s="407" t="s">
        <v>592</v>
      </c>
      <c r="H70" s="409" t="s">
        <v>11</v>
      </c>
    </row>
    <row r="71" spans="1:8" s="402" customFormat="1">
      <c r="A71" s="402" t="s">
        <v>106</v>
      </c>
      <c r="B71" s="407">
        <v>4</v>
      </c>
      <c r="C71" s="397" t="s">
        <v>113</v>
      </c>
      <c r="D71" s="408" t="s">
        <v>114</v>
      </c>
      <c r="E71" s="409">
        <v>1</v>
      </c>
      <c r="F71" s="409" t="s">
        <v>10</v>
      </c>
      <c r="G71" s="407" t="s">
        <v>573</v>
      </c>
      <c r="H71" s="409" t="s">
        <v>11</v>
      </c>
    </row>
    <row r="72" spans="1:8" s="402" customFormat="1">
      <c r="A72" s="402" t="s">
        <v>106</v>
      </c>
      <c r="B72" s="407">
        <v>4</v>
      </c>
      <c r="C72" s="397" t="s">
        <v>115</v>
      </c>
      <c r="D72" s="416" t="s">
        <v>116</v>
      </c>
      <c r="E72" s="409">
        <v>1</v>
      </c>
      <c r="F72" s="409" t="s">
        <v>10</v>
      </c>
      <c r="G72" s="407" t="s">
        <v>573</v>
      </c>
      <c r="H72" s="409" t="s">
        <v>11</v>
      </c>
    </row>
    <row r="73" spans="1:8">
      <c r="A73" s="129" t="s">
        <v>106</v>
      </c>
      <c r="B73" s="130">
        <v>4</v>
      </c>
      <c r="C73" s="134" t="s">
        <v>117</v>
      </c>
      <c r="D73" s="135" t="s">
        <v>118</v>
      </c>
      <c r="E73" s="131">
        <v>2</v>
      </c>
      <c r="F73" s="131" t="s">
        <v>10</v>
      </c>
      <c r="G73" s="130" t="s">
        <v>11</v>
      </c>
      <c r="H73" s="131" t="s">
        <v>11</v>
      </c>
    </row>
    <row r="74" spans="1:8">
      <c r="A74" s="129" t="s">
        <v>106</v>
      </c>
      <c r="B74" s="130">
        <v>4</v>
      </c>
      <c r="C74" s="134" t="s">
        <v>119</v>
      </c>
      <c r="D74" s="139" t="s">
        <v>120</v>
      </c>
      <c r="E74" s="131">
        <v>3</v>
      </c>
      <c r="F74" s="131" t="s">
        <v>10</v>
      </c>
      <c r="G74" s="130" t="s">
        <v>11</v>
      </c>
      <c r="H74" s="131" t="s">
        <v>22</v>
      </c>
    </row>
    <row r="75" spans="1:8">
      <c r="A75" s="129" t="s">
        <v>106</v>
      </c>
      <c r="B75" s="130">
        <v>4</v>
      </c>
      <c r="C75" s="134" t="s">
        <v>443</v>
      </c>
      <c r="D75" s="135" t="s">
        <v>444</v>
      </c>
      <c r="E75" s="131">
        <v>3</v>
      </c>
      <c r="F75" s="131" t="s">
        <v>10</v>
      </c>
      <c r="G75" s="130" t="s">
        <v>411</v>
      </c>
      <c r="H75" s="131" t="s">
        <v>11</v>
      </c>
    </row>
    <row r="76" spans="1:8" s="402" customFormat="1">
      <c r="A76" s="402" t="s">
        <v>106</v>
      </c>
      <c r="B76" s="407">
        <v>4</v>
      </c>
      <c r="C76" s="397" t="s">
        <v>593</v>
      </c>
      <c r="D76" s="408" t="s">
        <v>594</v>
      </c>
      <c r="E76" s="409">
        <v>2</v>
      </c>
      <c r="F76" s="409" t="s">
        <v>10</v>
      </c>
      <c r="G76" s="407" t="s">
        <v>576</v>
      </c>
      <c r="H76" s="409" t="s">
        <v>11</v>
      </c>
    </row>
    <row r="77" spans="1:8" s="402" customFormat="1">
      <c r="A77" s="402" t="s">
        <v>106</v>
      </c>
      <c r="B77" s="407">
        <v>4</v>
      </c>
      <c r="C77" s="397" t="s">
        <v>606</v>
      </c>
      <c r="D77" s="408" t="s">
        <v>607</v>
      </c>
      <c r="E77" s="409">
        <v>2</v>
      </c>
      <c r="F77" s="409" t="s">
        <v>10</v>
      </c>
      <c r="G77" s="407" t="s">
        <v>576</v>
      </c>
      <c r="H77" s="409" t="s">
        <v>608</v>
      </c>
    </row>
    <row r="78" spans="1:8" s="403" customFormat="1">
      <c r="A78" s="403" t="s">
        <v>121</v>
      </c>
      <c r="B78" s="404">
        <v>5</v>
      </c>
      <c r="C78" s="403" t="s">
        <v>122</v>
      </c>
      <c r="D78" s="419" t="s">
        <v>123</v>
      </c>
      <c r="E78" s="406">
        <v>1</v>
      </c>
      <c r="F78" s="406" t="s">
        <v>10</v>
      </c>
      <c r="G78" s="404" t="s">
        <v>573</v>
      </c>
      <c r="H78" s="406" t="s">
        <v>11</v>
      </c>
    </row>
    <row r="79" spans="1:8" s="402" customFormat="1">
      <c r="A79" s="402" t="s">
        <v>121</v>
      </c>
      <c r="B79" s="407">
        <v>5</v>
      </c>
      <c r="C79" s="402" t="s">
        <v>124</v>
      </c>
      <c r="D79" s="411" t="s">
        <v>125</v>
      </c>
      <c r="E79" s="409">
        <v>2</v>
      </c>
      <c r="F79" s="409" t="s">
        <v>10</v>
      </c>
      <c r="G79" s="407" t="s">
        <v>573</v>
      </c>
      <c r="H79" s="409" t="s">
        <v>11</v>
      </c>
    </row>
    <row r="80" spans="1:8" s="402" customFormat="1">
      <c r="A80" s="402" t="s">
        <v>121</v>
      </c>
      <c r="B80" s="407">
        <v>5</v>
      </c>
      <c r="C80" s="402" t="s">
        <v>126</v>
      </c>
      <c r="D80" s="411" t="s">
        <v>127</v>
      </c>
      <c r="E80" s="409">
        <v>2</v>
      </c>
      <c r="F80" s="409" t="s">
        <v>10</v>
      </c>
      <c r="G80" s="407" t="s">
        <v>573</v>
      </c>
      <c r="H80" s="409" t="s">
        <v>11</v>
      </c>
    </row>
    <row r="81" spans="1:8">
      <c r="A81" s="129" t="s">
        <v>121</v>
      </c>
      <c r="B81" s="130">
        <v>5</v>
      </c>
      <c r="C81" s="129" t="s">
        <v>128</v>
      </c>
      <c r="D81" s="136" t="s">
        <v>129</v>
      </c>
      <c r="E81" s="131">
        <v>3</v>
      </c>
      <c r="F81" s="131" t="s">
        <v>10</v>
      </c>
      <c r="G81" s="130" t="s">
        <v>411</v>
      </c>
      <c r="H81" s="131" t="s">
        <v>11</v>
      </c>
    </row>
    <row r="82" spans="1:8" s="402" customFormat="1">
      <c r="A82" s="402" t="s">
        <v>121</v>
      </c>
      <c r="B82" s="407">
        <v>5</v>
      </c>
      <c r="C82" s="402" t="s">
        <v>130</v>
      </c>
      <c r="D82" s="411" t="s">
        <v>131</v>
      </c>
      <c r="E82" s="409">
        <v>1</v>
      </c>
      <c r="F82" s="409" t="s">
        <v>10</v>
      </c>
      <c r="G82" s="407" t="s">
        <v>573</v>
      </c>
      <c r="H82" s="409" t="s">
        <v>11</v>
      </c>
    </row>
    <row r="83" spans="1:8">
      <c r="A83" s="129" t="s">
        <v>121</v>
      </c>
      <c r="B83" s="130">
        <v>5</v>
      </c>
      <c r="C83" s="129" t="s">
        <v>164</v>
      </c>
      <c r="D83" s="136" t="s">
        <v>165</v>
      </c>
      <c r="E83" s="130">
        <v>1</v>
      </c>
      <c r="F83" s="131" t="s">
        <v>10</v>
      </c>
      <c r="G83" s="130" t="s">
        <v>411</v>
      </c>
      <c r="H83" s="131" t="s">
        <v>11</v>
      </c>
    </row>
    <row r="84" spans="1:8" s="253" customFormat="1">
      <c r="A84" s="253" t="s">
        <v>121</v>
      </c>
      <c r="B84" s="254">
        <v>5</v>
      </c>
      <c r="C84" s="253" t="s">
        <v>473</v>
      </c>
      <c r="D84" s="258" t="s">
        <v>449</v>
      </c>
      <c r="E84" s="254">
        <v>1</v>
      </c>
      <c r="F84" s="257" t="s">
        <v>10</v>
      </c>
      <c r="G84" s="254" t="s">
        <v>410</v>
      </c>
      <c r="H84" s="257" t="s">
        <v>11</v>
      </c>
    </row>
    <row r="85" spans="1:8" s="402" customFormat="1">
      <c r="A85" s="402" t="s">
        <v>121</v>
      </c>
      <c r="B85" s="407">
        <v>5</v>
      </c>
      <c r="C85" s="402" t="s">
        <v>132</v>
      </c>
      <c r="D85" s="411" t="s">
        <v>133</v>
      </c>
      <c r="E85" s="409">
        <v>1</v>
      </c>
      <c r="F85" s="409" t="s">
        <v>10</v>
      </c>
      <c r="G85" s="407" t="s">
        <v>578</v>
      </c>
      <c r="H85" s="409" t="s">
        <v>11</v>
      </c>
    </row>
    <row r="86" spans="1:8">
      <c r="A86" s="129" t="s">
        <v>121</v>
      </c>
      <c r="B86" s="130">
        <v>5</v>
      </c>
      <c r="C86" s="129" t="s">
        <v>470</v>
      </c>
      <c r="D86" s="136" t="s">
        <v>135</v>
      </c>
      <c r="E86" s="131">
        <v>2</v>
      </c>
      <c r="F86" s="131" t="s">
        <v>10</v>
      </c>
      <c r="G86" s="130" t="s">
        <v>411</v>
      </c>
      <c r="H86" s="131" t="s">
        <v>11</v>
      </c>
    </row>
    <row r="87" spans="1:8" s="402" customFormat="1">
      <c r="A87" s="402" t="s">
        <v>121</v>
      </c>
      <c r="B87" s="407">
        <v>5</v>
      </c>
      <c r="C87" s="402" t="s">
        <v>136</v>
      </c>
      <c r="D87" s="411" t="s">
        <v>137</v>
      </c>
      <c r="E87" s="409">
        <v>3</v>
      </c>
      <c r="F87" s="409" t="s">
        <v>10</v>
      </c>
      <c r="G87" s="407" t="s">
        <v>573</v>
      </c>
      <c r="H87" s="409" t="s">
        <v>11</v>
      </c>
    </row>
    <row r="88" spans="1:8" s="402" customFormat="1">
      <c r="A88" s="402" t="s">
        <v>121</v>
      </c>
      <c r="B88" s="407">
        <v>5</v>
      </c>
      <c r="C88" s="402" t="s">
        <v>138</v>
      </c>
      <c r="D88" s="411" t="s">
        <v>139</v>
      </c>
      <c r="E88" s="409">
        <v>1</v>
      </c>
      <c r="F88" s="409" t="s">
        <v>10</v>
      </c>
      <c r="G88" s="407" t="s">
        <v>578</v>
      </c>
      <c r="H88" s="409" t="s">
        <v>11</v>
      </c>
    </row>
    <row r="89" spans="1:8" s="402" customFormat="1">
      <c r="A89" s="402" t="s">
        <v>121</v>
      </c>
      <c r="B89" s="407">
        <v>5</v>
      </c>
      <c r="C89" s="402" t="s">
        <v>140</v>
      </c>
      <c r="D89" s="411" t="s">
        <v>141</v>
      </c>
      <c r="E89" s="409">
        <v>2</v>
      </c>
      <c r="F89" s="409" t="s">
        <v>10</v>
      </c>
      <c r="G89" s="407" t="s">
        <v>573</v>
      </c>
      <c r="H89" s="409" t="s">
        <v>11</v>
      </c>
    </row>
    <row r="90" spans="1:8" s="253" customFormat="1">
      <c r="A90" s="253" t="s">
        <v>121</v>
      </c>
      <c r="B90" s="254">
        <v>5</v>
      </c>
      <c r="C90" s="253" t="s">
        <v>382</v>
      </c>
      <c r="D90" s="258" t="s">
        <v>474</v>
      </c>
      <c r="E90" s="257">
        <v>1</v>
      </c>
      <c r="F90" s="257" t="s">
        <v>10</v>
      </c>
      <c r="G90" s="254" t="s">
        <v>410</v>
      </c>
      <c r="H90" s="257" t="s">
        <v>11</v>
      </c>
    </row>
    <row r="91" spans="1:8" s="402" customFormat="1">
      <c r="A91" s="402" t="s">
        <v>121</v>
      </c>
      <c r="B91" s="407">
        <v>5</v>
      </c>
      <c r="C91" s="402" t="s">
        <v>142</v>
      </c>
      <c r="D91" s="411" t="s">
        <v>143</v>
      </c>
      <c r="E91" s="409">
        <v>1</v>
      </c>
      <c r="F91" s="409" t="s">
        <v>10</v>
      </c>
      <c r="G91" s="407" t="s">
        <v>573</v>
      </c>
      <c r="H91" s="409" t="s">
        <v>11</v>
      </c>
    </row>
    <row r="92" spans="1:8" s="398" customFormat="1">
      <c r="A92" s="398" t="s">
        <v>121</v>
      </c>
      <c r="B92" s="399">
        <v>5</v>
      </c>
      <c r="C92" s="398" t="s">
        <v>471</v>
      </c>
      <c r="D92" s="420" t="s">
        <v>451</v>
      </c>
      <c r="E92" s="399">
        <v>1</v>
      </c>
      <c r="F92" s="399" t="s">
        <v>10</v>
      </c>
      <c r="G92" s="399" t="s">
        <v>591</v>
      </c>
      <c r="H92" s="401" t="s">
        <v>11</v>
      </c>
    </row>
    <row r="93" spans="1:8" s="253" customFormat="1">
      <c r="A93" s="253" t="s">
        <v>121</v>
      </c>
      <c r="B93" s="254">
        <v>5</v>
      </c>
      <c r="C93" s="253" t="s">
        <v>472</v>
      </c>
      <c r="D93" s="258" t="s">
        <v>452</v>
      </c>
      <c r="E93" s="254">
        <v>1</v>
      </c>
      <c r="F93" s="254" t="s">
        <v>10</v>
      </c>
      <c r="G93" s="254" t="s">
        <v>410</v>
      </c>
      <c r="H93" s="257" t="s">
        <v>11</v>
      </c>
    </row>
    <row r="94" spans="1:8" s="402" customFormat="1">
      <c r="A94" s="402" t="s">
        <v>121</v>
      </c>
      <c r="B94" s="407">
        <v>5</v>
      </c>
      <c r="C94" s="402" t="s">
        <v>144</v>
      </c>
      <c r="D94" s="411" t="s">
        <v>145</v>
      </c>
      <c r="E94" s="409">
        <v>1</v>
      </c>
      <c r="F94" s="409" t="s">
        <v>10</v>
      </c>
      <c r="G94" s="407" t="s">
        <v>578</v>
      </c>
      <c r="H94" s="409" t="s">
        <v>11</v>
      </c>
    </row>
    <row r="95" spans="1:8" s="402" customFormat="1">
      <c r="A95" s="402" t="s">
        <v>121</v>
      </c>
      <c r="B95" s="407">
        <v>5</v>
      </c>
      <c r="C95" s="402" t="s">
        <v>148</v>
      </c>
      <c r="D95" s="411" t="s">
        <v>149</v>
      </c>
      <c r="E95" s="409">
        <v>1</v>
      </c>
      <c r="F95" s="409" t="s">
        <v>10</v>
      </c>
      <c r="G95" s="407" t="s">
        <v>573</v>
      </c>
      <c r="H95" s="409" t="s">
        <v>11</v>
      </c>
    </row>
    <row r="96" spans="1:8" s="402" customFormat="1">
      <c r="A96" s="402" t="s">
        <v>121</v>
      </c>
      <c r="B96" s="407">
        <v>5</v>
      </c>
      <c r="C96" s="402" t="s">
        <v>156</v>
      </c>
      <c r="D96" s="411" t="s">
        <v>157</v>
      </c>
      <c r="E96" s="407">
        <v>1</v>
      </c>
      <c r="F96" s="409" t="s">
        <v>10</v>
      </c>
      <c r="G96" s="407" t="s">
        <v>573</v>
      </c>
      <c r="H96" s="409" t="s">
        <v>11</v>
      </c>
    </row>
    <row r="97" spans="1:8">
      <c r="A97" s="129" t="s">
        <v>121</v>
      </c>
      <c r="B97" s="130">
        <v>5</v>
      </c>
      <c r="C97" s="129" t="s">
        <v>158</v>
      </c>
      <c r="D97" s="136" t="s">
        <v>159</v>
      </c>
      <c r="E97" s="130">
        <v>3</v>
      </c>
      <c r="F97" s="131" t="s">
        <v>10</v>
      </c>
      <c r="G97" s="130" t="s">
        <v>11</v>
      </c>
      <c r="H97" s="131" t="s">
        <v>11</v>
      </c>
    </row>
    <row r="98" spans="1:8">
      <c r="A98" s="129" t="s">
        <v>121</v>
      </c>
      <c r="B98" s="130">
        <v>5</v>
      </c>
      <c r="C98" s="129" t="s">
        <v>385</v>
      </c>
      <c r="D98" s="136" t="s">
        <v>447</v>
      </c>
      <c r="E98" s="130">
        <v>1</v>
      </c>
      <c r="F98" s="130" t="s">
        <v>10</v>
      </c>
      <c r="G98" s="130" t="s">
        <v>11</v>
      </c>
      <c r="H98" s="131" t="s">
        <v>11</v>
      </c>
    </row>
    <row r="99" spans="1:8" s="253" customFormat="1">
      <c r="A99" s="253" t="s">
        <v>121</v>
      </c>
      <c r="B99" s="254">
        <v>5</v>
      </c>
      <c r="C99" s="253" t="s">
        <v>384</v>
      </c>
      <c r="D99" s="258" t="s">
        <v>448</v>
      </c>
      <c r="E99" s="254">
        <v>1</v>
      </c>
      <c r="F99" s="257" t="s">
        <v>10</v>
      </c>
      <c r="G99" s="254" t="s">
        <v>410</v>
      </c>
      <c r="H99" s="257" t="s">
        <v>11</v>
      </c>
    </row>
    <row r="100" spans="1:8" s="402" customFormat="1">
      <c r="A100" s="402" t="s">
        <v>121</v>
      </c>
      <c r="B100" s="407">
        <v>5</v>
      </c>
      <c r="C100" s="402" t="s">
        <v>152</v>
      </c>
      <c r="D100" s="411" t="s">
        <v>153</v>
      </c>
      <c r="E100" s="409">
        <v>2</v>
      </c>
      <c r="F100" s="409" t="s">
        <v>10</v>
      </c>
      <c r="G100" s="407" t="s">
        <v>578</v>
      </c>
      <c r="H100" s="409" t="s">
        <v>11</v>
      </c>
    </row>
    <row r="101" spans="1:8" s="402" customFormat="1">
      <c r="A101" s="402" t="s">
        <v>121</v>
      </c>
      <c r="B101" s="407">
        <v>5</v>
      </c>
      <c r="C101" s="402" t="s">
        <v>150</v>
      </c>
      <c r="D101" s="411" t="s">
        <v>151</v>
      </c>
      <c r="E101" s="409">
        <v>1</v>
      </c>
      <c r="F101" s="409" t="s">
        <v>10</v>
      </c>
      <c r="G101" s="407" t="s">
        <v>573</v>
      </c>
      <c r="H101" s="409" t="s">
        <v>11</v>
      </c>
    </row>
    <row r="102" spans="1:8">
      <c r="A102" s="129" t="s">
        <v>121</v>
      </c>
      <c r="B102" s="130">
        <v>5</v>
      </c>
      <c r="C102" s="129" t="s">
        <v>162</v>
      </c>
      <c r="D102" s="136" t="s">
        <v>163</v>
      </c>
      <c r="E102" s="130">
        <v>1</v>
      </c>
      <c r="F102" s="131" t="s">
        <v>10</v>
      </c>
      <c r="G102" s="130" t="s">
        <v>11</v>
      </c>
      <c r="H102" s="131" t="s">
        <v>11</v>
      </c>
    </row>
    <row r="103" spans="1:8" s="402" customFormat="1">
      <c r="A103" s="402" t="s">
        <v>121</v>
      </c>
      <c r="B103" s="407">
        <v>5</v>
      </c>
      <c r="C103" s="402" t="s">
        <v>154</v>
      </c>
      <c r="D103" s="411" t="s">
        <v>155</v>
      </c>
      <c r="E103" s="407">
        <v>3</v>
      </c>
      <c r="F103" s="409" t="s">
        <v>10</v>
      </c>
      <c r="G103" s="407" t="s">
        <v>578</v>
      </c>
      <c r="H103" s="409" t="s">
        <v>11</v>
      </c>
    </row>
    <row r="104" spans="1:8" s="402" customFormat="1">
      <c r="A104" s="402" t="s">
        <v>121</v>
      </c>
      <c r="B104" s="407">
        <v>5</v>
      </c>
      <c r="C104" s="402" t="s">
        <v>383</v>
      </c>
      <c r="D104" s="411" t="s">
        <v>147</v>
      </c>
      <c r="E104" s="409">
        <v>1</v>
      </c>
      <c r="F104" s="409" t="s">
        <v>10</v>
      </c>
      <c r="G104" s="407" t="s">
        <v>573</v>
      </c>
      <c r="H104" s="409" t="s">
        <v>11</v>
      </c>
    </row>
    <row r="105" spans="1:8" s="402" customFormat="1">
      <c r="A105" s="402" t="s">
        <v>121</v>
      </c>
      <c r="B105" s="407">
        <v>5</v>
      </c>
      <c r="C105" s="402" t="s">
        <v>445</v>
      </c>
      <c r="D105" s="411" t="s">
        <v>446</v>
      </c>
      <c r="E105" s="407">
        <v>1</v>
      </c>
      <c r="F105" s="409" t="s">
        <v>10</v>
      </c>
      <c r="G105" s="407" t="s">
        <v>573</v>
      </c>
      <c r="H105" s="409" t="s">
        <v>11</v>
      </c>
    </row>
    <row r="106" spans="1:8" s="402" customFormat="1">
      <c r="A106" s="402" t="s">
        <v>121</v>
      </c>
      <c r="B106" s="407">
        <v>5</v>
      </c>
      <c r="C106" s="402" t="s">
        <v>595</v>
      </c>
      <c r="D106" s="411" t="s">
        <v>596</v>
      </c>
      <c r="E106" s="407">
        <v>3</v>
      </c>
      <c r="F106" s="409" t="s">
        <v>10</v>
      </c>
      <c r="G106" s="407" t="s">
        <v>576</v>
      </c>
      <c r="H106" s="409" t="s">
        <v>11</v>
      </c>
    </row>
    <row r="107" spans="1:8" s="403" customFormat="1">
      <c r="A107" s="403" t="s">
        <v>166</v>
      </c>
      <c r="B107" s="404">
        <v>6</v>
      </c>
      <c r="C107" s="396" t="s">
        <v>167</v>
      </c>
      <c r="D107" s="405" t="s">
        <v>168</v>
      </c>
      <c r="E107" s="421">
        <v>1</v>
      </c>
      <c r="F107" s="406" t="s">
        <v>10</v>
      </c>
      <c r="G107" s="404" t="s">
        <v>573</v>
      </c>
      <c r="H107" s="406" t="s">
        <v>11</v>
      </c>
    </row>
    <row r="108" spans="1:8" s="402" customFormat="1">
      <c r="A108" s="402" t="s">
        <v>166</v>
      </c>
      <c r="B108" s="407">
        <v>6</v>
      </c>
      <c r="C108" s="397" t="s">
        <v>169</v>
      </c>
      <c r="D108" s="408" t="s">
        <v>170</v>
      </c>
      <c r="E108" s="410">
        <v>1</v>
      </c>
      <c r="F108" s="409" t="s">
        <v>10</v>
      </c>
      <c r="G108" s="407" t="s">
        <v>573</v>
      </c>
      <c r="H108" s="409" t="s">
        <v>11</v>
      </c>
    </row>
    <row r="109" spans="1:8">
      <c r="A109" s="129" t="s">
        <v>166</v>
      </c>
      <c r="B109" s="130">
        <v>6</v>
      </c>
      <c r="C109" s="134" t="s">
        <v>171</v>
      </c>
      <c r="D109" s="135" t="s">
        <v>172</v>
      </c>
      <c r="E109" s="141">
        <v>1</v>
      </c>
      <c r="F109" s="131" t="s">
        <v>10</v>
      </c>
      <c r="G109" s="130" t="s">
        <v>411</v>
      </c>
      <c r="H109" s="131" t="s">
        <v>11</v>
      </c>
    </row>
    <row r="110" spans="1:8" s="402" customFormat="1">
      <c r="A110" s="402" t="s">
        <v>166</v>
      </c>
      <c r="B110" s="407">
        <v>6</v>
      </c>
      <c r="C110" s="397" t="s">
        <v>173</v>
      </c>
      <c r="D110" s="408" t="s">
        <v>174</v>
      </c>
      <c r="E110" s="410">
        <v>1</v>
      </c>
      <c r="F110" s="409" t="s">
        <v>10</v>
      </c>
      <c r="G110" s="407" t="s">
        <v>573</v>
      </c>
      <c r="H110" s="409" t="s">
        <v>11</v>
      </c>
    </row>
    <row r="111" spans="1:8" s="253" customFormat="1">
      <c r="A111" s="253" t="s">
        <v>166</v>
      </c>
      <c r="B111" s="254">
        <v>6</v>
      </c>
      <c r="C111" s="255" t="s">
        <v>389</v>
      </c>
      <c r="D111" s="256" t="s">
        <v>439</v>
      </c>
      <c r="E111" s="259">
        <v>1</v>
      </c>
      <c r="F111" s="257" t="s">
        <v>10</v>
      </c>
      <c r="G111" s="254" t="s">
        <v>410</v>
      </c>
      <c r="H111" s="257" t="s">
        <v>11</v>
      </c>
    </row>
    <row r="112" spans="1:8" s="253" customFormat="1">
      <c r="A112" s="253" t="s">
        <v>166</v>
      </c>
      <c r="B112" s="254">
        <v>6</v>
      </c>
      <c r="C112" s="255" t="s">
        <v>390</v>
      </c>
      <c r="D112" s="256" t="s">
        <v>440</v>
      </c>
      <c r="E112" s="259">
        <v>1</v>
      </c>
      <c r="F112" s="257" t="s">
        <v>10</v>
      </c>
      <c r="G112" s="254" t="s">
        <v>410</v>
      </c>
      <c r="H112" s="257" t="s">
        <v>11</v>
      </c>
    </row>
    <row r="113" spans="1:8" s="126" customFormat="1">
      <c r="A113" s="126" t="s">
        <v>405</v>
      </c>
      <c r="B113" s="127">
        <v>7</v>
      </c>
      <c r="C113" s="132" t="s">
        <v>195</v>
      </c>
      <c r="D113" s="133" t="s">
        <v>196</v>
      </c>
      <c r="E113" s="128">
        <v>1</v>
      </c>
      <c r="F113" s="128" t="s">
        <v>178</v>
      </c>
      <c r="G113" s="127" t="s">
        <v>11</v>
      </c>
      <c r="H113" s="128" t="s">
        <v>11</v>
      </c>
    </row>
    <row r="114" spans="1:8">
      <c r="A114" s="129" t="s">
        <v>405</v>
      </c>
      <c r="B114" s="130">
        <v>7</v>
      </c>
      <c r="C114" s="134" t="s">
        <v>197</v>
      </c>
      <c r="D114" s="135" t="s">
        <v>198</v>
      </c>
      <c r="E114" s="131">
        <v>1</v>
      </c>
      <c r="F114" s="131" t="s">
        <v>178</v>
      </c>
      <c r="G114" s="130" t="s">
        <v>11</v>
      </c>
      <c r="H114" s="131" t="s">
        <v>11</v>
      </c>
    </row>
    <row r="115" spans="1:8" s="402" customFormat="1">
      <c r="A115" s="402" t="s">
        <v>405</v>
      </c>
      <c r="B115" s="407">
        <v>7</v>
      </c>
      <c r="C115" s="397" t="s">
        <v>199</v>
      </c>
      <c r="D115" s="408" t="s">
        <v>200</v>
      </c>
      <c r="E115" s="409">
        <v>1</v>
      </c>
      <c r="F115" s="409" t="s">
        <v>178</v>
      </c>
      <c r="G115" s="407" t="s">
        <v>578</v>
      </c>
      <c r="H115" s="409" t="s">
        <v>11</v>
      </c>
    </row>
    <row r="116" spans="1:8" s="402" customFormat="1">
      <c r="A116" s="402" t="s">
        <v>405</v>
      </c>
      <c r="B116" s="407">
        <v>7</v>
      </c>
      <c r="C116" s="397" t="s">
        <v>201</v>
      </c>
      <c r="D116" s="408" t="s">
        <v>202</v>
      </c>
      <c r="E116" s="409">
        <v>1</v>
      </c>
      <c r="F116" s="409" t="s">
        <v>178</v>
      </c>
      <c r="G116" s="407" t="s">
        <v>578</v>
      </c>
      <c r="H116" s="409" t="s">
        <v>11</v>
      </c>
    </row>
    <row r="117" spans="1:8" s="253" customFormat="1">
      <c r="A117" s="253" t="s">
        <v>405</v>
      </c>
      <c r="B117" s="254">
        <v>7</v>
      </c>
      <c r="C117" s="255" t="s">
        <v>466</v>
      </c>
      <c r="D117" s="256" t="s">
        <v>418</v>
      </c>
      <c r="E117" s="257">
        <v>2</v>
      </c>
      <c r="F117" s="257" t="s">
        <v>178</v>
      </c>
      <c r="G117" s="254" t="s">
        <v>410</v>
      </c>
      <c r="H117" s="257" t="s">
        <v>11</v>
      </c>
    </row>
    <row r="118" spans="1:8">
      <c r="A118" s="129" t="s">
        <v>405</v>
      </c>
      <c r="B118" s="130">
        <v>7</v>
      </c>
      <c r="C118" s="134" t="s">
        <v>203</v>
      </c>
      <c r="D118" s="135" t="s">
        <v>204</v>
      </c>
      <c r="E118" s="131">
        <v>2</v>
      </c>
      <c r="F118" s="131" t="s">
        <v>178</v>
      </c>
      <c r="G118" s="130" t="s">
        <v>11</v>
      </c>
      <c r="H118" s="131" t="s">
        <v>11</v>
      </c>
    </row>
    <row r="119" spans="1:8" s="402" customFormat="1">
      <c r="A119" s="402" t="s">
        <v>405</v>
      </c>
      <c r="B119" s="407">
        <v>7</v>
      </c>
      <c r="C119" s="397" t="s">
        <v>205</v>
      </c>
      <c r="D119" s="408" t="s">
        <v>206</v>
      </c>
      <c r="E119" s="409">
        <v>1</v>
      </c>
      <c r="F119" s="409" t="s">
        <v>178</v>
      </c>
      <c r="G119" s="407" t="s">
        <v>573</v>
      </c>
      <c r="H119" s="409" t="s">
        <v>11</v>
      </c>
    </row>
    <row r="120" spans="1:8" s="402" customFormat="1">
      <c r="A120" s="402" t="s">
        <v>405</v>
      </c>
      <c r="B120" s="407">
        <v>7</v>
      </c>
      <c r="C120" s="397" t="s">
        <v>394</v>
      </c>
      <c r="D120" s="408" t="s">
        <v>453</v>
      </c>
      <c r="E120" s="409">
        <v>1</v>
      </c>
      <c r="F120" s="409" t="s">
        <v>178</v>
      </c>
      <c r="G120" s="407" t="s">
        <v>573</v>
      </c>
      <c r="H120" s="409" t="s">
        <v>11</v>
      </c>
    </row>
    <row r="121" spans="1:8" s="253" customFormat="1">
      <c r="A121" s="253" t="s">
        <v>405</v>
      </c>
      <c r="B121" s="254">
        <v>7</v>
      </c>
      <c r="C121" s="255" t="s">
        <v>395</v>
      </c>
      <c r="D121" s="256" t="s">
        <v>454</v>
      </c>
      <c r="E121" s="257">
        <v>1</v>
      </c>
      <c r="F121" s="257" t="s">
        <v>178</v>
      </c>
      <c r="G121" s="254" t="s">
        <v>410</v>
      </c>
      <c r="H121" s="257" t="s">
        <v>11</v>
      </c>
    </row>
    <row r="122" spans="1:8" s="253" customFormat="1">
      <c r="A122" s="253" t="s">
        <v>405</v>
      </c>
      <c r="B122" s="254">
        <v>7</v>
      </c>
      <c r="C122" s="255" t="s">
        <v>396</v>
      </c>
      <c r="D122" s="256" t="s">
        <v>455</v>
      </c>
      <c r="E122" s="257">
        <v>1</v>
      </c>
      <c r="F122" s="257" t="s">
        <v>178</v>
      </c>
      <c r="G122" s="254" t="s">
        <v>410</v>
      </c>
      <c r="H122" s="257" t="s">
        <v>11</v>
      </c>
    </row>
    <row r="123" spans="1:8" s="402" customFormat="1">
      <c r="A123" s="402" t="s">
        <v>405</v>
      </c>
      <c r="B123" s="407">
        <v>7</v>
      </c>
      <c r="C123" s="417" t="s">
        <v>187</v>
      </c>
      <c r="D123" s="418" t="s">
        <v>188</v>
      </c>
      <c r="E123" s="409">
        <v>3</v>
      </c>
      <c r="F123" s="409" t="s">
        <v>178</v>
      </c>
      <c r="G123" s="407" t="s">
        <v>573</v>
      </c>
      <c r="H123" s="409" t="s">
        <v>11</v>
      </c>
    </row>
    <row r="124" spans="1:8" s="402" customFormat="1">
      <c r="A124" s="402" t="s">
        <v>405</v>
      </c>
      <c r="B124" s="407">
        <v>7</v>
      </c>
      <c r="C124" s="417" t="s">
        <v>189</v>
      </c>
      <c r="D124" s="418" t="s">
        <v>190</v>
      </c>
      <c r="E124" s="409">
        <v>2</v>
      </c>
      <c r="F124" s="409" t="s">
        <v>178</v>
      </c>
      <c r="G124" s="407" t="s">
        <v>573</v>
      </c>
      <c r="H124" s="409" t="s">
        <v>11</v>
      </c>
    </row>
    <row r="125" spans="1:8" s="402" customFormat="1">
      <c r="A125" s="402" t="s">
        <v>405</v>
      </c>
      <c r="B125" s="407">
        <v>7</v>
      </c>
      <c r="C125" s="417" t="s">
        <v>191</v>
      </c>
      <c r="D125" s="418" t="s">
        <v>192</v>
      </c>
      <c r="E125" s="409">
        <v>3</v>
      </c>
      <c r="F125" s="409" t="s">
        <v>178</v>
      </c>
      <c r="G125" s="407" t="s">
        <v>573</v>
      </c>
      <c r="H125" s="409" t="s">
        <v>11</v>
      </c>
    </row>
    <row r="126" spans="1:8" s="402" customFormat="1">
      <c r="A126" s="402" t="s">
        <v>405</v>
      </c>
      <c r="B126" s="407">
        <v>7</v>
      </c>
      <c r="C126" s="417" t="s">
        <v>193</v>
      </c>
      <c r="D126" s="418" t="s">
        <v>194</v>
      </c>
      <c r="E126" s="409">
        <v>3</v>
      </c>
      <c r="F126" s="409" t="s">
        <v>178</v>
      </c>
      <c r="G126" s="407" t="s">
        <v>573</v>
      </c>
      <c r="H126" s="409" t="s">
        <v>11</v>
      </c>
    </row>
    <row r="127" spans="1:8" s="253" customFormat="1">
      <c r="A127" s="253" t="s">
        <v>405</v>
      </c>
      <c r="B127" s="254">
        <v>7</v>
      </c>
      <c r="C127" s="253" t="s">
        <v>392</v>
      </c>
      <c r="D127" s="258" t="s">
        <v>450</v>
      </c>
      <c r="E127" s="254">
        <v>1</v>
      </c>
      <c r="F127" s="257" t="s">
        <v>178</v>
      </c>
      <c r="G127" s="254" t="s">
        <v>410</v>
      </c>
      <c r="H127" s="254" t="s">
        <v>11</v>
      </c>
    </row>
    <row r="128" spans="1:8" s="253" customFormat="1">
      <c r="A128" s="253" t="s">
        <v>405</v>
      </c>
      <c r="B128" s="254">
        <v>7</v>
      </c>
      <c r="C128" s="253" t="s">
        <v>393</v>
      </c>
      <c r="D128" s="258" t="s">
        <v>475</v>
      </c>
      <c r="E128" s="254">
        <v>1</v>
      </c>
      <c r="F128" s="257" t="s">
        <v>178</v>
      </c>
      <c r="G128" s="254" t="s">
        <v>410</v>
      </c>
      <c r="H128" s="254" t="s">
        <v>11</v>
      </c>
    </row>
    <row r="129" spans="1:8" s="402" customFormat="1">
      <c r="A129" s="402" t="s">
        <v>405</v>
      </c>
      <c r="B129" s="407">
        <v>7</v>
      </c>
      <c r="C129" s="397" t="s">
        <v>176</v>
      </c>
      <c r="D129" s="408" t="s">
        <v>177</v>
      </c>
      <c r="E129" s="410">
        <v>2</v>
      </c>
      <c r="F129" s="409" t="s">
        <v>178</v>
      </c>
      <c r="G129" s="407" t="s">
        <v>573</v>
      </c>
      <c r="H129" s="409" t="s">
        <v>11</v>
      </c>
    </row>
    <row r="130" spans="1:8" s="402" customFormat="1">
      <c r="A130" s="402" t="s">
        <v>405</v>
      </c>
      <c r="B130" s="407">
        <v>7</v>
      </c>
      <c r="C130" s="397" t="s">
        <v>179</v>
      </c>
      <c r="D130" s="408" t="s">
        <v>180</v>
      </c>
      <c r="E130" s="410">
        <v>2</v>
      </c>
      <c r="F130" s="409" t="s">
        <v>178</v>
      </c>
      <c r="G130" s="407" t="s">
        <v>573</v>
      </c>
      <c r="H130" s="409" t="s">
        <v>11</v>
      </c>
    </row>
    <row r="131" spans="1:8" s="402" customFormat="1">
      <c r="A131" s="402" t="s">
        <v>405</v>
      </c>
      <c r="B131" s="407">
        <v>7</v>
      </c>
      <c r="C131" s="397" t="s">
        <v>181</v>
      </c>
      <c r="D131" s="408" t="s">
        <v>182</v>
      </c>
      <c r="E131" s="410">
        <v>1</v>
      </c>
      <c r="F131" s="409" t="s">
        <v>178</v>
      </c>
      <c r="G131" s="407" t="s">
        <v>573</v>
      </c>
      <c r="H131" s="409" t="s">
        <v>11</v>
      </c>
    </row>
    <row r="132" spans="1:8" s="402" customFormat="1">
      <c r="A132" s="402" t="s">
        <v>405</v>
      </c>
      <c r="B132" s="407">
        <v>7</v>
      </c>
      <c r="C132" s="397" t="s">
        <v>183</v>
      </c>
      <c r="D132" s="408" t="s">
        <v>184</v>
      </c>
      <c r="E132" s="410">
        <v>1</v>
      </c>
      <c r="F132" s="409" t="s">
        <v>178</v>
      </c>
      <c r="G132" s="407" t="s">
        <v>573</v>
      </c>
      <c r="H132" s="409" t="s">
        <v>11</v>
      </c>
    </row>
    <row r="133" spans="1:8" s="402" customFormat="1">
      <c r="A133" s="402" t="s">
        <v>405</v>
      </c>
      <c r="B133" s="407">
        <v>7</v>
      </c>
      <c r="C133" s="397" t="s">
        <v>185</v>
      </c>
      <c r="D133" s="408" t="s">
        <v>186</v>
      </c>
      <c r="E133" s="410">
        <v>1</v>
      </c>
      <c r="F133" s="409" t="s">
        <v>178</v>
      </c>
      <c r="G133" s="407" t="s">
        <v>573</v>
      </c>
      <c r="H133" s="409" t="s">
        <v>11</v>
      </c>
    </row>
    <row r="134" spans="1:8" s="398" customFormat="1">
      <c r="A134" s="398" t="s">
        <v>405</v>
      </c>
      <c r="B134" s="399">
        <v>7</v>
      </c>
      <c r="C134" s="412" t="s">
        <v>442</v>
      </c>
      <c r="D134" s="400" t="s">
        <v>476</v>
      </c>
      <c r="E134" s="413">
        <v>1</v>
      </c>
      <c r="F134" s="401" t="s">
        <v>178</v>
      </c>
      <c r="G134" s="399" t="s">
        <v>591</v>
      </c>
      <c r="H134" s="401" t="s">
        <v>11</v>
      </c>
    </row>
    <row r="135" spans="1:8" s="398" customFormat="1">
      <c r="A135" s="398" t="s">
        <v>405</v>
      </c>
      <c r="B135" s="399">
        <v>7</v>
      </c>
      <c r="C135" s="412" t="s">
        <v>441</v>
      </c>
      <c r="D135" s="400" t="s">
        <v>477</v>
      </c>
      <c r="E135" s="401">
        <v>2</v>
      </c>
      <c r="F135" s="401" t="s">
        <v>178</v>
      </c>
      <c r="G135" s="399" t="s">
        <v>591</v>
      </c>
      <c r="H135" s="401" t="s">
        <v>46</v>
      </c>
    </row>
    <row r="136" spans="1:8" s="402" customFormat="1">
      <c r="A136" s="402" t="s">
        <v>405</v>
      </c>
      <c r="B136" s="407">
        <v>7</v>
      </c>
      <c r="C136" s="402" t="s">
        <v>71</v>
      </c>
      <c r="D136" s="408" t="s">
        <v>72</v>
      </c>
      <c r="E136" s="409">
        <v>1</v>
      </c>
      <c r="F136" s="409" t="s">
        <v>178</v>
      </c>
      <c r="G136" s="407" t="s">
        <v>573</v>
      </c>
      <c r="H136" s="409" t="s">
        <v>11</v>
      </c>
    </row>
    <row r="137" spans="1:8">
      <c r="A137" s="129" t="s">
        <v>405</v>
      </c>
      <c r="B137" s="130">
        <v>7</v>
      </c>
      <c r="C137" s="134" t="s">
        <v>94</v>
      </c>
      <c r="D137" s="135" t="s">
        <v>95</v>
      </c>
      <c r="E137" s="131">
        <v>3</v>
      </c>
      <c r="F137" s="131" t="s">
        <v>178</v>
      </c>
      <c r="G137" s="130" t="s">
        <v>11</v>
      </c>
      <c r="H137" s="131" t="s">
        <v>46</v>
      </c>
    </row>
    <row r="138" spans="1:8" s="402" customFormat="1">
      <c r="A138" s="402" t="s">
        <v>405</v>
      </c>
      <c r="B138" s="407">
        <v>7</v>
      </c>
      <c r="C138" s="397" t="s">
        <v>496</v>
      </c>
      <c r="D138" s="408" t="s">
        <v>209</v>
      </c>
      <c r="E138" s="410">
        <v>1</v>
      </c>
      <c r="F138" s="409" t="s">
        <v>178</v>
      </c>
      <c r="G138" s="407" t="s">
        <v>573</v>
      </c>
      <c r="H138" s="409" t="s">
        <v>11</v>
      </c>
    </row>
    <row r="139" spans="1:8" s="402" customFormat="1">
      <c r="A139" s="402" t="s">
        <v>405</v>
      </c>
      <c r="B139" s="407">
        <v>7</v>
      </c>
      <c r="C139" s="397" t="s">
        <v>214</v>
      </c>
      <c r="D139" s="408" t="s">
        <v>215</v>
      </c>
      <c r="E139" s="410">
        <v>2</v>
      </c>
      <c r="F139" s="409" t="s">
        <v>178</v>
      </c>
      <c r="G139" s="407" t="s">
        <v>573</v>
      </c>
      <c r="H139" s="409" t="s">
        <v>11</v>
      </c>
    </row>
    <row r="140" spans="1:8" s="402" customFormat="1">
      <c r="A140" s="402" t="s">
        <v>405</v>
      </c>
      <c r="B140" s="407">
        <v>7</v>
      </c>
      <c r="C140" s="397" t="s">
        <v>216</v>
      </c>
      <c r="D140" s="408" t="s">
        <v>217</v>
      </c>
      <c r="E140" s="410">
        <v>2</v>
      </c>
      <c r="F140" s="409" t="s">
        <v>178</v>
      </c>
      <c r="G140" s="407" t="s">
        <v>573</v>
      </c>
      <c r="H140" s="409" t="s">
        <v>11</v>
      </c>
    </row>
    <row r="141" spans="1:8" s="402" customFormat="1">
      <c r="A141" s="402" t="s">
        <v>405</v>
      </c>
      <c r="B141" s="407">
        <v>7</v>
      </c>
      <c r="C141" s="397" t="s">
        <v>218</v>
      </c>
      <c r="D141" s="408" t="s">
        <v>219</v>
      </c>
      <c r="E141" s="410">
        <v>1</v>
      </c>
      <c r="F141" s="409" t="s">
        <v>178</v>
      </c>
      <c r="G141" s="407" t="s">
        <v>573</v>
      </c>
      <c r="H141" s="409" t="s">
        <v>11</v>
      </c>
    </row>
    <row r="142" spans="1:8" s="402" customFormat="1">
      <c r="A142" s="402" t="s">
        <v>405</v>
      </c>
      <c r="B142" s="407">
        <v>7</v>
      </c>
      <c r="C142" s="397" t="s">
        <v>220</v>
      </c>
      <c r="D142" s="408" t="s">
        <v>221</v>
      </c>
      <c r="E142" s="410">
        <v>1</v>
      </c>
      <c r="F142" s="409" t="s">
        <v>178</v>
      </c>
      <c r="G142" s="407" t="s">
        <v>573</v>
      </c>
      <c r="H142" s="409" t="s">
        <v>11</v>
      </c>
    </row>
    <row r="143" spans="1:8" s="403" customFormat="1">
      <c r="A143" s="403" t="s">
        <v>207</v>
      </c>
      <c r="B143" s="404">
        <v>8</v>
      </c>
      <c r="C143" s="396" t="s">
        <v>210</v>
      </c>
      <c r="D143" s="405" t="s">
        <v>211</v>
      </c>
      <c r="E143" s="421">
        <v>1</v>
      </c>
      <c r="F143" s="406" t="s">
        <v>10</v>
      </c>
      <c r="G143" s="404" t="s">
        <v>573</v>
      </c>
      <c r="H143" s="406" t="s">
        <v>11</v>
      </c>
    </row>
    <row r="144" spans="1:8">
      <c r="A144" s="129" t="s">
        <v>207</v>
      </c>
      <c r="B144" s="130">
        <v>8</v>
      </c>
      <c r="C144" s="129" t="s">
        <v>160</v>
      </c>
      <c r="D144" s="136" t="s">
        <v>434</v>
      </c>
      <c r="E144" s="130">
        <v>1</v>
      </c>
      <c r="F144" s="131" t="s">
        <v>10</v>
      </c>
      <c r="G144" s="130" t="s">
        <v>411</v>
      </c>
      <c r="H144" s="131" t="s">
        <v>11</v>
      </c>
    </row>
    <row r="145" spans="1:8">
      <c r="A145" s="129" t="s">
        <v>207</v>
      </c>
      <c r="B145" s="130">
        <v>8</v>
      </c>
      <c r="C145" s="134" t="s">
        <v>386</v>
      </c>
      <c r="D145" s="135" t="s">
        <v>435</v>
      </c>
      <c r="E145" s="141">
        <v>3</v>
      </c>
      <c r="F145" s="131" t="s">
        <v>10</v>
      </c>
      <c r="G145" s="130" t="s">
        <v>11</v>
      </c>
      <c r="H145" s="131" t="s">
        <v>11</v>
      </c>
    </row>
    <row r="146" spans="1:8" s="398" customFormat="1">
      <c r="A146" s="398" t="s">
        <v>207</v>
      </c>
      <c r="B146" s="399">
        <v>8</v>
      </c>
      <c r="C146" s="412" t="s">
        <v>387</v>
      </c>
      <c r="D146" s="400" t="s">
        <v>436</v>
      </c>
      <c r="E146" s="413">
        <v>2</v>
      </c>
      <c r="F146" s="401" t="s">
        <v>10</v>
      </c>
      <c r="G146" s="399" t="s">
        <v>591</v>
      </c>
      <c r="H146" s="401" t="s">
        <v>11</v>
      </c>
    </row>
    <row r="147" spans="1:8" s="253" customFormat="1">
      <c r="A147" s="253" t="s">
        <v>207</v>
      </c>
      <c r="B147" s="254">
        <v>8</v>
      </c>
      <c r="C147" s="255" t="s">
        <v>388</v>
      </c>
      <c r="D147" s="256" t="s">
        <v>437</v>
      </c>
      <c r="E147" s="259">
        <v>3</v>
      </c>
      <c r="F147" s="257" t="s">
        <v>10</v>
      </c>
      <c r="G147" s="254" t="s">
        <v>410</v>
      </c>
      <c r="H147" s="257" t="s">
        <v>11</v>
      </c>
    </row>
    <row r="148" spans="1:8" s="398" customFormat="1">
      <c r="A148" s="398" t="s">
        <v>207</v>
      </c>
      <c r="B148" s="399">
        <v>8</v>
      </c>
      <c r="C148" s="412" t="s">
        <v>391</v>
      </c>
      <c r="D148" s="400" t="s">
        <v>438</v>
      </c>
      <c r="E148" s="413">
        <v>1</v>
      </c>
      <c r="F148" s="401" t="s">
        <v>10</v>
      </c>
      <c r="G148" s="399" t="s">
        <v>591</v>
      </c>
      <c r="H148" s="401" t="s">
        <v>11</v>
      </c>
    </row>
    <row r="149" spans="1:8" s="398" customFormat="1">
      <c r="A149" s="398" t="s">
        <v>207</v>
      </c>
      <c r="B149" s="399">
        <v>8</v>
      </c>
      <c r="C149" s="412" t="s">
        <v>597</v>
      </c>
      <c r="D149" s="400" t="s">
        <v>598</v>
      </c>
      <c r="E149" s="413">
        <v>2</v>
      </c>
      <c r="F149" s="401" t="s">
        <v>10</v>
      </c>
      <c r="G149" s="399" t="s">
        <v>576</v>
      </c>
      <c r="H149" s="401" t="s">
        <v>11</v>
      </c>
    </row>
    <row r="150" spans="1:8" s="398" customFormat="1">
      <c r="A150" s="398" t="s">
        <v>207</v>
      </c>
      <c r="B150" s="399">
        <v>8</v>
      </c>
      <c r="C150" s="412" t="s">
        <v>609</v>
      </c>
      <c r="D150" s="400" t="s">
        <v>619</v>
      </c>
      <c r="E150" s="413">
        <v>2</v>
      </c>
      <c r="F150" s="401" t="s">
        <v>10</v>
      </c>
      <c r="G150" s="399" t="s">
        <v>576</v>
      </c>
      <c r="H150" s="401" t="s">
        <v>11</v>
      </c>
    </row>
    <row r="151" spans="1:8" s="403" customFormat="1">
      <c r="A151" s="403" t="s">
        <v>222</v>
      </c>
      <c r="B151" s="404">
        <v>9</v>
      </c>
      <c r="C151" s="414" t="s">
        <v>618</v>
      </c>
      <c r="D151" s="415" t="s">
        <v>224</v>
      </c>
      <c r="E151" s="422">
        <v>2</v>
      </c>
      <c r="F151" s="406" t="s">
        <v>178</v>
      </c>
      <c r="G151" s="404" t="s">
        <v>573</v>
      </c>
      <c r="H151" s="406" t="s">
        <v>11</v>
      </c>
    </row>
    <row r="152" spans="1:8" s="402" customFormat="1">
      <c r="A152" s="402" t="s">
        <v>222</v>
      </c>
      <c r="B152" s="407">
        <v>9</v>
      </c>
      <c r="C152" s="397" t="s">
        <v>225</v>
      </c>
      <c r="D152" s="408" t="s">
        <v>226</v>
      </c>
      <c r="E152" s="410">
        <v>1</v>
      </c>
      <c r="F152" s="409" t="s">
        <v>178</v>
      </c>
      <c r="G152" s="407" t="s">
        <v>573</v>
      </c>
      <c r="H152" s="409" t="s">
        <v>11</v>
      </c>
    </row>
    <row r="153" spans="1:8" s="402" customFormat="1">
      <c r="A153" s="402" t="s">
        <v>222</v>
      </c>
      <c r="B153" s="407">
        <v>9</v>
      </c>
      <c r="C153" s="397" t="s">
        <v>227</v>
      </c>
      <c r="D153" s="416" t="s">
        <v>228</v>
      </c>
      <c r="E153" s="410">
        <v>2</v>
      </c>
      <c r="F153" s="409" t="s">
        <v>178</v>
      </c>
      <c r="G153" s="407" t="s">
        <v>573</v>
      </c>
      <c r="H153" s="409" t="s">
        <v>11</v>
      </c>
    </row>
    <row r="154" spans="1:8" s="402" customFormat="1">
      <c r="A154" s="402" t="s">
        <v>222</v>
      </c>
      <c r="B154" s="407">
        <v>9</v>
      </c>
      <c r="C154" s="397" t="s">
        <v>229</v>
      </c>
      <c r="D154" s="408" t="s">
        <v>230</v>
      </c>
      <c r="E154" s="410">
        <v>2</v>
      </c>
      <c r="F154" s="409" t="s">
        <v>178</v>
      </c>
      <c r="G154" s="407" t="s">
        <v>573</v>
      </c>
      <c r="H154" s="409" t="s">
        <v>11</v>
      </c>
    </row>
    <row r="155" spans="1:8">
      <c r="A155" s="129" t="s">
        <v>222</v>
      </c>
      <c r="B155" s="130">
        <v>9</v>
      </c>
      <c r="C155" s="134" t="s">
        <v>231</v>
      </c>
      <c r="D155" s="139" t="s">
        <v>232</v>
      </c>
      <c r="E155" s="141">
        <v>1</v>
      </c>
      <c r="F155" s="131" t="s">
        <v>178</v>
      </c>
      <c r="G155" s="130" t="s">
        <v>411</v>
      </c>
      <c r="H155" s="131" t="s">
        <v>11</v>
      </c>
    </row>
    <row r="156" spans="1:8" s="402" customFormat="1">
      <c r="A156" s="402" t="s">
        <v>222</v>
      </c>
      <c r="B156" s="407">
        <v>9</v>
      </c>
      <c r="C156" s="397" t="s">
        <v>497</v>
      </c>
      <c r="D156" s="408" t="s">
        <v>234</v>
      </c>
      <c r="E156" s="410">
        <v>3</v>
      </c>
      <c r="F156" s="409" t="s">
        <v>178</v>
      </c>
      <c r="G156" s="407" t="s">
        <v>573</v>
      </c>
      <c r="H156" s="409" t="s">
        <v>11</v>
      </c>
    </row>
    <row r="157" spans="1:8" s="402" customFormat="1">
      <c r="A157" s="402" t="s">
        <v>222</v>
      </c>
      <c r="B157" s="407">
        <v>9</v>
      </c>
      <c r="C157" s="397" t="s">
        <v>397</v>
      </c>
      <c r="D157" s="416" t="s">
        <v>430</v>
      </c>
      <c r="E157" s="410">
        <v>3</v>
      </c>
      <c r="F157" s="409" t="s">
        <v>178</v>
      </c>
      <c r="G157" s="407" t="s">
        <v>573</v>
      </c>
      <c r="H157" s="409" t="s">
        <v>22</v>
      </c>
    </row>
    <row r="158" spans="1:8">
      <c r="A158" s="129" t="s">
        <v>222</v>
      </c>
      <c r="B158" s="130">
        <v>9</v>
      </c>
      <c r="C158" s="134" t="s">
        <v>398</v>
      </c>
      <c r="D158" s="135" t="s">
        <v>431</v>
      </c>
      <c r="E158" s="141">
        <v>1</v>
      </c>
      <c r="F158" s="131" t="s">
        <v>10</v>
      </c>
      <c r="G158" s="130" t="s">
        <v>411</v>
      </c>
      <c r="H158" s="131" t="s">
        <v>22</v>
      </c>
    </row>
    <row r="159" spans="1:8">
      <c r="A159" s="129" t="s">
        <v>222</v>
      </c>
      <c r="B159" s="130">
        <v>9</v>
      </c>
      <c r="C159" s="134" t="s">
        <v>399</v>
      </c>
      <c r="D159" s="139" t="s">
        <v>432</v>
      </c>
      <c r="E159" s="141">
        <v>1</v>
      </c>
      <c r="F159" s="131" t="s">
        <v>10</v>
      </c>
      <c r="G159" s="130" t="s">
        <v>411</v>
      </c>
      <c r="H159" s="131" t="s">
        <v>22</v>
      </c>
    </row>
    <row r="160" spans="1:8">
      <c r="A160" s="129" t="s">
        <v>222</v>
      </c>
      <c r="B160" s="130">
        <v>9</v>
      </c>
      <c r="C160" s="134" t="s">
        <v>400</v>
      </c>
      <c r="D160" s="135" t="s">
        <v>433</v>
      </c>
      <c r="E160" s="141">
        <v>1</v>
      </c>
      <c r="F160" s="131" t="s">
        <v>10</v>
      </c>
      <c r="G160" s="130" t="s">
        <v>411</v>
      </c>
      <c r="H160" s="131" t="s">
        <v>11</v>
      </c>
    </row>
    <row r="161" spans="1:8" s="403" customFormat="1">
      <c r="A161" s="403" t="s">
        <v>235</v>
      </c>
      <c r="B161" s="404">
        <v>10</v>
      </c>
      <c r="C161" s="396" t="s">
        <v>236</v>
      </c>
      <c r="D161" s="405" t="s">
        <v>237</v>
      </c>
      <c r="E161" s="421">
        <v>1</v>
      </c>
      <c r="F161" s="406" t="s">
        <v>178</v>
      </c>
      <c r="G161" s="404" t="s">
        <v>573</v>
      </c>
      <c r="H161" s="406" t="s">
        <v>11</v>
      </c>
    </row>
    <row r="162" spans="1:8" s="402" customFormat="1">
      <c r="A162" s="402" t="s">
        <v>235</v>
      </c>
      <c r="B162" s="407">
        <v>10</v>
      </c>
      <c r="C162" s="397" t="s">
        <v>238</v>
      </c>
      <c r="D162" s="408" t="s">
        <v>239</v>
      </c>
      <c r="E162" s="410">
        <v>1</v>
      </c>
      <c r="F162" s="409" t="s">
        <v>178</v>
      </c>
      <c r="G162" s="407" t="s">
        <v>573</v>
      </c>
      <c r="H162" s="409" t="s">
        <v>11</v>
      </c>
    </row>
    <row r="163" spans="1:8" s="402" customFormat="1">
      <c r="A163" s="402" t="s">
        <v>235</v>
      </c>
      <c r="B163" s="407">
        <v>10</v>
      </c>
      <c r="C163" s="397" t="s">
        <v>240</v>
      </c>
      <c r="D163" s="408" t="s">
        <v>241</v>
      </c>
      <c r="E163" s="410">
        <v>1</v>
      </c>
      <c r="F163" s="409" t="s">
        <v>178</v>
      </c>
      <c r="G163" s="407" t="s">
        <v>573</v>
      </c>
      <c r="H163" s="409" t="s">
        <v>11</v>
      </c>
    </row>
    <row r="164" spans="1:8" s="402" customFormat="1">
      <c r="A164" s="402" t="s">
        <v>235</v>
      </c>
      <c r="B164" s="407">
        <v>10</v>
      </c>
      <c r="C164" s="397" t="s">
        <v>242</v>
      </c>
      <c r="D164" s="408" t="s">
        <v>243</v>
      </c>
      <c r="E164" s="410">
        <v>1</v>
      </c>
      <c r="F164" s="409" t="s">
        <v>178</v>
      </c>
      <c r="G164" s="407" t="s">
        <v>599</v>
      </c>
      <c r="H164" s="409" t="s">
        <v>11</v>
      </c>
    </row>
    <row r="165" spans="1:8">
      <c r="A165" s="129" t="s">
        <v>235</v>
      </c>
      <c r="B165" s="130">
        <v>10</v>
      </c>
      <c r="C165" s="134" t="s">
        <v>244</v>
      </c>
      <c r="D165" s="135" t="s">
        <v>245</v>
      </c>
      <c r="E165" s="141">
        <v>1</v>
      </c>
      <c r="F165" s="131" t="s">
        <v>178</v>
      </c>
      <c r="G165" s="130" t="s">
        <v>411</v>
      </c>
      <c r="H165" s="131" t="s">
        <v>11</v>
      </c>
    </row>
    <row r="166" spans="1:8" s="398" customFormat="1">
      <c r="A166" s="398" t="s">
        <v>235</v>
      </c>
      <c r="B166" s="399">
        <v>10</v>
      </c>
      <c r="C166" s="412" t="s">
        <v>424</v>
      </c>
      <c r="D166" s="400" t="s">
        <v>427</v>
      </c>
      <c r="E166" s="413">
        <v>2</v>
      </c>
      <c r="F166" s="401" t="s">
        <v>10</v>
      </c>
      <c r="G166" s="399" t="s">
        <v>591</v>
      </c>
      <c r="H166" s="401" t="s">
        <v>11</v>
      </c>
    </row>
    <row r="167" spans="1:8" s="398" customFormat="1">
      <c r="A167" s="398" t="s">
        <v>235</v>
      </c>
      <c r="B167" s="399">
        <v>10</v>
      </c>
      <c r="C167" s="412" t="s">
        <v>425</v>
      </c>
      <c r="D167" s="400" t="s">
        <v>428</v>
      </c>
      <c r="E167" s="413">
        <v>1</v>
      </c>
      <c r="F167" s="401" t="s">
        <v>178</v>
      </c>
      <c r="G167" s="399" t="s">
        <v>591</v>
      </c>
      <c r="H167" s="401" t="s">
        <v>11</v>
      </c>
    </row>
    <row r="168" spans="1:8" s="398" customFormat="1">
      <c r="A168" s="398" t="s">
        <v>235</v>
      </c>
      <c r="B168" s="399">
        <v>10</v>
      </c>
      <c r="C168" s="412" t="s">
        <v>426</v>
      </c>
      <c r="D168" s="400" t="s">
        <v>429</v>
      </c>
      <c r="E168" s="413">
        <v>2</v>
      </c>
      <c r="F168" s="401" t="s">
        <v>10</v>
      </c>
      <c r="G168" s="399" t="s">
        <v>591</v>
      </c>
      <c r="H168" s="401" t="s">
        <v>22</v>
      </c>
    </row>
    <row r="169" spans="1:8">
      <c r="A169" s="129" t="s">
        <v>235</v>
      </c>
      <c r="B169" s="130">
        <v>10</v>
      </c>
      <c r="C169" s="134" t="s">
        <v>490</v>
      </c>
      <c r="D169" s="135" t="s">
        <v>502</v>
      </c>
      <c r="E169" s="141">
        <v>3</v>
      </c>
      <c r="F169" s="131" t="s">
        <v>10</v>
      </c>
      <c r="G169" s="130" t="s">
        <v>11</v>
      </c>
      <c r="H169" s="131" t="s">
        <v>11</v>
      </c>
    </row>
    <row r="170" spans="1:8" s="402" customFormat="1">
      <c r="A170" s="402" t="s">
        <v>235</v>
      </c>
      <c r="B170" s="407">
        <v>10</v>
      </c>
      <c r="C170" s="397" t="s">
        <v>491</v>
      </c>
      <c r="D170" s="408" t="s">
        <v>503</v>
      </c>
      <c r="E170" s="410">
        <v>2</v>
      </c>
      <c r="F170" s="409" t="s">
        <v>10</v>
      </c>
      <c r="G170" s="407" t="s">
        <v>578</v>
      </c>
      <c r="H170" s="409" t="s">
        <v>11</v>
      </c>
    </row>
    <row r="171" spans="1:8">
      <c r="A171" s="129" t="s">
        <v>235</v>
      </c>
      <c r="B171" s="130">
        <v>10</v>
      </c>
      <c r="C171" s="134" t="s">
        <v>492</v>
      </c>
      <c r="D171" s="135" t="s">
        <v>504</v>
      </c>
      <c r="E171" s="141">
        <v>2</v>
      </c>
      <c r="F171" s="131" t="s">
        <v>10</v>
      </c>
      <c r="G171" s="130" t="s">
        <v>11</v>
      </c>
      <c r="H171" s="131" t="s">
        <v>11</v>
      </c>
    </row>
    <row r="172" spans="1:8" s="402" customFormat="1">
      <c r="A172" s="402" t="s">
        <v>235</v>
      </c>
      <c r="B172" s="407">
        <v>10</v>
      </c>
      <c r="C172" s="397" t="s">
        <v>495</v>
      </c>
      <c r="D172" s="408" t="s">
        <v>505</v>
      </c>
      <c r="E172" s="410">
        <v>2</v>
      </c>
      <c r="F172" s="409" t="s">
        <v>178</v>
      </c>
      <c r="G172" s="407" t="s">
        <v>578</v>
      </c>
      <c r="H172" s="409" t="s">
        <v>11</v>
      </c>
    </row>
    <row r="173" spans="1:8" s="402" customFormat="1">
      <c r="A173" s="402" t="s">
        <v>235</v>
      </c>
      <c r="B173" s="407">
        <v>10</v>
      </c>
      <c r="C173" s="402" t="s">
        <v>493</v>
      </c>
      <c r="D173" s="411" t="s">
        <v>516</v>
      </c>
      <c r="E173" s="407">
        <v>1</v>
      </c>
      <c r="F173" s="407" t="s">
        <v>178</v>
      </c>
      <c r="G173" s="407" t="s">
        <v>578</v>
      </c>
      <c r="H173" s="407" t="s">
        <v>11</v>
      </c>
    </row>
    <row r="174" spans="1:8">
      <c r="A174" s="129" t="s">
        <v>235</v>
      </c>
      <c r="B174" s="130">
        <v>10</v>
      </c>
      <c r="C174" s="129" t="s">
        <v>494</v>
      </c>
      <c r="D174" s="136" t="s">
        <v>517</v>
      </c>
      <c r="E174" s="130">
        <v>1</v>
      </c>
      <c r="F174" s="130" t="s">
        <v>178</v>
      </c>
      <c r="G174" s="130" t="s">
        <v>11</v>
      </c>
      <c r="H174" s="130" t="s">
        <v>11</v>
      </c>
    </row>
    <row r="175" spans="1:8" s="403" customFormat="1">
      <c r="A175" s="403" t="s">
        <v>246</v>
      </c>
      <c r="B175" s="404">
        <v>11</v>
      </c>
      <c r="C175" s="403" t="s">
        <v>247</v>
      </c>
      <c r="D175" s="419" t="s">
        <v>248</v>
      </c>
      <c r="E175" s="404">
        <v>1</v>
      </c>
      <c r="F175" s="406" t="s">
        <v>178</v>
      </c>
      <c r="G175" s="404" t="s">
        <v>412</v>
      </c>
      <c r="H175" s="406" t="s">
        <v>22</v>
      </c>
    </row>
    <row r="176" spans="1:8" s="402" customFormat="1">
      <c r="A176" s="402" t="s">
        <v>246</v>
      </c>
      <c r="B176" s="407">
        <v>11</v>
      </c>
      <c r="C176" s="402" t="s">
        <v>249</v>
      </c>
      <c r="D176" s="411" t="s">
        <v>250</v>
      </c>
      <c r="E176" s="407">
        <v>1</v>
      </c>
      <c r="F176" s="409" t="s">
        <v>178</v>
      </c>
      <c r="G176" s="407" t="s">
        <v>411</v>
      </c>
      <c r="H176" s="409" t="s">
        <v>22</v>
      </c>
    </row>
    <row r="177" spans="1:8" s="402" customFormat="1">
      <c r="A177" s="402" t="s">
        <v>246</v>
      </c>
      <c r="B177" s="407">
        <v>11</v>
      </c>
      <c r="C177" s="402" t="s">
        <v>600</v>
      </c>
      <c r="D177" s="411" t="s">
        <v>604</v>
      </c>
      <c r="E177" s="407">
        <v>1</v>
      </c>
      <c r="F177" s="407" t="s">
        <v>178</v>
      </c>
      <c r="G177" s="407" t="s">
        <v>576</v>
      </c>
      <c r="H177" s="407" t="s">
        <v>22</v>
      </c>
    </row>
    <row r="178" spans="1:8" s="402" customFormat="1">
      <c r="A178" s="402" t="s">
        <v>246</v>
      </c>
      <c r="B178" s="407">
        <v>11</v>
      </c>
      <c r="C178" s="402" t="s">
        <v>601</v>
      </c>
      <c r="D178" s="411" t="s">
        <v>605</v>
      </c>
      <c r="E178" s="407">
        <v>1</v>
      </c>
      <c r="F178" s="407" t="s">
        <v>178</v>
      </c>
      <c r="G178" s="407" t="s">
        <v>576</v>
      </c>
      <c r="H178" s="407" t="s">
        <v>22</v>
      </c>
    </row>
  </sheetData>
  <pageMargins left="0.75" right="0.75" top="1" bottom="1" header="0.5" footer="0.5"/>
  <pageSetup paperSize="9" scale="49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S66" sqref="S66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031"/>
  <sheetViews>
    <sheetView workbookViewId="0">
      <selection activeCell="K19" sqref="K19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07" customWidth="1"/>
    <col min="19" max="19" width="12.5703125" style="208" customWidth="1"/>
    <col min="20" max="20" width="14.5703125" style="208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3" t="s">
        <v>363</v>
      </c>
      <c r="B1" s="193" t="s">
        <v>364</v>
      </c>
      <c r="C1" s="194" t="s">
        <v>365</v>
      </c>
      <c r="D1" s="195" t="s">
        <v>366</v>
      </c>
      <c r="E1" s="199" t="s">
        <v>367</v>
      </c>
      <c r="F1" s="195" t="s">
        <v>368</v>
      </c>
      <c r="G1" s="195" t="s">
        <v>369</v>
      </c>
      <c r="H1" s="195" t="s">
        <v>370</v>
      </c>
      <c r="I1" s="199" t="s">
        <v>509</v>
      </c>
      <c r="J1" s="200" t="s">
        <v>510</v>
      </c>
      <c r="K1" s="195" t="s">
        <v>371</v>
      </c>
      <c r="L1" s="195" t="s">
        <v>372</v>
      </c>
      <c r="M1" s="195" t="s">
        <v>511</v>
      </c>
      <c r="N1" s="195" t="s">
        <v>374</v>
      </c>
      <c r="O1" s="195" t="s">
        <v>375</v>
      </c>
      <c r="P1" s="201" t="s">
        <v>373</v>
      </c>
      <c r="Q1" s="202" t="s">
        <v>376</v>
      </c>
      <c r="R1" s="203" t="s">
        <v>377</v>
      </c>
      <c r="S1" s="204" t="s">
        <v>378</v>
      </c>
      <c r="T1" s="205" t="s">
        <v>519</v>
      </c>
      <c r="U1" s="196"/>
      <c r="V1" s="197"/>
      <c r="W1" s="197"/>
      <c r="X1" s="197"/>
      <c r="Y1" s="198"/>
    </row>
    <row r="2" spans="1:25" ht="13.5" customHeight="1">
      <c r="A2" s="78"/>
      <c r="B2" s="78"/>
      <c r="C2" s="78"/>
      <c r="E2" s="206"/>
      <c r="L2" s="79"/>
      <c r="Q2" s="207"/>
    </row>
    <row r="3" spans="1:25" ht="13.5" customHeight="1">
      <c r="A3" s="78"/>
      <c r="B3" s="78"/>
      <c r="C3" s="78"/>
      <c r="E3" s="206"/>
      <c r="L3" s="79"/>
      <c r="Q3" s="207"/>
    </row>
    <row r="4" spans="1:25" ht="13.5" customHeight="1">
      <c r="A4" s="78"/>
      <c r="B4" s="78"/>
      <c r="C4" s="78"/>
      <c r="E4" s="206"/>
      <c r="L4" s="79"/>
      <c r="Q4" s="207"/>
    </row>
    <row r="5" spans="1:25" ht="13.5" customHeight="1">
      <c r="A5" s="78"/>
      <c r="B5" s="78"/>
      <c r="C5" s="78"/>
      <c r="E5" s="206"/>
      <c r="L5" s="79"/>
      <c r="Q5" s="207"/>
    </row>
    <row r="6" spans="1:25" ht="13.5" customHeight="1">
      <c r="A6" s="78"/>
      <c r="B6" s="78"/>
      <c r="C6" s="78"/>
      <c r="E6" s="206"/>
      <c r="L6" s="79"/>
      <c r="Q6" s="207"/>
    </row>
    <row r="7" spans="1:25" ht="13.5" customHeight="1">
      <c r="A7" s="78"/>
      <c r="B7" s="78"/>
      <c r="C7" s="78"/>
      <c r="E7" s="206"/>
      <c r="L7" s="79"/>
      <c r="Q7" s="207"/>
    </row>
    <row r="8" spans="1:25" ht="13.5" customHeight="1">
      <c r="A8" s="78"/>
      <c r="B8" s="78"/>
      <c r="C8" s="78"/>
      <c r="E8" s="206"/>
      <c r="L8" s="79"/>
      <c r="Q8" s="207"/>
    </row>
    <row r="9" spans="1:25" ht="13.5" customHeight="1">
      <c r="A9" s="78"/>
      <c r="B9" s="78"/>
      <c r="C9" s="78"/>
      <c r="E9" s="206"/>
      <c r="L9" s="79"/>
      <c r="Q9" s="207"/>
    </row>
    <row r="10" spans="1:25" ht="13.5" customHeight="1">
      <c r="A10" s="78"/>
      <c r="B10" s="78"/>
      <c r="C10" s="78"/>
      <c r="E10" s="206"/>
      <c r="L10" s="79"/>
      <c r="Q10" s="207"/>
    </row>
    <row r="11" spans="1:25" ht="13.5" customHeight="1">
      <c r="A11" s="78"/>
      <c r="B11" s="78"/>
      <c r="C11" s="78"/>
      <c r="E11" s="206"/>
      <c r="L11" s="79"/>
      <c r="Q11" s="207"/>
    </row>
    <row r="12" spans="1:25" ht="13.5" customHeight="1">
      <c r="A12" s="78"/>
      <c r="B12" s="78"/>
      <c r="C12" s="78"/>
      <c r="E12" s="206"/>
      <c r="L12" s="79"/>
      <c r="Q12" s="207"/>
    </row>
    <row r="13" spans="1:25" ht="13.5" customHeight="1">
      <c r="A13" s="78"/>
      <c r="B13" s="78"/>
      <c r="C13" s="78"/>
      <c r="E13" s="206"/>
      <c r="L13" s="79"/>
      <c r="Q13" s="207"/>
    </row>
    <row r="14" spans="1:25" ht="13.5" customHeight="1">
      <c r="A14" s="78"/>
      <c r="B14" s="78"/>
      <c r="C14" s="78"/>
      <c r="E14" s="206"/>
      <c r="L14" s="79"/>
      <c r="Q14" s="207"/>
    </row>
    <row r="15" spans="1:25" ht="13.5" customHeight="1">
      <c r="A15" s="78"/>
      <c r="B15" s="78"/>
      <c r="C15" s="78"/>
      <c r="E15" s="206"/>
      <c r="L15" s="79"/>
      <c r="Q15" s="207"/>
    </row>
    <row r="16" spans="1:25" ht="13.5" customHeight="1">
      <c r="A16" s="78"/>
      <c r="B16" s="78"/>
      <c r="C16" s="78"/>
      <c r="E16" s="206"/>
      <c r="L16" s="80"/>
      <c r="Q16" s="207"/>
    </row>
    <row r="17" spans="1:17" ht="13.5" customHeight="1">
      <c r="A17" s="78"/>
      <c r="B17" s="78"/>
      <c r="C17" s="78"/>
      <c r="E17" s="206"/>
      <c r="L17" s="80"/>
      <c r="Q17" s="207"/>
    </row>
    <row r="18" spans="1:17" ht="13.5" customHeight="1">
      <c r="A18" s="78"/>
      <c r="B18" s="78"/>
      <c r="C18" s="78"/>
      <c r="E18" s="206"/>
      <c r="L18" s="80"/>
      <c r="Q18" s="207"/>
    </row>
    <row r="19" spans="1:17" ht="13.5" customHeight="1">
      <c r="A19" s="78"/>
      <c r="B19" s="78"/>
      <c r="C19" s="78"/>
      <c r="E19" s="206"/>
      <c r="L19" s="80"/>
      <c r="Q19" s="207"/>
    </row>
    <row r="20" spans="1:17" ht="13.5" customHeight="1">
      <c r="A20" s="78"/>
      <c r="B20" s="78"/>
      <c r="C20" s="78"/>
      <c r="E20" s="206"/>
      <c r="L20" s="80"/>
      <c r="Q20" s="207"/>
    </row>
    <row r="21" spans="1:17" ht="13.5" customHeight="1">
      <c r="A21" s="78"/>
      <c r="B21" s="78"/>
      <c r="C21" s="78"/>
      <c r="E21" s="206"/>
      <c r="L21" s="80"/>
      <c r="Q21" s="207"/>
    </row>
    <row r="22" spans="1:17" ht="13.5" customHeight="1">
      <c r="A22" s="78"/>
      <c r="B22" s="78"/>
      <c r="C22" s="78"/>
      <c r="E22" s="206"/>
      <c r="L22" s="80"/>
      <c r="Q22" s="207"/>
    </row>
    <row r="23" spans="1:17" ht="13.5" customHeight="1">
      <c r="A23" s="78"/>
      <c r="B23" s="78"/>
      <c r="C23" s="78"/>
      <c r="E23" s="206"/>
      <c r="L23" s="80"/>
      <c r="Q23" s="207"/>
    </row>
    <row r="24" spans="1:17" ht="13.5" customHeight="1">
      <c r="A24" s="78"/>
      <c r="B24" s="78"/>
      <c r="C24" s="78"/>
      <c r="E24" s="206"/>
      <c r="L24" s="80"/>
      <c r="Q24" s="207"/>
    </row>
    <row r="25" spans="1:17" ht="13.5" customHeight="1">
      <c r="A25" s="78"/>
      <c r="B25" s="78"/>
      <c r="C25" s="78"/>
      <c r="E25" s="206"/>
      <c r="L25" s="80"/>
      <c r="Q25" s="207"/>
    </row>
    <row r="26" spans="1:17" ht="13.5" customHeight="1">
      <c r="A26" s="78"/>
      <c r="B26" s="78"/>
      <c r="C26" s="78"/>
      <c r="E26" s="206"/>
      <c r="L26" s="80"/>
      <c r="Q26" s="207"/>
    </row>
    <row r="27" spans="1:17" ht="13.5" customHeight="1">
      <c r="A27" s="78"/>
      <c r="B27" s="78"/>
      <c r="C27" s="78"/>
      <c r="E27" s="206"/>
      <c r="L27" s="80"/>
      <c r="Q27" s="207"/>
    </row>
    <row r="28" spans="1:17" ht="13.5" customHeight="1">
      <c r="A28" s="78"/>
      <c r="B28" s="78"/>
      <c r="C28" s="78"/>
      <c r="E28" s="206"/>
      <c r="L28" s="79"/>
      <c r="Q28" s="207"/>
    </row>
    <row r="29" spans="1:17" ht="13.5" customHeight="1">
      <c r="A29" s="78"/>
      <c r="B29" s="78"/>
      <c r="C29" s="78"/>
      <c r="E29" s="206"/>
      <c r="L29" s="79"/>
      <c r="Q29" s="207"/>
    </row>
    <row r="30" spans="1:17" ht="13.5" customHeight="1">
      <c r="A30" s="78"/>
      <c r="B30" s="78"/>
      <c r="C30" s="78"/>
      <c r="E30" s="206"/>
      <c r="L30" s="79"/>
      <c r="Q30" s="207"/>
    </row>
    <row r="31" spans="1:17" ht="13.5" customHeight="1">
      <c r="A31" s="78"/>
      <c r="B31" s="78"/>
      <c r="C31" s="78"/>
      <c r="E31" s="206"/>
      <c r="L31" s="79"/>
      <c r="Q31" s="207"/>
    </row>
    <row r="32" spans="1:17" ht="13.5" customHeight="1">
      <c r="A32" s="78"/>
      <c r="B32" s="78"/>
      <c r="C32" s="78"/>
      <c r="E32" s="206"/>
      <c r="L32" s="79"/>
      <c r="Q32" s="207"/>
    </row>
    <row r="33" spans="1:17" ht="13.5" customHeight="1">
      <c r="A33" s="78"/>
      <c r="B33" s="78"/>
      <c r="C33" s="78"/>
      <c r="E33" s="206"/>
      <c r="L33" s="79"/>
      <c r="Q33" s="207"/>
    </row>
    <row r="34" spans="1:17" ht="13.5" customHeight="1">
      <c r="A34" s="78"/>
      <c r="B34" s="78"/>
      <c r="C34" s="78"/>
      <c r="E34" s="206"/>
      <c r="L34" s="79"/>
      <c r="Q34" s="207"/>
    </row>
    <row r="35" spans="1:17" ht="13.5" customHeight="1">
      <c r="A35" s="78"/>
      <c r="B35" s="78"/>
      <c r="C35" s="78"/>
      <c r="E35" s="206"/>
      <c r="L35" s="79"/>
      <c r="Q35" s="207"/>
    </row>
    <row r="36" spans="1:17" ht="13.5" customHeight="1">
      <c r="A36" s="78"/>
      <c r="B36" s="78"/>
      <c r="C36" s="78"/>
      <c r="E36" s="206"/>
      <c r="L36" s="79"/>
      <c r="Q36" s="207"/>
    </row>
    <row r="37" spans="1:17" ht="13.5" customHeight="1">
      <c r="A37" s="78"/>
      <c r="B37" s="78"/>
      <c r="C37" s="78"/>
      <c r="E37" s="206"/>
      <c r="L37" s="79"/>
      <c r="Q37" s="207"/>
    </row>
    <row r="38" spans="1:17" ht="13.5" customHeight="1">
      <c r="A38" s="78"/>
      <c r="B38" s="78"/>
      <c r="C38" s="78"/>
      <c r="E38" s="206"/>
      <c r="L38" s="79"/>
      <c r="Q38" s="207"/>
    </row>
    <row r="39" spans="1:17" ht="13.5" customHeight="1">
      <c r="A39" s="78"/>
      <c r="B39" s="78"/>
      <c r="C39" s="78"/>
      <c r="E39" s="206"/>
      <c r="L39" s="79"/>
      <c r="Q39" s="207"/>
    </row>
    <row r="40" spans="1:17" ht="13.5" customHeight="1">
      <c r="A40" s="78"/>
      <c r="B40" s="78"/>
      <c r="C40" s="78"/>
      <c r="E40" s="206"/>
      <c r="L40" s="79"/>
      <c r="Q40" s="207"/>
    </row>
    <row r="41" spans="1:17" ht="13.5" customHeight="1">
      <c r="A41" s="78"/>
      <c r="B41" s="78"/>
      <c r="C41" s="78"/>
      <c r="E41" s="206"/>
      <c r="L41" s="79"/>
      <c r="Q41" s="207"/>
    </row>
    <row r="42" spans="1:17" ht="13.5" customHeight="1">
      <c r="A42" s="78"/>
      <c r="B42" s="78"/>
      <c r="C42" s="78"/>
      <c r="E42" s="206"/>
      <c r="L42" s="79"/>
      <c r="Q42" s="207"/>
    </row>
    <row r="43" spans="1:17" ht="13.5" customHeight="1">
      <c r="A43" s="78"/>
      <c r="B43" s="78"/>
      <c r="C43" s="78"/>
      <c r="E43" s="206"/>
      <c r="L43" s="79"/>
      <c r="Q43" s="207"/>
    </row>
    <row r="44" spans="1:17" ht="13.5" customHeight="1">
      <c r="A44" s="78"/>
      <c r="B44" s="78"/>
      <c r="C44" s="78"/>
      <c r="E44" s="209"/>
      <c r="K44" s="80"/>
      <c r="L44" s="80"/>
      <c r="Q44" s="207"/>
    </row>
    <row r="45" spans="1:17" ht="13.5" customHeight="1">
      <c r="A45" s="78"/>
      <c r="B45" s="78"/>
      <c r="C45" s="78"/>
      <c r="E45" s="209"/>
      <c r="K45" s="80"/>
      <c r="L45" s="79"/>
      <c r="Q45" s="207"/>
    </row>
    <row r="46" spans="1:17" ht="13.5" customHeight="1">
      <c r="A46" s="78"/>
      <c r="B46" s="78"/>
      <c r="C46" s="78"/>
      <c r="E46" s="209"/>
      <c r="K46" s="80"/>
      <c r="L46" s="80"/>
      <c r="Q46" s="207"/>
    </row>
    <row r="47" spans="1:17" ht="13.5" customHeight="1">
      <c r="A47" s="78"/>
      <c r="B47" s="78"/>
      <c r="C47" s="78"/>
      <c r="E47" s="209"/>
      <c r="K47" s="80"/>
      <c r="L47" s="80"/>
      <c r="Q47" s="207"/>
    </row>
    <row r="48" spans="1:17" ht="13.5" customHeight="1">
      <c r="A48" s="78"/>
      <c r="B48" s="78"/>
      <c r="C48" s="78"/>
      <c r="E48" s="209"/>
      <c r="K48" s="80"/>
      <c r="L48" s="80"/>
      <c r="Q48" s="207"/>
    </row>
    <row r="49" spans="1:17" ht="13.5" customHeight="1">
      <c r="A49" s="78"/>
      <c r="B49" s="78"/>
      <c r="C49" s="78"/>
      <c r="E49" s="209"/>
      <c r="K49" s="80"/>
      <c r="L49" s="80"/>
      <c r="Q49" s="207"/>
    </row>
    <row r="50" spans="1:17" ht="13.5" customHeight="1">
      <c r="A50" s="78"/>
      <c r="B50" s="78"/>
      <c r="C50" s="78"/>
      <c r="E50" s="209"/>
      <c r="K50" s="80"/>
      <c r="L50" s="80"/>
      <c r="Q50" s="207"/>
    </row>
    <row r="51" spans="1:17" ht="13.5" customHeight="1">
      <c r="A51" s="78"/>
      <c r="B51" s="78"/>
      <c r="C51" s="78"/>
      <c r="E51" s="209"/>
      <c r="K51" s="80"/>
      <c r="L51" s="80"/>
      <c r="Q51" s="207"/>
    </row>
    <row r="52" spans="1:17" ht="13.5" customHeight="1">
      <c r="A52" s="78"/>
      <c r="B52" s="78"/>
      <c r="C52" s="78"/>
      <c r="E52" s="209"/>
      <c r="K52" s="80"/>
      <c r="L52" s="80"/>
      <c r="Q52" s="207"/>
    </row>
    <row r="53" spans="1:17" ht="13.5" customHeight="1">
      <c r="A53" s="78"/>
      <c r="B53" s="78"/>
      <c r="C53" s="78"/>
      <c r="E53" s="209"/>
      <c r="K53" s="80"/>
      <c r="L53" s="80"/>
      <c r="Q53" s="207"/>
    </row>
    <row r="54" spans="1:17" ht="13.5" customHeight="1">
      <c r="A54" s="78"/>
      <c r="B54" s="78"/>
      <c r="C54" s="78"/>
      <c r="E54" s="209"/>
      <c r="K54" s="80"/>
      <c r="L54" s="80"/>
      <c r="Q54" s="207"/>
    </row>
    <row r="55" spans="1:17" ht="13.5" customHeight="1">
      <c r="A55" s="78"/>
      <c r="B55" s="78"/>
      <c r="C55" s="78"/>
      <c r="E55" s="209"/>
      <c r="K55" s="80"/>
      <c r="L55" s="79"/>
      <c r="Q55" s="207"/>
    </row>
    <row r="56" spans="1:17" ht="13.5" customHeight="1">
      <c r="A56" s="78"/>
      <c r="B56" s="78"/>
      <c r="C56" s="78"/>
      <c r="E56" s="209"/>
      <c r="K56" s="80"/>
      <c r="L56" s="80"/>
      <c r="Q56" s="207"/>
    </row>
    <row r="57" spans="1:17" ht="13.5" customHeight="1">
      <c r="A57" s="78"/>
      <c r="B57" s="78"/>
      <c r="C57" s="78"/>
      <c r="E57" s="209"/>
      <c r="K57" s="80"/>
      <c r="L57" s="80"/>
      <c r="Q57" s="207"/>
    </row>
    <row r="58" spans="1:17" ht="13.5" customHeight="1">
      <c r="A58" s="78"/>
      <c r="B58" s="78"/>
      <c r="C58" s="78"/>
      <c r="E58" s="209"/>
      <c r="K58" s="80"/>
      <c r="L58" s="80"/>
      <c r="Q58" s="207"/>
    </row>
    <row r="59" spans="1:17" ht="13.5" customHeight="1">
      <c r="A59" s="78"/>
      <c r="B59" s="78"/>
      <c r="C59" s="78"/>
      <c r="E59" s="209"/>
      <c r="K59" s="80"/>
      <c r="L59" s="80"/>
      <c r="Q59" s="207"/>
    </row>
    <row r="60" spans="1:17" ht="13.5" customHeight="1">
      <c r="A60" s="78"/>
      <c r="B60" s="78"/>
      <c r="C60" s="78"/>
      <c r="E60" s="209"/>
      <c r="K60" s="80"/>
      <c r="L60" s="80"/>
      <c r="Q60" s="207"/>
    </row>
    <row r="61" spans="1:17" ht="13.5" customHeight="1">
      <c r="A61" s="78"/>
      <c r="B61" s="78"/>
      <c r="C61" s="78"/>
      <c r="E61" s="209"/>
      <c r="K61" s="80"/>
      <c r="L61" s="80"/>
      <c r="Q61" s="207"/>
    </row>
    <row r="62" spans="1:17" ht="13.5" customHeight="1">
      <c r="A62" s="78"/>
      <c r="B62" s="78"/>
      <c r="C62" s="78"/>
      <c r="E62" s="209"/>
      <c r="K62" s="80"/>
      <c r="L62" s="80"/>
      <c r="Q62" s="207"/>
    </row>
    <row r="63" spans="1:17" ht="13.5" customHeight="1">
      <c r="A63" s="78"/>
      <c r="B63" s="78"/>
      <c r="C63" s="78"/>
      <c r="E63" s="209"/>
      <c r="K63" s="80"/>
      <c r="L63" s="80"/>
      <c r="Q63" s="207"/>
    </row>
    <row r="64" spans="1:17" ht="13.5" customHeight="1">
      <c r="A64" s="78"/>
      <c r="B64" s="78"/>
      <c r="C64" s="78"/>
      <c r="E64" s="209"/>
      <c r="K64" s="80"/>
      <c r="L64" s="80"/>
      <c r="Q64" s="207"/>
    </row>
    <row r="65" spans="1:17" ht="13.5" customHeight="1">
      <c r="A65" s="78"/>
      <c r="B65" s="78"/>
      <c r="C65" s="78"/>
      <c r="E65" s="209"/>
      <c r="K65" s="80"/>
      <c r="L65" s="80"/>
      <c r="Q65" s="207"/>
    </row>
    <row r="66" spans="1:17" ht="13.5" customHeight="1">
      <c r="A66" s="78"/>
      <c r="B66" s="78"/>
      <c r="C66" s="78"/>
      <c r="E66" s="209"/>
      <c r="K66" s="80"/>
      <c r="L66" s="80"/>
      <c r="Q66" s="207"/>
    </row>
    <row r="67" spans="1:17" ht="13.5" customHeight="1">
      <c r="A67" s="78"/>
      <c r="B67" s="78"/>
      <c r="C67" s="78"/>
      <c r="E67" s="209"/>
      <c r="K67" s="80"/>
      <c r="L67" s="80"/>
      <c r="Q67" s="207"/>
    </row>
    <row r="68" spans="1:17" ht="13.5" customHeight="1">
      <c r="A68" s="78"/>
      <c r="B68" s="78"/>
      <c r="C68" s="78"/>
      <c r="E68" s="209"/>
      <c r="K68" s="80"/>
      <c r="L68" s="80"/>
      <c r="Q68" s="207"/>
    </row>
    <row r="69" spans="1:17" ht="13.5" customHeight="1">
      <c r="A69" s="78"/>
      <c r="B69" s="78"/>
      <c r="C69" s="78"/>
      <c r="E69" s="209"/>
      <c r="K69" s="80"/>
      <c r="L69" s="80"/>
      <c r="Q69" s="207"/>
    </row>
    <row r="70" spans="1:17" ht="13.5" customHeight="1">
      <c r="A70" s="78"/>
      <c r="B70" s="78"/>
      <c r="C70" s="78"/>
      <c r="E70" s="209"/>
      <c r="K70" s="80"/>
      <c r="L70" s="80"/>
      <c r="Q70" s="207"/>
    </row>
    <row r="71" spans="1:17" ht="13.5" customHeight="1">
      <c r="A71" s="78"/>
      <c r="B71" s="78"/>
      <c r="C71" s="78"/>
      <c r="E71" s="209"/>
      <c r="K71" s="80"/>
      <c r="L71" s="80"/>
      <c r="Q71" s="207"/>
    </row>
    <row r="72" spans="1:17" ht="13.5" customHeight="1">
      <c r="A72" s="78"/>
      <c r="B72" s="78"/>
      <c r="C72" s="78"/>
      <c r="E72" s="209"/>
      <c r="K72" s="80"/>
      <c r="L72" s="80"/>
      <c r="Q72" s="207"/>
    </row>
    <row r="73" spans="1:17" ht="13.5" customHeight="1">
      <c r="A73" s="78"/>
      <c r="B73" s="78"/>
      <c r="C73" s="78"/>
      <c r="E73" s="209"/>
      <c r="K73" s="80"/>
      <c r="L73" s="80"/>
      <c r="Q73" s="207"/>
    </row>
    <row r="74" spans="1:17" ht="13.5" customHeight="1">
      <c r="A74" s="78"/>
      <c r="B74" s="78"/>
      <c r="C74" s="78"/>
      <c r="E74" s="209"/>
      <c r="K74" s="80"/>
      <c r="L74" s="80"/>
      <c r="Q74" s="207"/>
    </row>
    <row r="75" spans="1:17" ht="13.5" customHeight="1">
      <c r="A75" s="78"/>
      <c r="B75" s="78"/>
      <c r="C75" s="78"/>
      <c r="E75" s="209"/>
      <c r="K75" s="80"/>
      <c r="L75" s="80"/>
      <c r="Q75" s="207"/>
    </row>
    <row r="76" spans="1:17" ht="13.5" customHeight="1">
      <c r="A76" s="78"/>
      <c r="B76" s="78"/>
      <c r="C76" s="78"/>
      <c r="E76" s="209"/>
      <c r="K76" s="80"/>
      <c r="L76" s="80"/>
      <c r="Q76" s="207"/>
    </row>
    <row r="77" spans="1:17" ht="13.5" customHeight="1">
      <c r="A77" s="78"/>
      <c r="B77" s="78"/>
      <c r="C77" s="78"/>
      <c r="E77" s="209"/>
      <c r="K77" s="80"/>
      <c r="L77" s="80"/>
      <c r="Q77" s="207"/>
    </row>
    <row r="78" spans="1:17" ht="13.5" customHeight="1">
      <c r="A78" s="78"/>
      <c r="B78" s="78"/>
      <c r="C78" s="78"/>
      <c r="E78" s="209"/>
      <c r="K78" s="80"/>
      <c r="L78" s="80"/>
      <c r="Q78" s="207"/>
    </row>
    <row r="79" spans="1:17" ht="13.5" customHeight="1">
      <c r="A79" s="78"/>
      <c r="B79" s="78"/>
      <c r="C79" s="78"/>
      <c r="E79" s="209"/>
      <c r="K79" s="80"/>
      <c r="L79" s="80"/>
      <c r="Q79" s="207"/>
    </row>
    <row r="80" spans="1:17" ht="13.5" customHeight="1">
      <c r="A80" s="78"/>
      <c r="B80" s="78"/>
      <c r="C80" s="78"/>
      <c r="E80" s="209"/>
      <c r="K80" s="80"/>
      <c r="L80" s="80"/>
      <c r="Q80" s="207"/>
    </row>
    <row r="81" spans="1:17" ht="13.5" customHeight="1">
      <c r="A81" s="78"/>
      <c r="B81" s="78"/>
      <c r="C81" s="78"/>
      <c r="E81" s="209"/>
      <c r="K81" s="80"/>
      <c r="L81" s="80"/>
      <c r="Q81" s="207"/>
    </row>
    <row r="82" spans="1:17" ht="13.5" customHeight="1">
      <c r="A82" s="78"/>
      <c r="B82" s="78"/>
      <c r="C82" s="78"/>
      <c r="E82" s="209"/>
      <c r="K82" s="80"/>
      <c r="L82" s="80"/>
      <c r="Q82" s="207"/>
    </row>
    <row r="83" spans="1:17" ht="13.5" customHeight="1">
      <c r="A83" s="78"/>
      <c r="B83" s="78"/>
      <c r="C83" s="78"/>
      <c r="E83" s="209"/>
      <c r="K83" s="80"/>
      <c r="L83" s="80"/>
      <c r="Q83" s="207"/>
    </row>
    <row r="84" spans="1:17" ht="13.5" customHeight="1">
      <c r="A84" s="78"/>
      <c r="B84" s="78"/>
      <c r="C84" s="78"/>
      <c r="E84" s="209"/>
      <c r="K84" s="80"/>
      <c r="L84" s="80"/>
      <c r="Q84" s="207"/>
    </row>
    <row r="85" spans="1:17" ht="13.5" customHeight="1">
      <c r="A85" s="78"/>
      <c r="B85" s="78"/>
      <c r="C85" s="78"/>
      <c r="E85" s="209"/>
      <c r="K85" s="80"/>
      <c r="L85" s="80"/>
      <c r="Q85" s="207"/>
    </row>
    <row r="86" spans="1:17" ht="13.5" customHeight="1">
      <c r="A86" s="78"/>
      <c r="B86" s="78"/>
      <c r="C86" s="78"/>
      <c r="E86" s="209"/>
      <c r="K86" s="80"/>
      <c r="L86" s="80"/>
      <c r="Q86" s="207"/>
    </row>
    <row r="87" spans="1:17" ht="13.5" customHeight="1">
      <c r="A87" s="78"/>
      <c r="B87" s="78"/>
      <c r="C87" s="78"/>
      <c r="E87" s="209"/>
      <c r="K87" s="80"/>
      <c r="L87" s="80"/>
      <c r="Q87" s="207"/>
    </row>
    <row r="88" spans="1:17" ht="13.5" customHeight="1">
      <c r="A88" s="78"/>
      <c r="B88" s="78"/>
      <c r="C88" s="78"/>
      <c r="E88" s="209"/>
      <c r="K88" s="80"/>
      <c r="L88" s="80"/>
      <c r="Q88" s="207"/>
    </row>
    <row r="89" spans="1:17" ht="13.5" customHeight="1">
      <c r="A89" s="78"/>
      <c r="B89" s="78"/>
      <c r="C89" s="78"/>
      <c r="E89" s="209"/>
      <c r="K89" s="80"/>
      <c r="L89" s="80"/>
      <c r="Q89" s="207"/>
    </row>
    <row r="90" spans="1:17" ht="13.5" customHeight="1">
      <c r="A90" s="78"/>
      <c r="B90" s="78"/>
      <c r="C90" s="78"/>
      <c r="E90" s="209"/>
      <c r="K90" s="80"/>
      <c r="L90" s="80"/>
      <c r="Q90" s="207"/>
    </row>
    <row r="91" spans="1:17" ht="13.5" customHeight="1">
      <c r="A91" s="78"/>
      <c r="B91" s="78"/>
      <c r="C91" s="78"/>
      <c r="E91" s="209"/>
      <c r="K91" s="80"/>
      <c r="L91" s="80"/>
      <c r="Q91" s="207"/>
    </row>
    <row r="92" spans="1:17" ht="13.5" customHeight="1">
      <c r="A92" s="78"/>
      <c r="B92" s="78"/>
      <c r="C92" s="78"/>
      <c r="E92" s="209"/>
      <c r="K92" s="80"/>
      <c r="L92" s="80"/>
      <c r="Q92" s="207"/>
    </row>
    <row r="93" spans="1:17" ht="13.5" customHeight="1">
      <c r="A93" s="78"/>
      <c r="B93" s="78"/>
      <c r="C93" s="78"/>
      <c r="E93" s="209"/>
      <c r="K93" s="80"/>
      <c r="L93" s="80"/>
      <c r="Q93" s="207"/>
    </row>
    <row r="94" spans="1:17" ht="13.5" customHeight="1">
      <c r="A94" s="78"/>
      <c r="B94" s="78"/>
      <c r="C94" s="78"/>
      <c r="E94" s="209"/>
      <c r="K94" s="80"/>
      <c r="L94" s="80"/>
      <c r="Q94" s="207"/>
    </row>
    <row r="95" spans="1:17" ht="13.5" customHeight="1">
      <c r="A95" s="78"/>
      <c r="B95" s="78"/>
      <c r="C95" s="78"/>
      <c r="E95" s="209"/>
      <c r="K95" s="80"/>
      <c r="L95" s="80"/>
      <c r="Q95" s="207"/>
    </row>
    <row r="96" spans="1:17" ht="13.5" customHeight="1">
      <c r="A96" s="78"/>
      <c r="B96" s="78"/>
      <c r="C96" s="78"/>
      <c r="E96" s="209"/>
      <c r="K96" s="80"/>
      <c r="L96" s="80"/>
      <c r="Q96" s="207"/>
    </row>
    <row r="97" spans="1:17" ht="13.5" customHeight="1">
      <c r="A97" s="78"/>
      <c r="B97" s="78"/>
      <c r="C97" s="78"/>
      <c r="E97" s="209"/>
      <c r="K97" s="80"/>
      <c r="L97" s="80"/>
      <c r="Q97" s="207"/>
    </row>
    <row r="98" spans="1:17" ht="13.5" customHeight="1">
      <c r="A98" s="78"/>
      <c r="B98" s="78"/>
      <c r="C98" s="78"/>
      <c r="E98" s="209"/>
      <c r="K98" s="80"/>
      <c r="L98" s="80"/>
      <c r="Q98" s="207"/>
    </row>
    <row r="99" spans="1:17" ht="13.5" customHeight="1">
      <c r="A99" s="78"/>
      <c r="B99" s="78"/>
      <c r="C99" s="78"/>
      <c r="E99" s="209"/>
      <c r="K99" s="80"/>
      <c r="L99" s="80"/>
      <c r="Q99" s="207"/>
    </row>
    <row r="100" spans="1:17" ht="13.5" customHeight="1">
      <c r="A100" s="78"/>
      <c r="B100" s="78"/>
      <c r="C100" s="78"/>
      <c r="E100" s="209"/>
      <c r="K100" s="80"/>
      <c r="L100" s="80"/>
      <c r="Q100" s="207"/>
    </row>
    <row r="101" spans="1:17" ht="13.5" customHeight="1">
      <c r="A101" s="78"/>
      <c r="B101" s="78"/>
      <c r="C101" s="78"/>
      <c r="E101" s="209"/>
      <c r="K101" s="80"/>
      <c r="L101" s="80"/>
      <c r="Q101" s="207"/>
    </row>
    <row r="102" spans="1:17" ht="13.5" customHeight="1">
      <c r="A102" s="78"/>
      <c r="B102" s="78"/>
      <c r="C102" s="78"/>
      <c r="E102" s="209"/>
      <c r="K102" s="80"/>
      <c r="L102" s="80"/>
      <c r="Q102" s="207"/>
    </row>
    <row r="103" spans="1:17" ht="13.5" customHeight="1">
      <c r="A103" s="78"/>
      <c r="B103" s="78"/>
      <c r="C103" s="78"/>
      <c r="E103" s="209"/>
      <c r="K103" s="80"/>
      <c r="L103" s="80"/>
      <c r="Q103" s="207"/>
    </row>
    <row r="104" spans="1:17" ht="13.5" customHeight="1">
      <c r="A104" s="78"/>
      <c r="B104" s="78"/>
      <c r="C104" s="78"/>
      <c r="E104" s="209"/>
      <c r="K104" s="80"/>
      <c r="L104" s="80"/>
      <c r="Q104" s="207"/>
    </row>
    <row r="105" spans="1:17" ht="13.5" customHeight="1">
      <c r="A105" s="78"/>
      <c r="B105" s="78"/>
      <c r="C105" s="78"/>
      <c r="E105" s="209"/>
      <c r="K105" s="80"/>
      <c r="L105" s="80"/>
      <c r="Q105" s="207"/>
    </row>
    <row r="106" spans="1:17" ht="13.5" customHeight="1">
      <c r="A106" s="78"/>
      <c r="B106" s="78"/>
      <c r="C106" s="78"/>
      <c r="E106" s="209"/>
      <c r="K106" s="80"/>
      <c r="L106" s="80"/>
      <c r="Q106" s="207"/>
    </row>
    <row r="107" spans="1:17" ht="13.5" customHeight="1">
      <c r="A107" s="78"/>
      <c r="B107" s="78"/>
      <c r="C107" s="78"/>
      <c r="E107" s="209"/>
      <c r="K107" s="80"/>
      <c r="L107" s="80"/>
      <c r="Q107" s="207"/>
    </row>
    <row r="108" spans="1:17" ht="13.5" customHeight="1">
      <c r="A108" s="78"/>
      <c r="B108" s="78"/>
      <c r="C108" s="78"/>
      <c r="E108" s="209"/>
      <c r="K108" s="80"/>
      <c r="L108" s="80"/>
      <c r="Q108" s="207"/>
    </row>
    <row r="109" spans="1:17" ht="13.5" customHeight="1">
      <c r="A109" s="78"/>
      <c r="B109" s="78"/>
      <c r="C109" s="78"/>
      <c r="E109" s="209"/>
      <c r="K109" s="80"/>
      <c r="L109" s="80"/>
      <c r="Q109" s="207"/>
    </row>
    <row r="110" spans="1:17" ht="13.5" customHeight="1">
      <c r="A110" s="78"/>
      <c r="B110" s="78"/>
      <c r="C110" s="78"/>
      <c r="E110" s="209"/>
      <c r="K110" s="80"/>
      <c r="L110" s="80"/>
      <c r="Q110" s="207"/>
    </row>
    <row r="111" spans="1:17" ht="13.5" customHeight="1">
      <c r="A111" s="78"/>
      <c r="B111" s="78"/>
      <c r="C111" s="78"/>
      <c r="E111" s="209"/>
      <c r="K111" s="80"/>
      <c r="L111" s="80"/>
      <c r="Q111" s="207"/>
    </row>
    <row r="112" spans="1:17" ht="13.5" customHeight="1">
      <c r="A112" s="78"/>
      <c r="B112" s="78"/>
      <c r="C112" s="78"/>
      <c r="E112" s="209"/>
      <c r="K112" s="80"/>
      <c r="L112" s="80"/>
      <c r="Q112" s="207"/>
    </row>
    <row r="113" spans="1:17" ht="13.5" customHeight="1">
      <c r="A113" s="78"/>
      <c r="B113" s="78"/>
      <c r="C113" s="78"/>
      <c r="E113" s="209"/>
      <c r="K113" s="80"/>
      <c r="L113" s="80"/>
      <c r="Q113" s="207"/>
    </row>
    <row r="114" spans="1:17" ht="13.5" customHeight="1">
      <c r="A114" s="78"/>
      <c r="B114" s="78"/>
      <c r="C114" s="78"/>
      <c r="E114" s="209"/>
      <c r="K114" s="80"/>
      <c r="L114" s="80"/>
      <c r="Q114" s="207"/>
    </row>
    <row r="115" spans="1:17" ht="13.5" customHeight="1">
      <c r="A115" s="78"/>
      <c r="B115" s="78"/>
      <c r="C115" s="78"/>
      <c r="E115" s="209"/>
      <c r="K115" s="80"/>
      <c r="L115" s="80"/>
      <c r="Q115" s="207"/>
    </row>
    <row r="116" spans="1:17" ht="13.5" customHeight="1">
      <c r="A116" s="78"/>
      <c r="B116" s="78"/>
      <c r="C116" s="78"/>
      <c r="E116" s="209"/>
      <c r="K116" s="80"/>
      <c r="L116" s="80"/>
      <c r="Q116" s="207"/>
    </row>
    <row r="117" spans="1:17" ht="13.5" customHeight="1">
      <c r="A117" s="78"/>
      <c r="B117" s="78"/>
      <c r="C117" s="78"/>
      <c r="E117" s="209"/>
      <c r="K117" s="80"/>
      <c r="L117" s="80"/>
      <c r="Q117" s="207"/>
    </row>
    <row r="118" spans="1:17" ht="13.5" customHeight="1">
      <c r="A118" s="78"/>
      <c r="B118" s="78"/>
      <c r="C118" s="78"/>
      <c r="E118" s="209"/>
      <c r="K118" s="80"/>
      <c r="L118" s="80"/>
      <c r="Q118" s="207"/>
    </row>
    <row r="119" spans="1:17" ht="13.5" customHeight="1">
      <c r="A119" s="78"/>
      <c r="B119" s="78"/>
      <c r="C119" s="78"/>
      <c r="E119" s="209"/>
      <c r="L119" s="80"/>
      <c r="Q119" s="207"/>
    </row>
    <row r="120" spans="1:17" ht="13.5" customHeight="1">
      <c r="A120" s="78"/>
      <c r="B120" s="78"/>
      <c r="C120" s="78"/>
      <c r="E120" s="209"/>
      <c r="K120" s="80"/>
      <c r="L120" s="80"/>
      <c r="Q120" s="207"/>
    </row>
    <row r="121" spans="1:17" ht="13.5" customHeight="1">
      <c r="A121" s="78"/>
      <c r="B121" s="78"/>
      <c r="C121" s="78"/>
      <c r="E121" s="209"/>
      <c r="K121" s="80"/>
      <c r="L121" s="80"/>
      <c r="Q121" s="207"/>
    </row>
    <row r="122" spans="1:17" ht="13.5" customHeight="1">
      <c r="A122" s="78"/>
      <c r="B122" s="78"/>
      <c r="C122" s="78"/>
      <c r="E122" s="209"/>
      <c r="K122" s="80"/>
      <c r="L122" s="80"/>
      <c r="Q122" s="207"/>
    </row>
    <row r="123" spans="1:17" ht="13.5" customHeight="1">
      <c r="A123" s="78"/>
      <c r="B123" s="78"/>
      <c r="C123" s="78"/>
      <c r="E123" s="209"/>
      <c r="K123" s="80"/>
      <c r="L123" s="80"/>
      <c r="Q123" s="207"/>
    </row>
    <row r="124" spans="1:17" ht="13.5" customHeight="1">
      <c r="A124" s="78"/>
      <c r="B124" s="78"/>
      <c r="C124" s="78"/>
      <c r="E124" s="209"/>
      <c r="K124" s="80"/>
      <c r="L124" s="80"/>
      <c r="Q124" s="207"/>
    </row>
    <row r="125" spans="1:17" ht="13.5" customHeight="1">
      <c r="A125" s="78"/>
      <c r="B125" s="78"/>
      <c r="C125" s="78"/>
      <c r="E125" s="209"/>
      <c r="K125" s="80"/>
      <c r="L125" s="80"/>
      <c r="Q125" s="207"/>
    </row>
    <row r="126" spans="1:17" ht="13.5" customHeight="1">
      <c r="A126" s="78"/>
      <c r="B126" s="78"/>
      <c r="C126" s="78"/>
      <c r="E126" s="209"/>
      <c r="K126" s="80"/>
      <c r="L126" s="80"/>
      <c r="Q126" s="207"/>
    </row>
    <row r="127" spans="1:17" ht="13.5" customHeight="1">
      <c r="A127" s="78"/>
      <c r="B127" s="78"/>
      <c r="C127" s="78"/>
      <c r="E127" s="209"/>
      <c r="K127" s="80"/>
      <c r="L127" s="80"/>
      <c r="Q127" s="207"/>
    </row>
    <row r="128" spans="1:17" ht="13.5" customHeight="1">
      <c r="A128" s="78"/>
      <c r="B128" s="78"/>
      <c r="C128" s="78"/>
      <c r="E128" s="209"/>
      <c r="K128" s="80"/>
      <c r="L128" s="80"/>
      <c r="Q128" s="207"/>
    </row>
    <row r="129" spans="1:17" ht="13.5" customHeight="1">
      <c r="A129" s="78"/>
      <c r="B129" s="78"/>
      <c r="C129" s="78"/>
      <c r="E129" s="209"/>
      <c r="K129" s="80"/>
      <c r="L129" s="80"/>
      <c r="Q129" s="207"/>
    </row>
    <row r="130" spans="1:17" ht="13.5" customHeight="1">
      <c r="A130" s="78"/>
      <c r="B130" s="78"/>
      <c r="C130" s="78"/>
      <c r="E130" s="209"/>
      <c r="K130" s="80"/>
      <c r="L130" s="80"/>
      <c r="Q130" s="207"/>
    </row>
    <row r="131" spans="1:17" ht="13.5" customHeight="1">
      <c r="A131" s="78"/>
      <c r="B131" s="78"/>
      <c r="C131" s="78"/>
      <c r="E131" s="209"/>
      <c r="K131" s="80"/>
      <c r="L131" s="80"/>
      <c r="Q131" s="207"/>
    </row>
    <row r="132" spans="1:17" ht="13.5" customHeight="1">
      <c r="A132" s="78"/>
      <c r="B132" s="78"/>
      <c r="C132" s="78"/>
      <c r="E132" s="209"/>
      <c r="K132" s="80"/>
      <c r="L132" s="80"/>
      <c r="Q132" s="207"/>
    </row>
    <row r="133" spans="1:17" ht="13.5" customHeight="1">
      <c r="A133" s="78"/>
      <c r="B133" s="78"/>
      <c r="C133" s="78"/>
      <c r="E133" s="209"/>
      <c r="K133" s="80"/>
      <c r="L133" s="80"/>
      <c r="Q133" s="207"/>
    </row>
    <row r="134" spans="1:17" ht="13.5" customHeight="1">
      <c r="A134" s="78"/>
      <c r="B134" s="78"/>
      <c r="C134" s="78"/>
      <c r="E134" s="209"/>
      <c r="K134" s="80"/>
      <c r="L134" s="80"/>
      <c r="Q134" s="207"/>
    </row>
    <row r="135" spans="1:17" ht="13.5" customHeight="1">
      <c r="A135" s="78"/>
      <c r="B135" s="78"/>
      <c r="C135" s="78"/>
      <c r="E135" s="209"/>
      <c r="K135" s="80"/>
      <c r="L135" s="80"/>
      <c r="Q135" s="207"/>
    </row>
    <row r="136" spans="1:17" ht="13.5" customHeight="1">
      <c r="A136" s="78"/>
      <c r="B136" s="78"/>
      <c r="C136" s="78"/>
      <c r="E136" s="209"/>
      <c r="K136" s="80"/>
      <c r="L136" s="80"/>
      <c r="Q136" s="207"/>
    </row>
    <row r="137" spans="1:17" ht="13.5" customHeight="1">
      <c r="A137" s="78"/>
      <c r="B137" s="78"/>
      <c r="C137" s="78"/>
      <c r="E137" s="209"/>
      <c r="K137" s="80"/>
      <c r="L137" s="80"/>
      <c r="Q137" s="207"/>
    </row>
    <row r="138" spans="1:17" ht="13.5" customHeight="1">
      <c r="A138" s="78"/>
      <c r="B138" s="78"/>
      <c r="C138" s="78"/>
      <c r="E138" s="209"/>
      <c r="K138" s="80"/>
      <c r="L138" s="80"/>
      <c r="Q138" s="207"/>
    </row>
    <row r="139" spans="1:17" ht="13.5" customHeight="1">
      <c r="A139" s="78"/>
      <c r="B139" s="78"/>
      <c r="C139" s="78"/>
      <c r="E139" s="209"/>
      <c r="K139" s="80"/>
      <c r="L139" s="80"/>
      <c r="Q139" s="207"/>
    </row>
    <row r="140" spans="1:17" ht="13.5" customHeight="1">
      <c r="A140" s="78"/>
      <c r="B140" s="78"/>
      <c r="C140" s="78"/>
      <c r="E140" s="209"/>
      <c r="K140" s="80"/>
      <c r="L140" s="80"/>
      <c r="Q140" s="207"/>
    </row>
    <row r="141" spans="1:17" ht="13.5" customHeight="1">
      <c r="A141" s="78"/>
      <c r="B141" s="78"/>
      <c r="C141" s="78"/>
      <c r="E141" s="209"/>
      <c r="K141" s="80"/>
      <c r="L141" s="80"/>
      <c r="Q141" s="207"/>
    </row>
    <row r="142" spans="1:17" ht="13.5" customHeight="1">
      <c r="A142" s="78"/>
      <c r="B142" s="78"/>
      <c r="C142" s="78"/>
      <c r="E142" s="209"/>
      <c r="K142" s="80"/>
      <c r="L142" s="80"/>
      <c r="Q142" s="207"/>
    </row>
    <row r="143" spans="1:17" ht="13.5" customHeight="1">
      <c r="A143" s="78"/>
      <c r="B143" s="78"/>
      <c r="C143" s="78"/>
      <c r="E143" s="209"/>
      <c r="K143" s="80"/>
      <c r="L143" s="80"/>
      <c r="Q143" s="207"/>
    </row>
    <row r="144" spans="1:17" ht="13.5" customHeight="1">
      <c r="A144" s="78"/>
      <c r="B144" s="78"/>
      <c r="C144" s="78"/>
      <c r="E144" s="209"/>
      <c r="K144" s="80"/>
      <c r="L144" s="80"/>
      <c r="Q144" s="207"/>
    </row>
    <row r="145" spans="1:17" ht="13.5" customHeight="1">
      <c r="A145" s="78"/>
      <c r="B145" s="78"/>
      <c r="C145" s="78"/>
      <c r="E145" s="209"/>
      <c r="K145" s="80"/>
      <c r="L145" s="80"/>
      <c r="Q145" s="207"/>
    </row>
    <row r="146" spans="1:17" ht="13.5" customHeight="1">
      <c r="A146" s="78"/>
      <c r="B146" s="78"/>
      <c r="C146" s="78"/>
      <c r="E146" s="209"/>
      <c r="K146" s="80"/>
      <c r="L146" s="80"/>
      <c r="Q146" s="207"/>
    </row>
    <row r="147" spans="1:17" ht="13.5" customHeight="1">
      <c r="A147" s="78"/>
      <c r="B147" s="78"/>
      <c r="C147" s="78"/>
      <c r="E147" s="209"/>
      <c r="K147" s="80"/>
      <c r="L147" s="80"/>
      <c r="Q147" s="207"/>
    </row>
    <row r="148" spans="1:17" ht="13.5" customHeight="1">
      <c r="A148" s="78"/>
      <c r="B148" s="78"/>
      <c r="C148" s="78"/>
      <c r="E148" s="209"/>
      <c r="K148" s="80"/>
      <c r="L148" s="80"/>
      <c r="Q148" s="207"/>
    </row>
    <row r="149" spans="1:17" ht="13.5" customHeight="1">
      <c r="A149" s="78"/>
      <c r="B149" s="78"/>
      <c r="C149" s="78"/>
      <c r="E149" s="209"/>
      <c r="K149" s="80"/>
      <c r="L149" s="80"/>
      <c r="Q149" s="207"/>
    </row>
    <row r="150" spans="1:17" ht="13.5" customHeight="1">
      <c r="A150" s="78"/>
      <c r="B150" s="78"/>
      <c r="C150" s="78"/>
      <c r="E150" s="209"/>
      <c r="K150" s="80"/>
      <c r="L150" s="80"/>
      <c r="Q150" s="207"/>
    </row>
    <row r="151" spans="1:17" ht="13.5" customHeight="1">
      <c r="A151" s="78"/>
      <c r="B151" s="78"/>
      <c r="C151" s="78"/>
      <c r="E151" s="209"/>
      <c r="K151" s="80"/>
      <c r="L151" s="80"/>
      <c r="Q151" s="207"/>
    </row>
    <row r="152" spans="1:17" ht="13.5" customHeight="1">
      <c r="A152" s="78"/>
      <c r="B152" s="78"/>
      <c r="C152" s="78"/>
      <c r="E152" s="209"/>
      <c r="K152" s="80"/>
      <c r="L152" s="80"/>
      <c r="Q152" s="207"/>
    </row>
    <row r="153" spans="1:17" ht="13.5" customHeight="1">
      <c r="A153" s="78"/>
      <c r="B153" s="78"/>
      <c r="C153" s="78"/>
      <c r="E153" s="209"/>
      <c r="K153" s="80"/>
      <c r="L153" s="80"/>
      <c r="Q153" s="207"/>
    </row>
    <row r="154" spans="1:17" ht="13.5" customHeight="1">
      <c r="A154" s="78"/>
      <c r="B154" s="78"/>
      <c r="C154" s="78"/>
      <c r="E154" s="209"/>
      <c r="K154" s="80"/>
      <c r="L154" s="80"/>
      <c r="Q154" s="207"/>
    </row>
    <row r="155" spans="1:17" ht="13.5" customHeight="1">
      <c r="A155" s="78"/>
      <c r="B155" s="78"/>
      <c r="C155" s="78"/>
      <c r="E155" s="209"/>
      <c r="K155" s="80"/>
      <c r="L155" s="80"/>
      <c r="Q155" s="207"/>
    </row>
    <row r="156" spans="1:17" ht="13.5" customHeight="1">
      <c r="A156" s="78"/>
      <c r="B156" s="78"/>
      <c r="C156" s="78"/>
      <c r="E156" s="209"/>
      <c r="K156" s="80"/>
      <c r="L156" s="80"/>
      <c r="Q156" s="207"/>
    </row>
    <row r="157" spans="1:17" ht="13.5" customHeight="1">
      <c r="A157" s="78"/>
      <c r="B157" s="78"/>
      <c r="C157" s="78"/>
      <c r="E157" s="209"/>
      <c r="K157" s="80"/>
      <c r="L157" s="80"/>
      <c r="Q157" s="207"/>
    </row>
    <row r="158" spans="1:17" ht="13.5" customHeight="1">
      <c r="A158" s="78"/>
      <c r="B158" s="78"/>
      <c r="C158" s="78"/>
      <c r="E158" s="209"/>
      <c r="K158" s="80"/>
      <c r="L158" s="80"/>
      <c r="Q158" s="207"/>
    </row>
    <row r="159" spans="1:17" ht="13.5" customHeight="1">
      <c r="A159" s="78"/>
      <c r="B159" s="78"/>
      <c r="C159" s="78"/>
      <c r="E159" s="209"/>
      <c r="K159" s="80"/>
      <c r="L159" s="80"/>
      <c r="Q159" s="207"/>
    </row>
    <row r="160" spans="1:17" ht="13.5" customHeight="1">
      <c r="A160" s="78"/>
      <c r="B160" s="78"/>
      <c r="C160" s="78"/>
      <c r="E160" s="209"/>
      <c r="K160" s="80"/>
      <c r="L160" s="80"/>
      <c r="Q160" s="207"/>
    </row>
    <row r="161" spans="1:17" ht="13.5" customHeight="1">
      <c r="A161" s="78"/>
      <c r="B161" s="78"/>
      <c r="C161" s="78"/>
      <c r="E161" s="209"/>
      <c r="K161" s="80"/>
      <c r="L161" s="80"/>
      <c r="Q161" s="207"/>
    </row>
    <row r="162" spans="1:17" ht="13.5" customHeight="1">
      <c r="A162" s="78"/>
      <c r="B162" s="78"/>
      <c r="C162" s="78"/>
      <c r="E162" s="209"/>
      <c r="K162" s="80"/>
      <c r="L162" s="80"/>
      <c r="Q162" s="207"/>
    </row>
    <row r="163" spans="1:17" ht="13.5" customHeight="1">
      <c r="A163" s="78"/>
      <c r="B163" s="78"/>
      <c r="C163" s="78"/>
      <c r="E163" s="209"/>
      <c r="K163" s="80"/>
      <c r="L163" s="80"/>
      <c r="Q163" s="207"/>
    </row>
    <row r="164" spans="1:17" ht="13.5" customHeight="1">
      <c r="A164" s="78"/>
      <c r="B164" s="78"/>
      <c r="C164" s="78"/>
      <c r="E164" s="209"/>
      <c r="K164" s="80"/>
      <c r="L164" s="80"/>
      <c r="Q164" s="207"/>
    </row>
    <row r="165" spans="1:17" ht="13.5" customHeight="1">
      <c r="A165" s="78"/>
      <c r="B165" s="78"/>
      <c r="C165" s="78"/>
      <c r="E165" s="209"/>
      <c r="K165" s="80"/>
      <c r="L165" s="80"/>
      <c r="Q165" s="207"/>
    </row>
    <row r="166" spans="1:17" ht="13.5" customHeight="1">
      <c r="A166" s="78"/>
      <c r="B166" s="78"/>
      <c r="C166" s="78"/>
      <c r="E166" s="209"/>
      <c r="K166" s="80"/>
      <c r="L166" s="80"/>
      <c r="Q166" s="207"/>
    </row>
    <row r="167" spans="1:17" ht="13.5" customHeight="1">
      <c r="A167" s="78"/>
      <c r="B167" s="78"/>
      <c r="C167" s="78"/>
      <c r="E167" s="209"/>
      <c r="K167" s="80"/>
      <c r="L167" s="80"/>
      <c r="Q167" s="207"/>
    </row>
    <row r="168" spans="1:17" ht="13.5" customHeight="1">
      <c r="A168" s="78"/>
      <c r="B168" s="78"/>
      <c r="C168" s="78"/>
      <c r="E168" s="209"/>
      <c r="K168" s="80"/>
      <c r="L168" s="80"/>
      <c r="Q168" s="207"/>
    </row>
    <row r="169" spans="1:17" ht="13.5" customHeight="1">
      <c r="A169" s="78"/>
      <c r="B169" s="78"/>
      <c r="C169" s="78"/>
      <c r="E169" s="209"/>
      <c r="K169" s="80"/>
      <c r="L169" s="80"/>
      <c r="Q169" s="207"/>
    </row>
    <row r="170" spans="1:17" ht="13.5" customHeight="1">
      <c r="A170" s="78"/>
      <c r="B170" s="78"/>
      <c r="C170" s="78"/>
      <c r="E170" s="209"/>
      <c r="K170" s="80"/>
      <c r="L170" s="80"/>
      <c r="Q170" s="207"/>
    </row>
    <row r="171" spans="1:17" ht="13.5" customHeight="1">
      <c r="A171" s="78"/>
      <c r="B171" s="78"/>
      <c r="C171" s="78"/>
      <c r="E171" s="209"/>
      <c r="K171" s="80"/>
      <c r="L171" s="80"/>
      <c r="Q171" s="207"/>
    </row>
    <row r="172" spans="1:17" ht="13.5" customHeight="1">
      <c r="A172" s="78"/>
      <c r="B172" s="78"/>
      <c r="C172" s="78"/>
      <c r="E172" s="209"/>
      <c r="K172" s="80"/>
      <c r="L172" s="80"/>
      <c r="Q172" s="207"/>
    </row>
    <row r="173" spans="1:17" ht="13.5" customHeight="1">
      <c r="A173" s="78"/>
      <c r="B173" s="78"/>
      <c r="C173" s="78"/>
      <c r="E173" s="209"/>
      <c r="K173" s="80"/>
      <c r="L173" s="80"/>
      <c r="Q173" s="207"/>
    </row>
    <row r="174" spans="1:17" ht="13.5" customHeight="1">
      <c r="A174" s="78"/>
      <c r="B174" s="78"/>
      <c r="C174" s="78"/>
      <c r="E174" s="209"/>
      <c r="K174" s="80"/>
      <c r="L174" s="80"/>
      <c r="Q174" s="207"/>
    </row>
    <row r="175" spans="1:17" ht="13.5" customHeight="1">
      <c r="A175" s="78"/>
      <c r="B175" s="78"/>
      <c r="C175" s="78"/>
      <c r="E175" s="209"/>
      <c r="K175" s="80"/>
      <c r="L175" s="80"/>
      <c r="Q175" s="207"/>
    </row>
    <row r="176" spans="1:17" ht="13.5" customHeight="1">
      <c r="A176" s="78"/>
      <c r="B176" s="78"/>
      <c r="C176" s="78"/>
      <c r="E176" s="209"/>
      <c r="K176" s="80"/>
      <c r="L176" s="80"/>
      <c r="Q176" s="207"/>
    </row>
    <row r="177" spans="1:17" ht="13.5" customHeight="1">
      <c r="A177" s="78"/>
      <c r="B177" s="78"/>
      <c r="C177" s="78"/>
      <c r="E177" s="209"/>
      <c r="K177" s="80"/>
      <c r="L177" s="80"/>
      <c r="Q177" s="207"/>
    </row>
    <row r="178" spans="1:17" ht="13.5" customHeight="1">
      <c r="A178" s="78"/>
      <c r="B178" s="78"/>
      <c r="C178" s="78"/>
      <c r="E178" s="209"/>
      <c r="K178" s="80"/>
      <c r="L178" s="80"/>
      <c r="Q178" s="207"/>
    </row>
    <row r="179" spans="1:17" ht="13.5" customHeight="1">
      <c r="A179" s="78"/>
      <c r="B179" s="78"/>
      <c r="C179" s="78"/>
      <c r="E179" s="209"/>
      <c r="K179" s="80"/>
      <c r="L179" s="80"/>
      <c r="Q179" s="207"/>
    </row>
    <row r="180" spans="1:17" ht="13.5" customHeight="1">
      <c r="A180" s="78"/>
      <c r="B180" s="78"/>
      <c r="C180" s="78"/>
      <c r="E180" s="209"/>
      <c r="K180" s="80"/>
      <c r="L180" s="80"/>
      <c r="Q180" s="207"/>
    </row>
    <row r="181" spans="1:17" ht="13.5" customHeight="1">
      <c r="A181" s="78"/>
      <c r="B181" s="78"/>
      <c r="C181" s="78"/>
      <c r="E181" s="209"/>
      <c r="K181" s="80"/>
      <c r="L181" s="80"/>
      <c r="Q181" s="207"/>
    </row>
    <row r="182" spans="1:17" ht="13.5" customHeight="1">
      <c r="A182" s="78"/>
      <c r="B182" s="78"/>
      <c r="C182" s="78"/>
      <c r="E182" s="209"/>
      <c r="K182" s="80"/>
      <c r="L182" s="80"/>
      <c r="Q182" s="207"/>
    </row>
    <row r="183" spans="1:17" ht="13.5" customHeight="1">
      <c r="A183" s="78"/>
      <c r="B183" s="78"/>
      <c r="C183" s="78"/>
      <c r="E183" s="209"/>
      <c r="K183" s="80"/>
      <c r="L183" s="80"/>
      <c r="Q183" s="207"/>
    </row>
    <row r="184" spans="1:17" ht="13.5" customHeight="1">
      <c r="A184" s="78"/>
      <c r="B184" s="78"/>
      <c r="C184" s="78"/>
      <c r="E184" s="209"/>
      <c r="K184" s="80"/>
      <c r="L184" s="80"/>
      <c r="Q184" s="207"/>
    </row>
    <row r="185" spans="1:17" ht="13.5" customHeight="1">
      <c r="A185" s="78"/>
      <c r="B185" s="78"/>
      <c r="C185" s="78"/>
      <c r="E185" s="209"/>
      <c r="K185" s="80"/>
      <c r="L185" s="80"/>
      <c r="Q185" s="207"/>
    </row>
    <row r="186" spans="1:17" ht="13.5" customHeight="1">
      <c r="A186" s="78"/>
      <c r="B186" s="78"/>
      <c r="C186" s="78"/>
      <c r="E186" s="209"/>
      <c r="K186" s="80"/>
      <c r="L186" s="80"/>
      <c r="Q186" s="207"/>
    </row>
    <row r="187" spans="1:17" ht="13.5" customHeight="1">
      <c r="A187" s="78"/>
      <c r="B187" s="78"/>
      <c r="C187" s="78"/>
      <c r="E187" s="209"/>
      <c r="K187" s="80"/>
      <c r="L187" s="80"/>
      <c r="Q187" s="207"/>
    </row>
    <row r="188" spans="1:17" ht="13.5" customHeight="1">
      <c r="A188" s="78"/>
      <c r="B188" s="78"/>
      <c r="C188" s="78"/>
      <c r="E188" s="209"/>
      <c r="K188" s="80"/>
      <c r="L188" s="80"/>
      <c r="Q188" s="207"/>
    </row>
    <row r="189" spans="1:17" ht="13.5" customHeight="1">
      <c r="A189" s="78"/>
      <c r="B189" s="78"/>
      <c r="C189" s="78"/>
      <c r="E189" s="209"/>
      <c r="K189" s="80"/>
      <c r="L189" s="80"/>
      <c r="Q189" s="207"/>
    </row>
    <row r="190" spans="1:17" ht="13.5" customHeight="1">
      <c r="A190" s="78"/>
      <c r="B190" s="78"/>
      <c r="C190" s="78"/>
      <c r="E190" s="209"/>
      <c r="K190" s="80"/>
      <c r="L190" s="80"/>
      <c r="Q190" s="207"/>
    </row>
    <row r="191" spans="1:17" ht="13.5" customHeight="1">
      <c r="A191" s="78"/>
      <c r="B191" s="78"/>
      <c r="C191" s="78"/>
      <c r="E191" s="209"/>
      <c r="K191" s="80"/>
      <c r="L191" s="80"/>
      <c r="Q191" s="207"/>
    </row>
    <row r="192" spans="1:17" ht="13.5" customHeight="1">
      <c r="A192" s="78"/>
      <c r="B192" s="78"/>
      <c r="C192" s="78"/>
      <c r="E192" s="209"/>
      <c r="K192" s="80"/>
      <c r="L192" s="80"/>
      <c r="Q192" s="207"/>
    </row>
    <row r="193" spans="1:17" ht="13.5" customHeight="1">
      <c r="A193" s="78"/>
      <c r="B193" s="78"/>
      <c r="C193" s="78"/>
      <c r="E193" s="209"/>
      <c r="K193" s="80"/>
      <c r="L193" s="80"/>
      <c r="Q193" s="207"/>
    </row>
    <row r="194" spans="1:17" ht="13.5" customHeight="1">
      <c r="A194" s="78"/>
      <c r="B194" s="78"/>
      <c r="C194" s="78"/>
      <c r="E194" s="209"/>
      <c r="K194" s="80"/>
      <c r="L194" s="80"/>
      <c r="Q194" s="207"/>
    </row>
    <row r="195" spans="1:17" ht="13.5" customHeight="1">
      <c r="A195" s="78"/>
      <c r="B195" s="78"/>
      <c r="C195" s="78"/>
      <c r="E195" s="209"/>
      <c r="K195" s="80"/>
      <c r="L195" s="80"/>
      <c r="Q195" s="207"/>
    </row>
    <row r="196" spans="1:17" ht="13.5" customHeight="1">
      <c r="A196" s="78"/>
      <c r="B196" s="78"/>
      <c r="C196" s="78"/>
      <c r="E196" s="209"/>
      <c r="K196" s="80"/>
      <c r="L196" s="80"/>
      <c r="Q196" s="207"/>
    </row>
    <row r="197" spans="1:17" ht="13.5" customHeight="1">
      <c r="A197" s="78"/>
      <c r="B197" s="78"/>
      <c r="C197" s="78"/>
      <c r="E197" s="209"/>
      <c r="K197" s="80"/>
      <c r="L197" s="80"/>
      <c r="Q197" s="207"/>
    </row>
    <row r="198" spans="1:17" ht="13.5" customHeight="1">
      <c r="A198" s="78"/>
      <c r="B198" s="78"/>
      <c r="C198" s="78"/>
      <c r="E198" s="209"/>
      <c r="K198" s="80"/>
      <c r="L198" s="80"/>
      <c r="Q198" s="207"/>
    </row>
    <row r="199" spans="1:17" ht="13.5" customHeight="1">
      <c r="A199" s="78"/>
      <c r="B199" s="78"/>
      <c r="C199" s="78"/>
      <c r="E199" s="209"/>
      <c r="K199" s="80"/>
      <c r="L199" s="80"/>
      <c r="Q199" s="207"/>
    </row>
    <row r="200" spans="1:17" ht="13.5" customHeight="1">
      <c r="A200" s="78"/>
      <c r="B200" s="78"/>
      <c r="C200" s="78"/>
      <c r="E200" s="209"/>
      <c r="K200" s="80"/>
      <c r="L200" s="80"/>
      <c r="Q200" s="207"/>
    </row>
    <row r="201" spans="1:17" ht="13.5" customHeight="1">
      <c r="A201" s="78"/>
      <c r="B201" s="78"/>
      <c r="C201" s="78"/>
      <c r="E201" s="209"/>
      <c r="K201" s="80"/>
      <c r="L201" s="80"/>
      <c r="Q201" s="207"/>
    </row>
    <row r="202" spans="1:17" ht="13.5" customHeight="1">
      <c r="A202" s="78"/>
      <c r="B202" s="78"/>
      <c r="C202" s="78"/>
      <c r="E202" s="209"/>
      <c r="K202" s="80"/>
      <c r="L202" s="80"/>
      <c r="Q202" s="207"/>
    </row>
    <row r="203" spans="1:17" ht="13.5" customHeight="1">
      <c r="A203" s="78"/>
      <c r="B203" s="78"/>
      <c r="C203" s="78"/>
      <c r="E203" s="209"/>
      <c r="K203" s="80"/>
      <c r="L203" s="80"/>
      <c r="Q203" s="207"/>
    </row>
    <row r="204" spans="1:17" ht="13.5" customHeight="1">
      <c r="A204" s="78"/>
      <c r="B204" s="78"/>
      <c r="C204" s="78"/>
      <c r="E204" s="209"/>
      <c r="K204" s="80"/>
      <c r="L204" s="80"/>
      <c r="Q204" s="207"/>
    </row>
    <row r="205" spans="1:17" ht="13.5" customHeight="1">
      <c r="A205" s="78"/>
      <c r="B205" s="78"/>
      <c r="C205" s="78"/>
      <c r="E205" s="209"/>
      <c r="K205" s="80"/>
      <c r="L205" s="80"/>
      <c r="Q205" s="207"/>
    </row>
    <row r="206" spans="1:17" ht="13.5" customHeight="1">
      <c r="A206" s="78"/>
      <c r="B206" s="78"/>
      <c r="C206" s="78"/>
      <c r="E206" s="209"/>
      <c r="K206" s="80"/>
      <c r="L206" s="80"/>
      <c r="Q206" s="207"/>
    </row>
    <row r="207" spans="1:17" ht="13.5" customHeight="1">
      <c r="A207" s="78"/>
      <c r="B207" s="78"/>
      <c r="C207" s="78"/>
      <c r="E207" s="209"/>
      <c r="K207" s="80"/>
      <c r="L207" s="80"/>
      <c r="Q207" s="207"/>
    </row>
    <row r="208" spans="1:17" ht="13.5" customHeight="1">
      <c r="A208" s="78"/>
      <c r="B208" s="78"/>
      <c r="C208" s="78"/>
      <c r="E208" s="209"/>
      <c r="K208" s="80"/>
      <c r="L208" s="80"/>
      <c r="Q208" s="207"/>
    </row>
    <row r="209" spans="1:17" ht="13.5" customHeight="1">
      <c r="A209" s="78"/>
      <c r="B209" s="78"/>
      <c r="C209" s="78"/>
      <c r="E209" s="209"/>
      <c r="K209" s="80"/>
      <c r="L209" s="80"/>
      <c r="Q209" s="207"/>
    </row>
    <row r="210" spans="1:17" ht="13.5" customHeight="1">
      <c r="A210" s="78"/>
      <c r="B210" s="78"/>
      <c r="C210" s="78"/>
      <c r="E210" s="209"/>
      <c r="K210" s="80"/>
      <c r="L210" s="80"/>
      <c r="Q210" s="207"/>
    </row>
    <row r="211" spans="1:17" ht="13.5" customHeight="1">
      <c r="A211" s="78"/>
      <c r="B211" s="78"/>
      <c r="C211" s="78"/>
      <c r="E211" s="209"/>
      <c r="K211" s="80"/>
      <c r="L211" s="80"/>
      <c r="Q211" s="207"/>
    </row>
    <row r="212" spans="1:17" ht="13.5" customHeight="1">
      <c r="A212" s="78"/>
      <c r="B212" s="78"/>
      <c r="C212" s="78"/>
      <c r="E212" s="209"/>
      <c r="K212" s="80"/>
      <c r="L212" s="80"/>
      <c r="Q212" s="207"/>
    </row>
    <row r="213" spans="1:17" ht="13.5" customHeight="1">
      <c r="A213" s="78"/>
      <c r="B213" s="78"/>
      <c r="C213" s="78"/>
      <c r="E213" s="209"/>
      <c r="K213" s="80"/>
      <c r="L213" s="80"/>
      <c r="Q213" s="207"/>
    </row>
    <row r="214" spans="1:17" ht="13.5" customHeight="1">
      <c r="A214" s="78"/>
      <c r="B214" s="78"/>
      <c r="C214" s="78"/>
      <c r="E214" s="209"/>
      <c r="K214" s="80"/>
      <c r="L214" s="80"/>
      <c r="Q214" s="207"/>
    </row>
    <row r="215" spans="1:17" ht="13.5" customHeight="1">
      <c r="A215" s="78"/>
      <c r="B215" s="78"/>
      <c r="C215" s="78"/>
      <c r="E215" s="209"/>
      <c r="K215" s="80"/>
      <c r="L215" s="80"/>
      <c r="Q215" s="207"/>
    </row>
    <row r="216" spans="1:17" ht="13.5" customHeight="1">
      <c r="A216" s="78"/>
      <c r="B216" s="78"/>
      <c r="C216" s="78"/>
      <c r="E216" s="209"/>
      <c r="K216" s="80"/>
      <c r="L216" s="80"/>
      <c r="Q216" s="207"/>
    </row>
    <row r="217" spans="1:17" ht="13.5" customHeight="1">
      <c r="A217" s="78"/>
      <c r="B217" s="78"/>
      <c r="C217" s="78"/>
      <c r="E217" s="209"/>
      <c r="K217" s="80"/>
      <c r="L217" s="80"/>
      <c r="Q217" s="207"/>
    </row>
    <row r="218" spans="1:17" ht="13.5" customHeight="1">
      <c r="A218" s="78"/>
      <c r="B218" s="78"/>
      <c r="C218" s="78"/>
      <c r="E218" s="209"/>
      <c r="K218" s="80"/>
      <c r="L218" s="80"/>
      <c r="Q218" s="207"/>
    </row>
    <row r="219" spans="1:17" ht="13.5" customHeight="1">
      <c r="A219" s="78"/>
      <c r="B219" s="78"/>
      <c r="C219" s="78"/>
      <c r="E219" s="209"/>
      <c r="K219" s="80"/>
      <c r="L219" s="80"/>
      <c r="Q219" s="207"/>
    </row>
    <row r="220" spans="1:17" ht="13.5" customHeight="1">
      <c r="A220" s="78"/>
      <c r="B220" s="78"/>
      <c r="C220" s="78"/>
      <c r="E220" s="209"/>
      <c r="K220" s="80"/>
      <c r="L220" s="80"/>
      <c r="Q220" s="207"/>
    </row>
    <row r="221" spans="1:17" ht="13.5" customHeight="1">
      <c r="A221" s="78"/>
      <c r="B221" s="78"/>
      <c r="C221" s="78"/>
      <c r="E221" s="209"/>
      <c r="K221" s="80"/>
      <c r="L221" s="80"/>
      <c r="Q221" s="207"/>
    </row>
    <row r="222" spans="1:17" ht="13.5" customHeight="1">
      <c r="A222" s="78"/>
      <c r="B222" s="78"/>
      <c r="C222" s="78"/>
      <c r="E222" s="209"/>
      <c r="K222" s="80"/>
      <c r="L222" s="80"/>
      <c r="Q222" s="207"/>
    </row>
    <row r="223" spans="1:17" ht="13.5" customHeight="1">
      <c r="A223" s="78"/>
      <c r="B223" s="78"/>
      <c r="C223" s="78"/>
      <c r="E223" s="209"/>
      <c r="K223" s="80"/>
      <c r="L223" s="80"/>
      <c r="Q223" s="207"/>
    </row>
    <row r="224" spans="1:17" ht="13.5" customHeight="1">
      <c r="A224" s="78"/>
      <c r="B224" s="78"/>
      <c r="C224" s="78"/>
      <c r="E224" s="209"/>
      <c r="K224" s="80"/>
      <c r="L224" s="80"/>
      <c r="Q224" s="207"/>
    </row>
    <row r="225" spans="1:17" ht="13.5" customHeight="1">
      <c r="A225" s="78"/>
      <c r="B225" s="78"/>
      <c r="C225" s="78"/>
      <c r="E225" s="209"/>
      <c r="K225" s="80"/>
      <c r="L225" s="80"/>
      <c r="Q225" s="207"/>
    </row>
    <row r="226" spans="1:17" ht="13.5" customHeight="1">
      <c r="A226" s="78"/>
      <c r="B226" s="78"/>
      <c r="C226" s="78"/>
      <c r="E226" s="209"/>
      <c r="K226" s="80"/>
      <c r="L226" s="80"/>
      <c r="Q226" s="207"/>
    </row>
    <row r="227" spans="1:17" ht="13.5" customHeight="1">
      <c r="A227" s="78"/>
      <c r="B227" s="78"/>
      <c r="C227" s="78"/>
      <c r="E227" s="209"/>
      <c r="K227" s="80"/>
      <c r="L227" s="80"/>
      <c r="Q227" s="207"/>
    </row>
    <row r="228" spans="1:17" ht="13.5" customHeight="1">
      <c r="A228" s="78"/>
      <c r="B228" s="78"/>
      <c r="C228" s="78"/>
      <c r="E228" s="209"/>
      <c r="K228" s="80"/>
      <c r="L228" s="80"/>
      <c r="Q228" s="207"/>
    </row>
    <row r="229" spans="1:17" ht="13.5" customHeight="1">
      <c r="A229" s="78"/>
      <c r="B229" s="78"/>
      <c r="C229" s="78"/>
      <c r="E229" s="209"/>
      <c r="K229" s="80"/>
      <c r="L229" s="80"/>
      <c r="Q229" s="207"/>
    </row>
    <row r="230" spans="1:17" ht="13.5" customHeight="1">
      <c r="A230" s="78"/>
      <c r="B230" s="78"/>
      <c r="C230" s="78"/>
      <c r="E230" s="209"/>
      <c r="K230" s="80"/>
      <c r="L230" s="80"/>
      <c r="Q230" s="207"/>
    </row>
    <row r="231" spans="1:17" ht="13.5" customHeight="1">
      <c r="A231" s="78"/>
      <c r="B231" s="78"/>
      <c r="C231" s="78"/>
      <c r="E231" s="209"/>
      <c r="L231" s="80"/>
      <c r="Q231" s="207"/>
    </row>
    <row r="232" spans="1:17" ht="13.5" customHeight="1">
      <c r="A232" s="78"/>
      <c r="B232" s="78"/>
      <c r="C232" s="78"/>
      <c r="E232" s="209"/>
      <c r="K232" s="80"/>
      <c r="L232" s="80"/>
      <c r="Q232" s="207"/>
    </row>
    <row r="233" spans="1:17" ht="13.5" customHeight="1">
      <c r="A233" s="78"/>
      <c r="B233" s="78"/>
      <c r="C233" s="78"/>
      <c r="E233" s="209"/>
      <c r="K233" s="80"/>
      <c r="L233" s="80"/>
      <c r="Q233" s="207"/>
    </row>
    <row r="234" spans="1:17" ht="13.5" customHeight="1">
      <c r="A234" s="78"/>
      <c r="B234" s="78"/>
      <c r="C234" s="78"/>
      <c r="E234" s="209"/>
      <c r="K234" s="80"/>
      <c r="L234" s="80"/>
      <c r="Q234" s="207"/>
    </row>
    <row r="235" spans="1:17" ht="13.5" customHeight="1">
      <c r="A235" s="78"/>
      <c r="B235" s="78"/>
      <c r="C235" s="78"/>
      <c r="E235" s="209"/>
      <c r="K235" s="80"/>
      <c r="L235" s="80"/>
      <c r="Q235" s="207"/>
    </row>
    <row r="236" spans="1:17" ht="13.5" customHeight="1">
      <c r="A236" s="78"/>
      <c r="B236" s="78"/>
      <c r="C236" s="78"/>
      <c r="E236" s="209"/>
      <c r="K236" s="80"/>
      <c r="L236" s="80"/>
      <c r="Q236" s="207"/>
    </row>
    <row r="237" spans="1:17" ht="13.5" customHeight="1">
      <c r="A237" s="78"/>
      <c r="B237" s="78"/>
      <c r="C237" s="78"/>
      <c r="E237" s="209"/>
      <c r="K237" s="80"/>
      <c r="L237" s="80"/>
      <c r="Q237" s="207"/>
    </row>
    <row r="238" spans="1:17" ht="13.5" customHeight="1">
      <c r="A238" s="78"/>
      <c r="B238" s="78"/>
      <c r="C238" s="78"/>
      <c r="E238" s="209"/>
      <c r="K238" s="80"/>
      <c r="L238" s="80"/>
      <c r="Q238" s="207"/>
    </row>
    <row r="239" spans="1:17" ht="13.5" customHeight="1">
      <c r="A239" s="78"/>
      <c r="B239" s="78"/>
      <c r="C239" s="78"/>
      <c r="E239" s="209"/>
      <c r="K239" s="80"/>
      <c r="L239" s="80"/>
      <c r="Q239" s="207"/>
    </row>
    <row r="240" spans="1:17" ht="13.5" customHeight="1">
      <c r="A240" s="78"/>
      <c r="B240" s="78"/>
      <c r="C240" s="78"/>
      <c r="E240" s="209"/>
      <c r="K240" s="80"/>
      <c r="L240" s="80"/>
      <c r="Q240" s="207"/>
    </row>
    <row r="241" spans="1:17" ht="13.5" customHeight="1">
      <c r="A241" s="78"/>
      <c r="B241" s="78"/>
      <c r="C241" s="78"/>
      <c r="E241" s="209"/>
      <c r="K241" s="80"/>
      <c r="L241" s="80"/>
      <c r="Q241" s="207"/>
    </row>
    <row r="242" spans="1:17" ht="13.5" customHeight="1">
      <c r="A242" s="78"/>
      <c r="B242" s="78"/>
      <c r="C242" s="78"/>
      <c r="E242" s="209"/>
      <c r="K242" s="80"/>
      <c r="L242" s="80"/>
      <c r="Q242" s="207"/>
    </row>
    <row r="243" spans="1:17" ht="13.5" customHeight="1">
      <c r="A243" s="78"/>
      <c r="B243" s="78"/>
      <c r="C243" s="78"/>
      <c r="E243" s="209"/>
      <c r="K243" s="80"/>
      <c r="L243" s="80"/>
      <c r="Q243" s="207"/>
    </row>
    <row r="244" spans="1:17" ht="13.5" customHeight="1">
      <c r="A244" s="78"/>
      <c r="B244" s="78"/>
      <c r="C244" s="78"/>
      <c r="E244" s="209"/>
      <c r="K244" s="80"/>
      <c r="L244" s="80"/>
      <c r="Q244" s="207"/>
    </row>
    <row r="245" spans="1:17" ht="13.5" customHeight="1">
      <c r="A245" s="78"/>
      <c r="B245" s="78"/>
      <c r="C245" s="78"/>
      <c r="E245" s="209"/>
      <c r="K245" s="80"/>
      <c r="L245" s="80"/>
      <c r="Q245" s="207"/>
    </row>
    <row r="246" spans="1:17" ht="13.5" customHeight="1">
      <c r="A246" s="78"/>
      <c r="B246" s="78"/>
      <c r="C246" s="78"/>
      <c r="E246" s="209"/>
      <c r="K246" s="80"/>
      <c r="L246" s="80"/>
      <c r="Q246" s="207"/>
    </row>
    <row r="247" spans="1:17" ht="13.5" customHeight="1">
      <c r="A247" s="78"/>
      <c r="B247" s="78"/>
      <c r="C247" s="78"/>
      <c r="E247" s="209"/>
      <c r="K247" s="80"/>
      <c r="L247" s="80"/>
      <c r="Q247" s="207"/>
    </row>
    <row r="248" spans="1:17" ht="13.5" customHeight="1">
      <c r="A248" s="78"/>
      <c r="B248" s="78"/>
      <c r="C248" s="78"/>
      <c r="E248" s="209"/>
      <c r="K248" s="80"/>
      <c r="L248" s="80"/>
      <c r="Q248" s="207"/>
    </row>
    <row r="249" spans="1:17" ht="13.5" customHeight="1">
      <c r="A249" s="78"/>
      <c r="B249" s="78"/>
      <c r="C249" s="78"/>
      <c r="E249" s="209"/>
      <c r="K249" s="80"/>
      <c r="L249" s="80"/>
      <c r="Q249" s="207"/>
    </row>
    <row r="250" spans="1:17" ht="13.5" customHeight="1">
      <c r="A250" s="78"/>
      <c r="B250" s="78"/>
      <c r="C250" s="78"/>
      <c r="E250" s="209"/>
      <c r="K250" s="80"/>
      <c r="L250" s="80"/>
      <c r="Q250" s="207"/>
    </row>
    <row r="251" spans="1:17" ht="13.5" customHeight="1">
      <c r="A251" s="78"/>
      <c r="B251" s="78"/>
      <c r="C251" s="78"/>
      <c r="E251" s="209"/>
      <c r="K251" s="80"/>
      <c r="L251" s="80"/>
      <c r="Q251" s="207"/>
    </row>
    <row r="252" spans="1:17" ht="13.5" customHeight="1">
      <c r="A252" s="78"/>
      <c r="B252" s="78"/>
      <c r="C252" s="78"/>
      <c r="E252" s="209"/>
      <c r="K252" s="80"/>
      <c r="L252" s="80"/>
      <c r="Q252" s="207"/>
    </row>
    <row r="253" spans="1:17" ht="13.5" customHeight="1">
      <c r="A253" s="78"/>
      <c r="B253" s="78"/>
      <c r="C253" s="78"/>
      <c r="E253" s="209"/>
      <c r="K253" s="80"/>
      <c r="L253" s="80"/>
      <c r="Q253" s="207"/>
    </row>
    <row r="254" spans="1:17" ht="13.5" customHeight="1">
      <c r="A254" s="78"/>
      <c r="B254" s="78"/>
      <c r="C254" s="78"/>
      <c r="E254" s="209"/>
      <c r="K254" s="80"/>
      <c r="L254" s="80"/>
      <c r="Q254" s="207"/>
    </row>
    <row r="255" spans="1:17" ht="13.5" customHeight="1">
      <c r="A255" s="78"/>
      <c r="B255" s="78"/>
      <c r="C255" s="78"/>
      <c r="E255" s="209"/>
      <c r="K255" s="80"/>
      <c r="L255" s="80"/>
      <c r="Q255" s="207"/>
    </row>
    <row r="256" spans="1:17" ht="13.5" customHeight="1">
      <c r="A256" s="78"/>
      <c r="B256" s="78"/>
      <c r="C256" s="78"/>
      <c r="E256" s="209"/>
      <c r="K256" s="80"/>
      <c r="L256" s="80"/>
      <c r="Q256" s="207"/>
    </row>
    <row r="257" spans="1:17" ht="13.5" customHeight="1">
      <c r="A257" s="78"/>
      <c r="B257" s="78"/>
      <c r="C257" s="78"/>
      <c r="E257" s="209"/>
      <c r="K257" s="80"/>
      <c r="L257" s="80"/>
      <c r="Q257" s="207"/>
    </row>
    <row r="258" spans="1:17" ht="13.5" customHeight="1">
      <c r="A258" s="78"/>
      <c r="B258" s="78"/>
      <c r="C258" s="78"/>
      <c r="E258" s="209"/>
      <c r="K258" s="80"/>
      <c r="L258" s="80"/>
      <c r="Q258" s="207"/>
    </row>
    <row r="259" spans="1:17" ht="13.5" customHeight="1">
      <c r="A259" s="78"/>
      <c r="B259" s="78"/>
      <c r="C259" s="78"/>
      <c r="E259" s="209"/>
      <c r="K259" s="80"/>
      <c r="L259" s="80"/>
      <c r="Q259" s="207"/>
    </row>
    <row r="260" spans="1:17" ht="13.5" customHeight="1">
      <c r="A260" s="78"/>
      <c r="B260" s="78"/>
      <c r="C260" s="78"/>
      <c r="E260" s="209"/>
      <c r="K260" s="80"/>
      <c r="L260" s="80"/>
      <c r="Q260" s="207"/>
    </row>
    <row r="261" spans="1:17" ht="13.5" customHeight="1">
      <c r="A261" s="78"/>
      <c r="B261" s="78"/>
      <c r="C261" s="78"/>
      <c r="E261" s="209"/>
      <c r="K261" s="80"/>
      <c r="L261" s="80"/>
      <c r="Q261" s="207"/>
    </row>
    <row r="262" spans="1:17" ht="13.5" customHeight="1">
      <c r="A262" s="78"/>
      <c r="B262" s="78"/>
      <c r="C262" s="78"/>
      <c r="E262" s="209"/>
      <c r="K262" s="80"/>
      <c r="L262" s="80"/>
      <c r="Q262" s="207"/>
    </row>
    <row r="263" spans="1:17" ht="13.5" customHeight="1">
      <c r="A263" s="78"/>
      <c r="B263" s="78"/>
      <c r="C263" s="78"/>
      <c r="E263" s="209"/>
      <c r="K263" s="80"/>
      <c r="L263" s="80"/>
      <c r="Q263" s="207"/>
    </row>
    <row r="264" spans="1:17" ht="13.5" customHeight="1">
      <c r="A264" s="78"/>
      <c r="B264" s="78"/>
      <c r="C264" s="78"/>
      <c r="E264" s="209"/>
      <c r="K264" s="80"/>
      <c r="L264" s="80"/>
      <c r="Q264" s="207"/>
    </row>
    <row r="265" spans="1:17" ht="13.5" customHeight="1">
      <c r="A265" s="78"/>
      <c r="B265" s="78"/>
      <c r="C265" s="78"/>
      <c r="E265" s="209"/>
      <c r="K265" s="80"/>
      <c r="L265" s="80"/>
      <c r="Q265" s="207"/>
    </row>
    <row r="266" spans="1:17" ht="13.5" customHeight="1">
      <c r="A266" s="78"/>
      <c r="B266" s="78"/>
      <c r="C266" s="78"/>
      <c r="E266" s="209"/>
      <c r="K266" s="80"/>
      <c r="L266" s="80"/>
      <c r="Q266" s="207"/>
    </row>
    <row r="267" spans="1:17" ht="13.5" customHeight="1">
      <c r="A267" s="78"/>
      <c r="B267" s="78"/>
      <c r="C267" s="78"/>
      <c r="E267" s="209"/>
      <c r="K267" s="80"/>
      <c r="L267" s="80"/>
      <c r="Q267" s="207"/>
    </row>
    <row r="268" spans="1:17" ht="13.5" customHeight="1">
      <c r="A268" s="78"/>
      <c r="B268" s="78"/>
      <c r="C268" s="78"/>
      <c r="E268" s="209"/>
      <c r="K268" s="80"/>
      <c r="L268" s="80"/>
      <c r="Q268" s="207"/>
    </row>
    <row r="269" spans="1:17" ht="13.5" customHeight="1">
      <c r="A269" s="78"/>
      <c r="B269" s="78"/>
      <c r="C269" s="78"/>
      <c r="E269" s="209"/>
      <c r="K269" s="80"/>
      <c r="L269" s="80"/>
      <c r="Q269" s="207"/>
    </row>
    <row r="270" spans="1:17" ht="13.5" customHeight="1">
      <c r="A270" s="78"/>
      <c r="B270" s="78"/>
      <c r="C270" s="78"/>
      <c r="E270" s="209"/>
      <c r="K270" s="80"/>
      <c r="L270" s="80"/>
      <c r="Q270" s="207"/>
    </row>
    <row r="271" spans="1:17" ht="13.5" customHeight="1">
      <c r="A271" s="78"/>
      <c r="B271" s="78"/>
      <c r="C271" s="78"/>
      <c r="E271" s="209"/>
      <c r="K271" s="80"/>
      <c r="L271" s="80"/>
      <c r="Q271" s="207"/>
    </row>
    <row r="272" spans="1:17" ht="13.5" customHeight="1">
      <c r="A272" s="78"/>
      <c r="B272" s="78"/>
      <c r="C272" s="78"/>
      <c r="E272" s="209"/>
      <c r="K272" s="80"/>
      <c r="L272" s="80"/>
      <c r="Q272" s="207"/>
    </row>
    <row r="273" spans="1:17" ht="13.5" customHeight="1">
      <c r="A273" s="78"/>
      <c r="B273" s="78"/>
      <c r="C273" s="78"/>
      <c r="E273" s="209"/>
      <c r="K273" s="80"/>
      <c r="L273" s="80"/>
      <c r="Q273" s="207"/>
    </row>
    <row r="274" spans="1:17" ht="13.5" customHeight="1">
      <c r="A274" s="78"/>
      <c r="B274" s="78"/>
      <c r="C274" s="78"/>
      <c r="E274" s="209"/>
      <c r="K274" s="80"/>
      <c r="L274" s="80"/>
      <c r="Q274" s="207"/>
    </row>
    <row r="275" spans="1:17" ht="13.5" customHeight="1">
      <c r="A275" s="78"/>
      <c r="B275" s="78"/>
      <c r="C275" s="78"/>
      <c r="E275" s="209"/>
      <c r="K275" s="80"/>
      <c r="L275" s="80"/>
      <c r="Q275" s="207"/>
    </row>
    <row r="276" spans="1:17" ht="13.5" customHeight="1">
      <c r="A276" s="78"/>
      <c r="B276" s="78"/>
      <c r="C276" s="78"/>
      <c r="E276" s="209"/>
      <c r="K276" s="80"/>
      <c r="L276" s="80"/>
      <c r="Q276" s="207"/>
    </row>
    <row r="277" spans="1:17" ht="13.5" customHeight="1">
      <c r="A277" s="78"/>
      <c r="B277" s="78"/>
      <c r="C277" s="78"/>
      <c r="E277" s="209"/>
      <c r="K277" s="80"/>
      <c r="L277" s="80"/>
      <c r="Q277" s="207"/>
    </row>
    <row r="278" spans="1:17" ht="13.5" customHeight="1">
      <c r="A278" s="78"/>
      <c r="B278" s="78"/>
      <c r="C278" s="78"/>
      <c r="E278" s="209"/>
      <c r="Q278" s="207"/>
    </row>
    <row r="279" spans="1:17" ht="13.5" customHeight="1">
      <c r="A279" s="78"/>
      <c r="B279" s="78"/>
      <c r="C279" s="78"/>
      <c r="E279" s="209"/>
      <c r="Q279" s="207"/>
    </row>
    <row r="280" spans="1:17" ht="13.5" customHeight="1">
      <c r="A280" s="78"/>
      <c r="B280" s="78"/>
      <c r="C280" s="78"/>
      <c r="E280" s="209"/>
      <c r="Q280" s="207"/>
    </row>
    <row r="281" spans="1:17" ht="13.5" customHeight="1">
      <c r="A281" s="78"/>
      <c r="B281" s="78"/>
      <c r="C281" s="78"/>
      <c r="E281" s="209"/>
      <c r="Q281" s="207"/>
    </row>
    <row r="282" spans="1:17" ht="13.5" customHeight="1">
      <c r="A282" s="78"/>
      <c r="B282" s="78"/>
      <c r="C282" s="78"/>
      <c r="E282" s="209"/>
      <c r="Q282" s="207"/>
    </row>
    <row r="283" spans="1:17" ht="13.5" customHeight="1">
      <c r="A283" s="78"/>
      <c r="B283" s="78"/>
      <c r="C283" s="78"/>
      <c r="E283" s="209"/>
      <c r="Q283" s="207"/>
    </row>
    <row r="284" spans="1:17" ht="13.5" customHeight="1">
      <c r="A284" s="78"/>
      <c r="B284" s="78"/>
      <c r="C284" s="78"/>
      <c r="E284" s="209"/>
      <c r="Q284" s="207"/>
    </row>
    <row r="285" spans="1:17" ht="13.5" customHeight="1">
      <c r="A285" s="78"/>
      <c r="B285" s="78"/>
      <c r="C285" s="78"/>
      <c r="E285" s="209"/>
      <c r="Q285" s="207"/>
    </row>
    <row r="286" spans="1:17" ht="13.5" customHeight="1">
      <c r="A286" s="78"/>
      <c r="B286" s="78"/>
      <c r="C286" s="78"/>
      <c r="E286" s="209"/>
      <c r="Q286" s="207"/>
    </row>
    <row r="287" spans="1:17" ht="13.5" customHeight="1">
      <c r="A287" s="78"/>
      <c r="B287" s="78"/>
      <c r="C287" s="78"/>
      <c r="E287" s="209"/>
      <c r="Q287" s="207"/>
    </row>
    <row r="288" spans="1:17" ht="13.5" customHeight="1">
      <c r="A288" s="78"/>
      <c r="B288" s="78"/>
      <c r="C288" s="78"/>
      <c r="E288" s="209"/>
      <c r="Q288" s="207"/>
    </row>
    <row r="289" spans="1:17" ht="13.5" customHeight="1">
      <c r="A289" s="78"/>
      <c r="B289" s="78"/>
      <c r="C289" s="78"/>
      <c r="E289" s="209"/>
      <c r="Q289" s="207"/>
    </row>
    <row r="290" spans="1:17" ht="13.5" customHeight="1">
      <c r="A290" s="78"/>
      <c r="B290" s="78"/>
      <c r="C290" s="78"/>
      <c r="E290" s="209"/>
      <c r="Q290" s="207"/>
    </row>
    <row r="291" spans="1:17" ht="13.5" customHeight="1">
      <c r="A291" s="78"/>
      <c r="B291" s="78"/>
      <c r="C291" s="78"/>
      <c r="E291" s="209"/>
      <c r="Q291" s="207"/>
    </row>
    <row r="292" spans="1:17" ht="13.5" customHeight="1">
      <c r="A292" s="78"/>
      <c r="B292" s="78"/>
      <c r="C292" s="78"/>
      <c r="E292" s="209"/>
      <c r="Q292" s="207"/>
    </row>
    <row r="293" spans="1:17" ht="13.5" customHeight="1">
      <c r="A293" s="78"/>
      <c r="B293" s="78"/>
      <c r="C293" s="78"/>
      <c r="E293" s="209"/>
      <c r="Q293" s="207"/>
    </row>
    <row r="294" spans="1:17" ht="13.5" customHeight="1">
      <c r="A294" s="78"/>
      <c r="B294" s="78"/>
      <c r="C294" s="78"/>
      <c r="E294" s="209"/>
      <c r="Q294" s="207"/>
    </row>
    <row r="295" spans="1:17" ht="13.5" customHeight="1">
      <c r="A295" s="78"/>
      <c r="B295" s="78"/>
      <c r="C295" s="78"/>
      <c r="E295" s="209"/>
      <c r="Q295" s="207"/>
    </row>
    <row r="296" spans="1:17" ht="13.5" customHeight="1">
      <c r="A296" s="78"/>
      <c r="B296" s="78"/>
      <c r="C296" s="78"/>
      <c r="E296" s="209"/>
      <c r="Q296" s="207"/>
    </row>
    <row r="297" spans="1:17" ht="13.5" customHeight="1">
      <c r="A297" s="78"/>
      <c r="B297" s="78"/>
      <c r="C297" s="78"/>
      <c r="E297" s="209"/>
      <c r="Q297" s="207"/>
    </row>
    <row r="298" spans="1:17" ht="13.5" customHeight="1">
      <c r="A298" s="78"/>
      <c r="B298" s="78"/>
      <c r="C298" s="78"/>
      <c r="E298" s="209"/>
      <c r="Q298" s="207"/>
    </row>
    <row r="299" spans="1:17" ht="13.5" customHeight="1">
      <c r="A299" s="78"/>
      <c r="B299" s="78"/>
      <c r="C299" s="78"/>
      <c r="E299" s="209"/>
      <c r="Q299" s="207"/>
    </row>
    <row r="300" spans="1:17" ht="13.5" customHeight="1">
      <c r="A300" s="78"/>
      <c r="B300" s="78"/>
      <c r="C300" s="78"/>
      <c r="E300" s="209"/>
      <c r="Q300" s="207"/>
    </row>
    <row r="301" spans="1:17" ht="13.5" customHeight="1">
      <c r="A301" s="78"/>
      <c r="B301" s="78"/>
      <c r="C301" s="78"/>
      <c r="E301" s="209"/>
      <c r="Q301" s="207"/>
    </row>
    <row r="302" spans="1:17" ht="13.5" customHeight="1">
      <c r="A302" s="78"/>
      <c r="B302" s="78"/>
      <c r="C302" s="78"/>
      <c r="E302" s="209"/>
      <c r="Q302" s="207"/>
    </row>
    <row r="303" spans="1:17" ht="13.5" customHeight="1">
      <c r="A303" s="78"/>
      <c r="B303" s="78"/>
      <c r="C303" s="78"/>
      <c r="E303" s="209"/>
      <c r="Q303" s="207"/>
    </row>
    <row r="304" spans="1:17" ht="13.5" customHeight="1">
      <c r="A304" s="78"/>
      <c r="B304" s="78"/>
      <c r="C304" s="78"/>
      <c r="E304" s="209"/>
      <c r="Q304" s="207"/>
    </row>
    <row r="305" spans="1:17" ht="13.5" customHeight="1">
      <c r="A305" s="78"/>
      <c r="B305" s="78"/>
      <c r="C305" s="78"/>
      <c r="E305" s="209"/>
      <c r="Q305" s="207"/>
    </row>
    <row r="306" spans="1:17" ht="13.5" customHeight="1">
      <c r="A306" s="78"/>
      <c r="B306" s="78"/>
      <c r="C306" s="78"/>
      <c r="E306" s="209"/>
      <c r="Q306" s="207"/>
    </row>
    <row r="307" spans="1:17" ht="13.5" customHeight="1">
      <c r="A307" s="78"/>
      <c r="B307" s="78"/>
      <c r="C307" s="78"/>
      <c r="E307" s="209"/>
      <c r="Q307" s="207"/>
    </row>
    <row r="308" spans="1:17" ht="13.5" customHeight="1">
      <c r="A308" s="78"/>
      <c r="B308" s="78"/>
      <c r="C308" s="78"/>
      <c r="E308" s="209"/>
      <c r="Q308" s="207"/>
    </row>
    <row r="309" spans="1:17" ht="13.5" customHeight="1">
      <c r="A309" s="78"/>
      <c r="B309" s="78"/>
      <c r="C309" s="78"/>
      <c r="E309" s="209"/>
      <c r="Q309" s="207"/>
    </row>
    <row r="310" spans="1:17" ht="13.5" customHeight="1">
      <c r="A310" s="78"/>
      <c r="B310" s="78"/>
      <c r="C310" s="78"/>
      <c r="E310" s="209"/>
      <c r="Q310" s="207"/>
    </row>
    <row r="311" spans="1:17" ht="13.5" customHeight="1">
      <c r="A311" s="78"/>
      <c r="B311" s="78"/>
      <c r="C311" s="78"/>
      <c r="E311" s="209"/>
      <c r="Q311" s="207"/>
    </row>
    <row r="312" spans="1:17" ht="13.5" customHeight="1">
      <c r="A312" s="78"/>
      <c r="B312" s="78"/>
      <c r="C312" s="78"/>
      <c r="E312" s="209"/>
      <c r="Q312" s="207"/>
    </row>
    <row r="313" spans="1:17" ht="13.5" customHeight="1">
      <c r="A313" s="78"/>
      <c r="B313" s="78"/>
      <c r="C313" s="78"/>
      <c r="E313" s="209"/>
      <c r="Q313" s="207"/>
    </row>
    <row r="314" spans="1:17" ht="13.5" customHeight="1">
      <c r="A314" s="78"/>
      <c r="B314" s="78"/>
      <c r="C314" s="78"/>
      <c r="E314" s="209"/>
      <c r="Q314" s="207"/>
    </row>
    <row r="315" spans="1:17" ht="13.5" customHeight="1">
      <c r="A315" s="78"/>
      <c r="B315" s="78"/>
      <c r="C315" s="78"/>
      <c r="E315" s="209"/>
      <c r="Q315" s="207"/>
    </row>
    <row r="316" spans="1:17" ht="13.5" customHeight="1">
      <c r="A316" s="78"/>
      <c r="B316" s="78"/>
      <c r="C316" s="78"/>
      <c r="E316" s="209"/>
      <c r="Q316" s="207"/>
    </row>
    <row r="317" spans="1:17" ht="13.5" customHeight="1">
      <c r="A317" s="78"/>
      <c r="B317" s="78"/>
      <c r="C317" s="78"/>
      <c r="E317" s="209"/>
      <c r="Q317" s="207"/>
    </row>
    <row r="318" spans="1:17" ht="13.5" customHeight="1">
      <c r="A318" s="78"/>
      <c r="B318" s="78"/>
      <c r="C318" s="78"/>
      <c r="E318" s="209"/>
      <c r="Q318" s="207"/>
    </row>
    <row r="319" spans="1:17" ht="13.5" customHeight="1">
      <c r="A319" s="78"/>
      <c r="B319" s="78"/>
      <c r="C319" s="78"/>
      <c r="E319" s="209"/>
      <c r="Q319" s="207"/>
    </row>
    <row r="320" spans="1:17" ht="13.5" customHeight="1">
      <c r="A320" s="78"/>
      <c r="B320" s="78"/>
      <c r="C320" s="78"/>
      <c r="E320" s="209"/>
      <c r="Q320" s="207"/>
    </row>
    <row r="321" spans="1:17" ht="13.5" customHeight="1">
      <c r="A321" s="78"/>
      <c r="B321" s="78"/>
      <c r="C321" s="78"/>
      <c r="E321" s="209"/>
      <c r="Q321" s="207"/>
    </row>
    <row r="322" spans="1:17" ht="13.5" customHeight="1">
      <c r="A322" s="78"/>
      <c r="B322" s="78"/>
      <c r="C322" s="78"/>
      <c r="E322" s="209"/>
      <c r="Q322" s="207"/>
    </row>
    <row r="323" spans="1:17" ht="13.5" customHeight="1">
      <c r="A323" s="78"/>
      <c r="B323" s="78"/>
      <c r="C323" s="78"/>
      <c r="E323" s="209"/>
      <c r="Q323" s="207"/>
    </row>
    <row r="324" spans="1:17" ht="13.5" customHeight="1">
      <c r="A324" s="78"/>
      <c r="B324" s="78"/>
      <c r="C324" s="78"/>
      <c r="E324" s="209"/>
      <c r="Q324" s="207"/>
    </row>
    <row r="325" spans="1:17" ht="13.5" customHeight="1">
      <c r="A325" s="78"/>
      <c r="B325" s="78"/>
      <c r="C325" s="78"/>
      <c r="E325" s="209"/>
      <c r="Q325" s="207"/>
    </row>
    <row r="326" spans="1:17" ht="13.5" customHeight="1">
      <c r="A326" s="78"/>
      <c r="B326" s="78"/>
      <c r="C326" s="78"/>
      <c r="E326" s="209"/>
      <c r="Q326" s="207"/>
    </row>
    <row r="327" spans="1:17" ht="13.5" customHeight="1">
      <c r="A327" s="78"/>
      <c r="B327" s="78"/>
      <c r="C327" s="78"/>
      <c r="E327" s="209"/>
      <c r="Q327" s="207"/>
    </row>
    <row r="328" spans="1:17" ht="13.5" customHeight="1">
      <c r="A328" s="78"/>
      <c r="B328" s="78"/>
      <c r="C328" s="78"/>
      <c r="E328" s="209"/>
      <c r="Q328" s="207"/>
    </row>
    <row r="329" spans="1:17" ht="13.5" customHeight="1">
      <c r="A329" s="78"/>
      <c r="B329" s="78"/>
      <c r="C329" s="78"/>
      <c r="E329" s="209"/>
      <c r="Q329" s="207"/>
    </row>
    <row r="330" spans="1:17" ht="13.5" customHeight="1">
      <c r="A330" s="78"/>
      <c r="B330" s="78"/>
      <c r="C330" s="78"/>
      <c r="E330" s="209"/>
      <c r="Q330" s="207"/>
    </row>
    <row r="331" spans="1:17" ht="13.5" customHeight="1">
      <c r="A331" s="78"/>
      <c r="B331" s="78"/>
      <c r="C331" s="78"/>
      <c r="E331" s="209"/>
      <c r="Q331" s="207"/>
    </row>
    <row r="332" spans="1:17" ht="13.5" customHeight="1">
      <c r="A332" s="78"/>
      <c r="B332" s="78"/>
      <c r="C332" s="78"/>
      <c r="E332" s="209"/>
      <c r="Q332" s="207"/>
    </row>
    <row r="333" spans="1:17" ht="13.5" customHeight="1">
      <c r="A333" s="78"/>
      <c r="B333" s="78"/>
      <c r="C333" s="78"/>
      <c r="E333" s="209"/>
      <c r="Q333" s="207"/>
    </row>
    <row r="334" spans="1:17" ht="13.5" customHeight="1">
      <c r="A334" s="78"/>
      <c r="B334" s="78"/>
      <c r="C334" s="78"/>
      <c r="E334" s="209"/>
      <c r="Q334" s="207"/>
    </row>
    <row r="335" spans="1:17" ht="13.5" customHeight="1">
      <c r="A335" s="78"/>
      <c r="B335" s="78"/>
      <c r="C335" s="78"/>
      <c r="E335" s="209"/>
      <c r="Q335" s="207"/>
    </row>
    <row r="336" spans="1:17" ht="13.5" customHeight="1">
      <c r="A336" s="78"/>
      <c r="B336" s="78"/>
      <c r="C336" s="78"/>
      <c r="E336" s="209"/>
      <c r="Q336" s="207"/>
    </row>
    <row r="337" spans="1:17" ht="13.5" customHeight="1">
      <c r="A337" s="78"/>
      <c r="B337" s="78"/>
      <c r="C337" s="78"/>
      <c r="E337" s="209"/>
      <c r="Q337" s="207"/>
    </row>
    <row r="338" spans="1:17" ht="13.5" customHeight="1">
      <c r="A338" s="78"/>
      <c r="B338" s="78"/>
      <c r="C338" s="78"/>
      <c r="E338" s="209"/>
      <c r="Q338" s="207"/>
    </row>
    <row r="339" spans="1:17" ht="13.5" customHeight="1">
      <c r="A339" s="78"/>
      <c r="B339" s="78"/>
      <c r="C339" s="78"/>
      <c r="E339" s="209"/>
      <c r="Q339" s="207"/>
    </row>
    <row r="340" spans="1:17" ht="13.5" customHeight="1">
      <c r="A340" s="78"/>
      <c r="B340" s="78"/>
      <c r="C340" s="78"/>
      <c r="E340" s="209"/>
      <c r="Q340" s="207"/>
    </row>
    <row r="341" spans="1:17" ht="13.5" customHeight="1">
      <c r="A341" s="78"/>
      <c r="B341" s="78"/>
      <c r="C341" s="78"/>
      <c r="E341" s="209"/>
      <c r="Q341" s="207"/>
    </row>
    <row r="342" spans="1:17" ht="13.5" customHeight="1">
      <c r="A342" s="78"/>
      <c r="B342" s="78"/>
      <c r="C342" s="78"/>
      <c r="E342" s="209"/>
      <c r="Q342" s="207"/>
    </row>
    <row r="343" spans="1:17" ht="13.5" customHeight="1">
      <c r="A343" s="78"/>
      <c r="B343" s="78"/>
      <c r="C343" s="78"/>
      <c r="E343" s="209"/>
      <c r="Q343" s="207"/>
    </row>
    <row r="344" spans="1:17" ht="13.5" customHeight="1">
      <c r="A344" s="78"/>
      <c r="B344" s="78"/>
      <c r="C344" s="78"/>
      <c r="E344" s="209"/>
      <c r="Q344" s="207"/>
    </row>
    <row r="345" spans="1:17" ht="13.5" customHeight="1">
      <c r="A345" s="78"/>
      <c r="B345" s="78"/>
      <c r="C345" s="78"/>
      <c r="E345" s="209"/>
      <c r="Q345" s="207"/>
    </row>
    <row r="346" spans="1:17" ht="13.5" customHeight="1">
      <c r="A346" s="78"/>
      <c r="B346" s="78"/>
      <c r="C346" s="78"/>
      <c r="E346" s="209"/>
      <c r="Q346" s="207"/>
    </row>
    <row r="347" spans="1:17" ht="13.5" customHeight="1">
      <c r="A347" s="78"/>
      <c r="B347" s="78"/>
      <c r="C347" s="78"/>
      <c r="E347" s="209"/>
      <c r="Q347" s="207"/>
    </row>
    <row r="348" spans="1:17" ht="13.5" customHeight="1">
      <c r="A348" s="78"/>
      <c r="B348" s="78"/>
      <c r="C348" s="78"/>
      <c r="E348" s="209"/>
      <c r="Q348" s="207"/>
    </row>
    <row r="349" spans="1:17" ht="13.5" customHeight="1">
      <c r="A349" s="78"/>
      <c r="B349" s="78"/>
      <c r="C349" s="78"/>
      <c r="E349" s="209"/>
      <c r="Q349" s="207"/>
    </row>
    <row r="350" spans="1:17" ht="13.5" customHeight="1">
      <c r="A350" s="78"/>
      <c r="B350" s="78"/>
      <c r="C350" s="78"/>
      <c r="E350" s="209"/>
      <c r="Q350" s="207"/>
    </row>
    <row r="351" spans="1:17" ht="13.5" customHeight="1">
      <c r="A351" s="78"/>
      <c r="B351" s="78"/>
      <c r="C351" s="78"/>
      <c r="E351" s="209"/>
      <c r="Q351" s="207"/>
    </row>
    <row r="352" spans="1:17" ht="13.5" customHeight="1">
      <c r="A352" s="78"/>
      <c r="B352" s="78"/>
      <c r="C352" s="78"/>
      <c r="E352" s="209"/>
      <c r="Q352" s="207"/>
    </row>
    <row r="353" spans="1:17" ht="13.5" customHeight="1">
      <c r="A353" s="78"/>
      <c r="B353" s="78"/>
      <c r="C353" s="78"/>
      <c r="E353" s="209"/>
      <c r="Q353" s="207"/>
    </row>
    <row r="354" spans="1:17" ht="13.5" customHeight="1">
      <c r="A354" s="78"/>
      <c r="B354" s="78"/>
      <c r="C354" s="78"/>
      <c r="E354" s="209"/>
      <c r="Q354" s="207"/>
    </row>
    <row r="355" spans="1:17" ht="13.5" customHeight="1">
      <c r="A355" s="78"/>
      <c r="B355" s="78"/>
      <c r="C355" s="78"/>
      <c r="E355" s="209"/>
      <c r="Q355" s="207"/>
    </row>
    <row r="356" spans="1:17" ht="13.5" customHeight="1">
      <c r="A356" s="78"/>
      <c r="B356" s="78"/>
      <c r="C356" s="78"/>
      <c r="E356" s="209"/>
      <c r="Q356" s="207"/>
    </row>
    <row r="357" spans="1:17" ht="13.5" customHeight="1">
      <c r="A357" s="78"/>
      <c r="B357" s="78"/>
      <c r="C357" s="78"/>
      <c r="E357" s="209"/>
      <c r="Q357" s="207"/>
    </row>
    <row r="358" spans="1:17" ht="13.5" customHeight="1">
      <c r="A358" s="78"/>
      <c r="B358" s="78"/>
      <c r="C358" s="78"/>
      <c r="E358" s="209"/>
      <c r="Q358" s="207"/>
    </row>
    <row r="359" spans="1:17" ht="13.5" customHeight="1">
      <c r="A359" s="78"/>
      <c r="B359" s="78"/>
      <c r="C359" s="78"/>
      <c r="E359" s="209"/>
      <c r="Q359" s="207"/>
    </row>
    <row r="360" spans="1:17" ht="13.5" customHeight="1">
      <c r="A360" s="78"/>
      <c r="B360" s="78"/>
      <c r="C360" s="78"/>
      <c r="E360" s="209"/>
      <c r="Q360" s="207"/>
    </row>
    <row r="361" spans="1:17" ht="13.5" customHeight="1">
      <c r="A361" s="78"/>
      <c r="B361" s="78"/>
      <c r="C361" s="78"/>
      <c r="E361" s="209"/>
      <c r="Q361" s="207"/>
    </row>
    <row r="362" spans="1:17" ht="13.5" customHeight="1">
      <c r="A362" s="78"/>
      <c r="B362" s="78"/>
      <c r="C362" s="78"/>
      <c r="E362" s="209"/>
      <c r="Q362" s="207"/>
    </row>
    <row r="363" spans="1:17" ht="13.5" customHeight="1">
      <c r="A363" s="78"/>
      <c r="B363" s="78"/>
      <c r="C363" s="78"/>
      <c r="E363" s="209"/>
      <c r="Q363" s="207"/>
    </row>
    <row r="364" spans="1:17" ht="13.5" customHeight="1">
      <c r="A364" s="78"/>
      <c r="B364" s="78"/>
      <c r="C364" s="78"/>
      <c r="E364" s="209"/>
      <c r="Q364" s="207"/>
    </row>
    <row r="365" spans="1:17" ht="13.5" customHeight="1">
      <c r="A365" s="78"/>
      <c r="B365" s="78"/>
      <c r="C365" s="78"/>
      <c r="E365" s="209"/>
      <c r="Q365" s="207"/>
    </row>
    <row r="366" spans="1:17" ht="13.5" customHeight="1">
      <c r="A366" s="78"/>
      <c r="B366" s="78"/>
      <c r="C366" s="78"/>
      <c r="E366" s="209"/>
      <c r="Q366" s="207"/>
    </row>
    <row r="367" spans="1:17" ht="13.5" customHeight="1">
      <c r="A367" s="78"/>
      <c r="B367" s="78"/>
      <c r="C367" s="78"/>
      <c r="E367" s="209"/>
      <c r="Q367" s="207"/>
    </row>
    <row r="368" spans="1:17" ht="13.5" customHeight="1">
      <c r="A368" s="78"/>
      <c r="B368" s="78"/>
      <c r="C368" s="78"/>
      <c r="E368" s="209"/>
      <c r="Q368" s="207"/>
    </row>
    <row r="369" spans="1:17" ht="13.5" customHeight="1">
      <c r="A369" s="78"/>
      <c r="B369" s="78"/>
      <c r="C369" s="78"/>
      <c r="E369" s="209"/>
      <c r="Q369" s="207"/>
    </row>
    <row r="370" spans="1:17" ht="13.5" customHeight="1">
      <c r="A370" s="78"/>
      <c r="B370" s="78"/>
      <c r="C370" s="78"/>
      <c r="E370" s="209"/>
      <c r="Q370" s="207"/>
    </row>
    <row r="371" spans="1:17" ht="13.5" customHeight="1">
      <c r="A371" s="78"/>
      <c r="B371" s="78"/>
      <c r="C371" s="78"/>
      <c r="E371" s="209"/>
      <c r="Q371" s="207"/>
    </row>
    <row r="372" spans="1:17" ht="13.5" customHeight="1">
      <c r="A372" s="78"/>
      <c r="B372" s="78"/>
      <c r="C372" s="78"/>
      <c r="E372" s="209"/>
      <c r="Q372" s="207"/>
    </row>
    <row r="373" spans="1:17" ht="13.5" customHeight="1">
      <c r="A373" s="78"/>
      <c r="B373" s="78"/>
      <c r="C373" s="78"/>
      <c r="E373" s="209"/>
      <c r="Q373" s="207"/>
    </row>
    <row r="374" spans="1:17" ht="13.5" customHeight="1">
      <c r="A374" s="78"/>
      <c r="B374" s="78"/>
      <c r="C374" s="78"/>
      <c r="E374" s="209"/>
      <c r="Q374" s="207"/>
    </row>
    <row r="375" spans="1:17" ht="13.5" customHeight="1">
      <c r="A375" s="78"/>
      <c r="B375" s="78"/>
      <c r="C375" s="78"/>
      <c r="E375" s="209"/>
      <c r="Q375" s="207"/>
    </row>
    <row r="376" spans="1:17" ht="13.5" customHeight="1">
      <c r="A376" s="78"/>
      <c r="B376" s="78"/>
      <c r="C376" s="78"/>
      <c r="E376" s="209"/>
      <c r="Q376" s="207"/>
    </row>
    <row r="377" spans="1:17" ht="13.5" customHeight="1">
      <c r="A377" s="78"/>
      <c r="B377" s="78"/>
      <c r="C377" s="78"/>
      <c r="E377" s="209"/>
      <c r="Q377" s="207"/>
    </row>
    <row r="378" spans="1:17" ht="13.5" customHeight="1">
      <c r="A378" s="78"/>
      <c r="B378" s="78"/>
      <c r="C378" s="78"/>
      <c r="E378" s="209"/>
      <c r="Q378" s="207"/>
    </row>
    <row r="379" spans="1:17" ht="13.5" customHeight="1">
      <c r="A379" s="78"/>
      <c r="B379" s="78"/>
      <c r="C379" s="78"/>
      <c r="E379" s="209"/>
      <c r="Q379" s="207"/>
    </row>
    <row r="380" spans="1:17" ht="13.5" customHeight="1">
      <c r="A380" s="78"/>
      <c r="B380" s="78"/>
      <c r="C380" s="78"/>
      <c r="E380" s="209"/>
      <c r="Q380" s="207"/>
    </row>
    <row r="381" spans="1:17" ht="13.5" customHeight="1">
      <c r="A381" s="78"/>
      <c r="B381" s="78"/>
      <c r="C381" s="78"/>
      <c r="E381" s="209"/>
      <c r="Q381" s="207"/>
    </row>
    <row r="382" spans="1:17" ht="13.5" customHeight="1">
      <c r="A382" s="78"/>
      <c r="B382" s="78"/>
      <c r="C382" s="78"/>
      <c r="E382" s="209"/>
      <c r="Q382" s="207"/>
    </row>
    <row r="383" spans="1:17" ht="13.5" customHeight="1">
      <c r="A383" s="78"/>
      <c r="B383" s="78"/>
      <c r="C383" s="78"/>
      <c r="E383" s="209"/>
      <c r="Q383" s="207"/>
    </row>
    <row r="384" spans="1:17" ht="13.5" customHeight="1">
      <c r="A384" s="78"/>
      <c r="B384" s="78"/>
      <c r="C384" s="78"/>
      <c r="E384" s="209"/>
      <c r="Q384" s="207"/>
    </row>
    <row r="385" spans="1:17" ht="13.5" customHeight="1">
      <c r="A385" s="78"/>
      <c r="B385" s="78"/>
      <c r="C385" s="78"/>
      <c r="E385" s="209"/>
      <c r="Q385" s="207"/>
    </row>
    <row r="386" spans="1:17" ht="13.5" customHeight="1">
      <c r="A386" s="78"/>
      <c r="B386" s="78"/>
      <c r="C386" s="78"/>
      <c r="E386" s="209"/>
      <c r="Q386" s="207"/>
    </row>
    <row r="387" spans="1:17" ht="13.5" customHeight="1">
      <c r="A387" s="78"/>
      <c r="B387" s="78"/>
      <c r="C387" s="78"/>
      <c r="E387" s="209"/>
      <c r="Q387" s="207"/>
    </row>
    <row r="388" spans="1:17" ht="13.5" customHeight="1">
      <c r="A388" s="78"/>
      <c r="B388" s="78"/>
      <c r="C388" s="78"/>
      <c r="E388" s="209"/>
      <c r="Q388" s="207"/>
    </row>
    <row r="389" spans="1:17" ht="13.5" customHeight="1">
      <c r="A389" s="78"/>
      <c r="B389" s="78"/>
      <c r="C389" s="78"/>
      <c r="E389" s="209"/>
      <c r="Q389" s="207"/>
    </row>
    <row r="390" spans="1:17" ht="13.5" customHeight="1">
      <c r="A390" s="78"/>
      <c r="B390" s="78"/>
      <c r="C390" s="78"/>
      <c r="E390" s="209"/>
      <c r="Q390" s="207"/>
    </row>
    <row r="391" spans="1:17" ht="13.5" customHeight="1">
      <c r="A391" s="78"/>
      <c r="B391" s="78"/>
      <c r="C391" s="78"/>
      <c r="E391" s="209"/>
      <c r="Q391" s="207"/>
    </row>
    <row r="392" spans="1:17" ht="13.5" customHeight="1">
      <c r="A392" s="78"/>
      <c r="B392" s="78"/>
      <c r="C392" s="78"/>
      <c r="E392" s="209"/>
      <c r="Q392" s="207"/>
    </row>
    <row r="393" spans="1:17" ht="13.5" customHeight="1">
      <c r="A393" s="78"/>
      <c r="B393" s="78"/>
      <c r="C393" s="78"/>
      <c r="E393" s="209"/>
      <c r="Q393" s="207"/>
    </row>
    <row r="394" spans="1:17" ht="13.5" customHeight="1">
      <c r="A394" s="78"/>
      <c r="B394" s="78"/>
      <c r="C394" s="78"/>
      <c r="E394" s="209"/>
      <c r="Q394" s="207"/>
    </row>
    <row r="395" spans="1:17" ht="13.5" customHeight="1">
      <c r="A395" s="78"/>
      <c r="B395" s="78"/>
      <c r="C395" s="78"/>
      <c r="E395" s="209"/>
      <c r="Q395" s="207"/>
    </row>
    <row r="396" spans="1:17" ht="13.5" customHeight="1">
      <c r="A396" s="78"/>
      <c r="B396" s="78"/>
      <c r="C396" s="78"/>
      <c r="E396" s="209"/>
      <c r="Q396" s="207"/>
    </row>
    <row r="397" spans="1:17" ht="13.5" customHeight="1">
      <c r="A397" s="78"/>
      <c r="B397" s="78"/>
      <c r="C397" s="78"/>
      <c r="E397" s="209"/>
      <c r="Q397" s="207"/>
    </row>
    <row r="398" spans="1:17" ht="13.5" customHeight="1">
      <c r="A398" s="78"/>
      <c r="B398" s="78"/>
      <c r="C398" s="78"/>
      <c r="E398" s="209"/>
      <c r="Q398" s="207"/>
    </row>
    <row r="399" spans="1:17" ht="13.5" customHeight="1">
      <c r="A399" s="78"/>
      <c r="B399" s="78"/>
      <c r="C399" s="78"/>
      <c r="E399" s="209"/>
      <c r="Q399" s="207"/>
    </row>
    <row r="400" spans="1:17" ht="13.5" customHeight="1">
      <c r="A400" s="78"/>
      <c r="B400" s="78"/>
      <c r="C400" s="78"/>
      <c r="E400" s="209"/>
      <c r="Q400" s="207"/>
    </row>
    <row r="401" spans="1:17" ht="13.5" customHeight="1">
      <c r="A401" s="78"/>
      <c r="B401" s="78"/>
      <c r="C401" s="78"/>
      <c r="E401" s="209"/>
      <c r="Q401" s="207"/>
    </row>
    <row r="402" spans="1:17" ht="13.5" customHeight="1">
      <c r="A402" s="78"/>
      <c r="B402" s="78"/>
      <c r="C402" s="78"/>
      <c r="E402" s="209"/>
      <c r="Q402" s="207"/>
    </row>
    <row r="403" spans="1:17" ht="13.5" customHeight="1">
      <c r="A403" s="78"/>
      <c r="B403" s="78"/>
      <c r="C403" s="78"/>
      <c r="E403" s="209"/>
      <c r="Q403" s="207"/>
    </row>
    <row r="404" spans="1:17" ht="13.5" customHeight="1">
      <c r="A404" s="78"/>
      <c r="B404" s="78"/>
      <c r="C404" s="78"/>
      <c r="E404" s="209"/>
      <c r="Q404" s="207"/>
    </row>
    <row r="405" spans="1:17" ht="13.5" customHeight="1">
      <c r="A405" s="78"/>
      <c r="B405" s="78"/>
      <c r="C405" s="78"/>
      <c r="E405" s="209"/>
      <c r="Q405" s="207"/>
    </row>
    <row r="406" spans="1:17" ht="13.5" customHeight="1">
      <c r="A406" s="78"/>
      <c r="B406" s="78"/>
      <c r="C406" s="78"/>
      <c r="E406" s="209"/>
      <c r="Q406" s="207"/>
    </row>
    <row r="407" spans="1:17" ht="13.5" customHeight="1">
      <c r="A407" s="78"/>
      <c r="B407" s="78"/>
      <c r="C407" s="78"/>
      <c r="E407" s="209"/>
      <c r="Q407" s="207"/>
    </row>
    <row r="408" spans="1:17" ht="13.5" customHeight="1">
      <c r="A408" s="78"/>
      <c r="B408" s="78"/>
      <c r="C408" s="78"/>
      <c r="E408" s="209"/>
      <c r="Q408" s="207"/>
    </row>
    <row r="409" spans="1:17" ht="13.5" customHeight="1">
      <c r="A409" s="78"/>
      <c r="B409" s="78"/>
      <c r="C409" s="78"/>
      <c r="E409" s="209"/>
      <c r="Q409" s="207"/>
    </row>
    <row r="410" spans="1:17" ht="13.5" customHeight="1">
      <c r="A410" s="78"/>
      <c r="B410" s="78"/>
      <c r="C410" s="78"/>
      <c r="E410" s="209"/>
      <c r="Q410" s="207"/>
    </row>
    <row r="411" spans="1:17" ht="13.5" customHeight="1">
      <c r="A411" s="78"/>
      <c r="B411" s="78"/>
      <c r="C411" s="78"/>
      <c r="E411" s="209"/>
      <c r="Q411" s="207"/>
    </row>
    <row r="412" spans="1:17" ht="13.5" customHeight="1">
      <c r="A412" s="78"/>
      <c r="B412" s="78"/>
      <c r="C412" s="78"/>
      <c r="E412" s="209"/>
      <c r="Q412" s="207"/>
    </row>
    <row r="413" spans="1:17" ht="13.5" customHeight="1">
      <c r="A413" s="78"/>
      <c r="B413" s="78"/>
      <c r="C413" s="78"/>
      <c r="E413" s="209"/>
      <c r="Q413" s="207"/>
    </row>
    <row r="414" spans="1:17" ht="13.5" customHeight="1">
      <c r="A414" s="78"/>
      <c r="B414" s="78"/>
      <c r="C414" s="78"/>
      <c r="E414" s="209"/>
      <c r="Q414" s="207"/>
    </row>
    <row r="415" spans="1:17" ht="13.5" customHeight="1">
      <c r="A415" s="78"/>
      <c r="B415" s="78"/>
      <c r="C415" s="78"/>
      <c r="E415" s="209"/>
      <c r="Q415" s="207"/>
    </row>
    <row r="416" spans="1:17" ht="13.5" customHeight="1">
      <c r="A416" s="78"/>
      <c r="B416" s="78"/>
      <c r="C416" s="78"/>
      <c r="E416" s="209"/>
      <c r="Q416" s="207"/>
    </row>
    <row r="417" spans="1:17" ht="13.5" customHeight="1">
      <c r="A417" s="78"/>
      <c r="B417" s="78"/>
      <c r="C417" s="78"/>
      <c r="E417" s="209"/>
      <c r="Q417" s="207"/>
    </row>
    <row r="418" spans="1:17" ht="13.5" customHeight="1">
      <c r="A418" s="78"/>
      <c r="B418" s="78"/>
      <c r="C418" s="78"/>
      <c r="E418" s="209"/>
      <c r="Q418" s="207"/>
    </row>
    <row r="419" spans="1:17" ht="13.5" customHeight="1">
      <c r="A419" s="78"/>
      <c r="B419" s="78"/>
      <c r="C419" s="78"/>
      <c r="E419" s="209"/>
      <c r="Q419" s="207"/>
    </row>
    <row r="420" spans="1:17" ht="13.5" customHeight="1">
      <c r="A420" s="78"/>
      <c r="B420" s="78"/>
      <c r="C420" s="78"/>
      <c r="E420" s="209"/>
      <c r="Q420" s="207"/>
    </row>
    <row r="421" spans="1:17" ht="13.5" customHeight="1">
      <c r="A421" s="78"/>
      <c r="B421" s="78"/>
      <c r="C421" s="78"/>
      <c r="E421" s="209"/>
      <c r="Q421" s="207"/>
    </row>
    <row r="422" spans="1:17" ht="13.5" customHeight="1">
      <c r="A422" s="78"/>
      <c r="B422" s="78"/>
      <c r="C422" s="78"/>
      <c r="E422" s="209"/>
      <c r="Q422" s="207"/>
    </row>
    <row r="423" spans="1:17" ht="13.5" customHeight="1">
      <c r="A423" s="78"/>
      <c r="B423" s="78"/>
      <c r="C423" s="78"/>
      <c r="E423" s="209"/>
      <c r="Q423" s="207"/>
    </row>
    <row r="424" spans="1:17" ht="13.5" customHeight="1">
      <c r="A424" s="78"/>
      <c r="B424" s="78"/>
      <c r="C424" s="78"/>
      <c r="E424" s="209"/>
      <c r="Q424" s="207"/>
    </row>
    <row r="425" spans="1:17" ht="13.5" customHeight="1">
      <c r="A425" s="78"/>
      <c r="B425" s="78"/>
      <c r="C425" s="78"/>
      <c r="E425" s="209"/>
      <c r="Q425" s="207"/>
    </row>
    <row r="426" spans="1:17" ht="13.5" customHeight="1">
      <c r="A426" s="78"/>
      <c r="B426" s="78"/>
      <c r="C426" s="78"/>
      <c r="E426" s="209"/>
      <c r="Q426" s="207"/>
    </row>
    <row r="427" spans="1:17" ht="13.5" customHeight="1">
      <c r="A427" s="78"/>
      <c r="B427" s="78"/>
      <c r="C427" s="78"/>
      <c r="E427" s="209"/>
      <c r="Q427" s="207"/>
    </row>
    <row r="428" spans="1:17" ht="13.5" customHeight="1">
      <c r="A428" s="78"/>
      <c r="B428" s="78"/>
      <c r="C428" s="78"/>
      <c r="E428" s="209"/>
      <c r="Q428" s="207"/>
    </row>
    <row r="429" spans="1:17" ht="13.5" customHeight="1">
      <c r="A429" s="78"/>
      <c r="B429" s="78"/>
      <c r="C429" s="78"/>
      <c r="E429" s="209"/>
      <c r="Q429" s="207"/>
    </row>
    <row r="430" spans="1:17" ht="13.5" customHeight="1">
      <c r="A430" s="78"/>
      <c r="B430" s="78"/>
      <c r="C430" s="78"/>
      <c r="E430" s="209"/>
      <c r="Q430" s="207"/>
    </row>
    <row r="431" spans="1:17" ht="13.5" customHeight="1">
      <c r="A431" s="78"/>
      <c r="B431" s="78"/>
      <c r="C431" s="78"/>
      <c r="E431" s="209"/>
      <c r="Q431" s="207"/>
    </row>
    <row r="432" spans="1:17" ht="13.5" customHeight="1">
      <c r="A432" s="78"/>
      <c r="B432" s="78"/>
      <c r="C432" s="78"/>
      <c r="E432" s="209"/>
      <c r="Q432" s="207"/>
    </row>
    <row r="433" spans="1:17" ht="13.5" customHeight="1">
      <c r="A433" s="78"/>
      <c r="B433" s="78"/>
      <c r="C433" s="78"/>
      <c r="E433" s="209"/>
      <c r="Q433" s="207"/>
    </row>
    <row r="434" spans="1:17" ht="13.5" customHeight="1">
      <c r="A434" s="78"/>
      <c r="B434" s="78"/>
      <c r="C434" s="78"/>
      <c r="E434" s="209"/>
      <c r="Q434" s="207"/>
    </row>
    <row r="435" spans="1:17" ht="13.5" customHeight="1">
      <c r="A435" s="78"/>
      <c r="B435" s="78"/>
      <c r="C435" s="78"/>
      <c r="E435" s="209"/>
      <c r="Q435" s="207"/>
    </row>
    <row r="436" spans="1:17" ht="13.5" customHeight="1">
      <c r="A436" s="78"/>
      <c r="B436" s="78"/>
      <c r="C436" s="78"/>
      <c r="E436" s="209"/>
      <c r="Q436" s="207"/>
    </row>
    <row r="437" spans="1:17" ht="13.5" customHeight="1">
      <c r="A437" s="78"/>
      <c r="B437" s="78"/>
      <c r="C437" s="78"/>
      <c r="E437" s="209"/>
      <c r="Q437" s="207"/>
    </row>
    <row r="438" spans="1:17" ht="13.5" customHeight="1">
      <c r="A438" s="78"/>
      <c r="B438" s="78"/>
      <c r="C438" s="78"/>
      <c r="E438" s="209"/>
      <c r="Q438" s="207"/>
    </row>
    <row r="439" spans="1:17" ht="13.5" customHeight="1">
      <c r="A439" s="78"/>
      <c r="B439" s="78"/>
      <c r="C439" s="78"/>
      <c r="E439" s="209"/>
      <c r="Q439" s="207"/>
    </row>
    <row r="440" spans="1:17" ht="13.5" customHeight="1">
      <c r="A440" s="78"/>
      <c r="B440" s="78"/>
      <c r="C440" s="78"/>
      <c r="E440" s="209"/>
      <c r="Q440" s="207"/>
    </row>
    <row r="441" spans="1:17" ht="13.5" customHeight="1">
      <c r="A441" s="78"/>
      <c r="B441" s="78"/>
      <c r="C441" s="78"/>
      <c r="E441" s="209"/>
      <c r="Q441" s="207"/>
    </row>
    <row r="442" spans="1:17" ht="13.5" customHeight="1">
      <c r="A442" s="78"/>
      <c r="B442" s="78"/>
      <c r="C442" s="78"/>
      <c r="E442" s="209"/>
      <c r="Q442" s="207"/>
    </row>
    <row r="443" spans="1:17" ht="13.5" customHeight="1">
      <c r="A443" s="78"/>
      <c r="B443" s="78"/>
      <c r="C443" s="78"/>
      <c r="E443" s="209"/>
      <c r="Q443" s="207"/>
    </row>
    <row r="444" spans="1:17" ht="13.5" customHeight="1">
      <c r="A444" s="78"/>
      <c r="B444" s="78"/>
      <c r="C444" s="78"/>
      <c r="E444" s="209"/>
      <c r="Q444" s="207"/>
    </row>
    <row r="445" spans="1:17" ht="13.5" customHeight="1">
      <c r="A445" s="78"/>
      <c r="B445" s="78"/>
      <c r="C445" s="78"/>
      <c r="E445" s="209"/>
      <c r="Q445" s="207"/>
    </row>
    <row r="446" spans="1:17" ht="13.5" customHeight="1">
      <c r="A446" s="78"/>
      <c r="B446" s="78"/>
      <c r="C446" s="78"/>
      <c r="E446" s="209"/>
      <c r="Q446" s="207"/>
    </row>
    <row r="447" spans="1:17" ht="13.5" customHeight="1">
      <c r="A447" s="78"/>
      <c r="B447" s="78"/>
      <c r="C447" s="78"/>
      <c r="E447" s="209"/>
      <c r="Q447" s="207"/>
    </row>
    <row r="448" spans="1:17" ht="13.5" customHeight="1">
      <c r="A448" s="78"/>
      <c r="B448" s="78"/>
      <c r="C448" s="78"/>
      <c r="E448" s="209"/>
      <c r="Q448" s="207"/>
    </row>
    <row r="449" spans="1:17" ht="13.5" customHeight="1">
      <c r="A449" s="78"/>
      <c r="B449" s="78"/>
      <c r="C449" s="78"/>
      <c r="E449" s="209"/>
      <c r="Q449" s="207"/>
    </row>
    <row r="450" spans="1:17" ht="13.5" customHeight="1">
      <c r="A450" s="78"/>
      <c r="B450" s="78"/>
      <c r="C450" s="78"/>
      <c r="E450" s="209"/>
      <c r="Q450" s="207"/>
    </row>
    <row r="451" spans="1:17" ht="13.5" customHeight="1">
      <c r="A451" s="78"/>
      <c r="B451" s="78"/>
      <c r="C451" s="78"/>
      <c r="E451" s="209"/>
      <c r="Q451" s="207"/>
    </row>
    <row r="452" spans="1:17" ht="13.5" customHeight="1">
      <c r="A452" s="78"/>
      <c r="B452" s="78"/>
      <c r="C452" s="78"/>
      <c r="E452" s="209"/>
      <c r="Q452" s="207"/>
    </row>
    <row r="453" spans="1:17" ht="13.5" customHeight="1">
      <c r="A453" s="78"/>
      <c r="B453" s="78"/>
      <c r="C453" s="78"/>
      <c r="E453" s="209"/>
      <c r="Q453" s="207"/>
    </row>
    <row r="454" spans="1:17" ht="13.5" customHeight="1">
      <c r="A454" s="78"/>
      <c r="B454" s="78"/>
      <c r="C454" s="78"/>
      <c r="E454" s="209"/>
      <c r="Q454" s="207"/>
    </row>
    <row r="455" spans="1:17" ht="13.5" customHeight="1">
      <c r="A455" s="78"/>
      <c r="B455" s="78"/>
      <c r="C455" s="78"/>
      <c r="E455" s="209"/>
      <c r="Q455" s="207"/>
    </row>
    <row r="456" spans="1:17" ht="13.5" customHeight="1">
      <c r="A456" s="78"/>
      <c r="B456" s="78"/>
      <c r="C456" s="78"/>
      <c r="E456" s="209"/>
      <c r="Q456" s="207"/>
    </row>
    <row r="457" spans="1:17" ht="13.5" customHeight="1">
      <c r="A457" s="78"/>
      <c r="B457" s="78"/>
      <c r="C457" s="78"/>
      <c r="E457" s="209"/>
      <c r="Q457" s="207"/>
    </row>
    <row r="458" spans="1:17" ht="13.5" customHeight="1">
      <c r="A458" s="78"/>
      <c r="B458" s="78"/>
      <c r="C458" s="78"/>
      <c r="E458" s="209"/>
      <c r="Q458" s="207"/>
    </row>
    <row r="459" spans="1:17" ht="13.5" customHeight="1">
      <c r="A459" s="78"/>
      <c r="B459" s="78"/>
      <c r="C459" s="78"/>
      <c r="E459" s="209"/>
      <c r="Q459" s="207"/>
    </row>
    <row r="460" spans="1:17" ht="13.5" customHeight="1">
      <c r="A460" s="78"/>
      <c r="B460" s="78"/>
      <c r="C460" s="78"/>
      <c r="E460" s="209"/>
      <c r="Q460" s="207"/>
    </row>
    <row r="461" spans="1:17" ht="13.5" customHeight="1">
      <c r="A461" s="78"/>
      <c r="B461" s="78"/>
      <c r="C461" s="78"/>
      <c r="E461" s="209"/>
      <c r="Q461" s="207"/>
    </row>
    <row r="462" spans="1:17" ht="13.5" customHeight="1">
      <c r="A462" s="78"/>
      <c r="B462" s="78"/>
      <c r="C462" s="78"/>
      <c r="E462" s="209"/>
      <c r="Q462" s="207"/>
    </row>
    <row r="463" spans="1:17" ht="13.5" customHeight="1">
      <c r="A463" s="78"/>
      <c r="B463" s="78"/>
      <c r="C463" s="78"/>
      <c r="E463" s="209"/>
      <c r="Q463" s="207"/>
    </row>
    <row r="464" spans="1:17" ht="13.5" customHeight="1">
      <c r="A464" s="78"/>
      <c r="B464" s="78"/>
      <c r="C464" s="78"/>
      <c r="E464" s="209"/>
      <c r="Q464" s="207"/>
    </row>
    <row r="465" spans="1:17" ht="13.5" customHeight="1">
      <c r="A465" s="78"/>
      <c r="B465" s="78"/>
      <c r="C465" s="78"/>
      <c r="E465" s="209"/>
      <c r="Q465" s="207"/>
    </row>
    <row r="466" spans="1:17" ht="13.5" customHeight="1">
      <c r="A466" s="78"/>
      <c r="B466" s="78"/>
      <c r="C466" s="78"/>
      <c r="E466" s="209"/>
      <c r="Q466" s="207"/>
    </row>
    <row r="467" spans="1:17" ht="13.5" customHeight="1">
      <c r="A467" s="78"/>
      <c r="B467" s="78"/>
      <c r="C467" s="78"/>
      <c r="E467" s="209"/>
      <c r="Q467" s="207"/>
    </row>
    <row r="468" spans="1:17" ht="13.5" customHeight="1">
      <c r="A468" s="78"/>
      <c r="B468" s="78"/>
      <c r="C468" s="78"/>
      <c r="E468" s="209"/>
      <c r="Q468" s="207"/>
    </row>
    <row r="469" spans="1:17" ht="13.5" customHeight="1">
      <c r="A469" s="78"/>
      <c r="B469" s="78"/>
      <c r="C469" s="78"/>
      <c r="E469" s="209"/>
      <c r="Q469" s="207"/>
    </row>
    <row r="470" spans="1:17" ht="13.5" customHeight="1">
      <c r="A470" s="78"/>
      <c r="B470" s="78"/>
      <c r="C470" s="78"/>
      <c r="E470" s="209"/>
      <c r="Q470" s="207"/>
    </row>
    <row r="471" spans="1:17" ht="13.5" customHeight="1">
      <c r="A471" s="78"/>
      <c r="B471" s="78"/>
      <c r="C471" s="78"/>
      <c r="E471" s="209"/>
      <c r="Q471" s="207"/>
    </row>
    <row r="472" spans="1:17" ht="13.5" customHeight="1">
      <c r="A472" s="78"/>
      <c r="B472" s="78"/>
      <c r="C472" s="78"/>
      <c r="E472" s="209"/>
      <c r="Q472" s="207"/>
    </row>
    <row r="473" spans="1:17" ht="13.5" customHeight="1">
      <c r="A473" s="78"/>
      <c r="B473" s="78"/>
      <c r="C473" s="78"/>
      <c r="E473" s="209"/>
      <c r="Q473" s="207"/>
    </row>
    <row r="474" spans="1:17" ht="13.5" customHeight="1">
      <c r="A474" s="78"/>
      <c r="B474" s="78"/>
      <c r="C474" s="78"/>
      <c r="E474" s="209"/>
      <c r="Q474" s="207"/>
    </row>
    <row r="475" spans="1:17" ht="13.5" customHeight="1">
      <c r="A475" s="78"/>
      <c r="B475" s="78"/>
      <c r="C475" s="78"/>
      <c r="E475" s="209"/>
      <c r="Q475" s="207"/>
    </row>
    <row r="476" spans="1:17" ht="13.5" customHeight="1">
      <c r="A476" s="78"/>
      <c r="B476" s="78"/>
      <c r="C476" s="78"/>
      <c r="E476" s="209"/>
      <c r="Q476" s="207"/>
    </row>
    <row r="477" spans="1:17" ht="13.5" customHeight="1">
      <c r="A477" s="78"/>
      <c r="B477" s="78"/>
      <c r="C477" s="78"/>
      <c r="E477" s="209"/>
      <c r="Q477" s="207"/>
    </row>
    <row r="478" spans="1:17" ht="13.5" customHeight="1">
      <c r="A478" s="78"/>
      <c r="B478" s="78"/>
      <c r="C478" s="78"/>
      <c r="E478" s="209"/>
      <c r="Q478" s="207"/>
    </row>
    <row r="479" spans="1:17" ht="13.5" customHeight="1">
      <c r="A479" s="78"/>
      <c r="B479" s="78"/>
      <c r="C479" s="78"/>
      <c r="E479" s="209"/>
      <c r="Q479" s="207"/>
    </row>
    <row r="480" spans="1:17" ht="13.5" customHeight="1">
      <c r="A480" s="78"/>
      <c r="B480" s="78"/>
      <c r="C480" s="78"/>
      <c r="E480" s="209"/>
      <c r="Q480" s="207"/>
    </row>
    <row r="481" spans="1:17" ht="13.5" customHeight="1">
      <c r="A481" s="78"/>
      <c r="B481" s="78"/>
      <c r="C481" s="78"/>
      <c r="E481" s="209"/>
      <c r="Q481" s="207"/>
    </row>
    <row r="482" spans="1:17" ht="13.5" customHeight="1">
      <c r="A482" s="78"/>
      <c r="B482" s="78"/>
      <c r="C482" s="78"/>
      <c r="E482" s="209"/>
      <c r="Q482" s="207"/>
    </row>
    <row r="483" spans="1:17" ht="13.5" customHeight="1">
      <c r="A483" s="78"/>
      <c r="B483" s="78"/>
      <c r="C483" s="78"/>
      <c r="E483" s="209"/>
      <c r="Q483" s="207"/>
    </row>
    <row r="484" spans="1:17" ht="13.5" customHeight="1">
      <c r="A484" s="78"/>
      <c r="B484" s="78"/>
      <c r="C484" s="78"/>
      <c r="E484" s="209"/>
      <c r="Q484" s="207"/>
    </row>
    <row r="485" spans="1:17" ht="13.5" customHeight="1">
      <c r="A485" s="78"/>
      <c r="B485" s="78"/>
      <c r="C485" s="78"/>
      <c r="E485" s="209"/>
      <c r="Q485" s="207"/>
    </row>
    <row r="486" spans="1:17" ht="13.5" customHeight="1">
      <c r="A486" s="78"/>
      <c r="B486" s="78"/>
      <c r="C486" s="78"/>
      <c r="E486" s="209"/>
      <c r="Q486" s="207"/>
    </row>
    <row r="487" spans="1:17" ht="13.5" customHeight="1">
      <c r="A487" s="78"/>
      <c r="B487" s="78"/>
      <c r="C487" s="78"/>
      <c r="E487" s="209"/>
      <c r="Q487" s="207"/>
    </row>
    <row r="488" spans="1:17" ht="13.5" customHeight="1">
      <c r="A488" s="78"/>
      <c r="B488" s="78"/>
      <c r="C488" s="78"/>
      <c r="E488" s="209"/>
      <c r="Q488" s="207"/>
    </row>
    <row r="489" spans="1:17" ht="13.5" customHeight="1">
      <c r="A489" s="78"/>
      <c r="B489" s="78"/>
      <c r="C489" s="78"/>
      <c r="E489" s="209"/>
      <c r="Q489" s="207"/>
    </row>
    <row r="490" spans="1:17" ht="13.5" customHeight="1">
      <c r="A490" s="78"/>
      <c r="B490" s="78"/>
      <c r="C490" s="78"/>
      <c r="E490" s="209"/>
      <c r="Q490" s="207"/>
    </row>
    <row r="491" spans="1:17" ht="13.5" customHeight="1">
      <c r="A491" s="78"/>
      <c r="B491" s="78"/>
      <c r="C491" s="78"/>
      <c r="E491" s="209"/>
      <c r="Q491" s="207"/>
    </row>
    <row r="492" spans="1:17" ht="13.5" customHeight="1">
      <c r="A492" s="78"/>
      <c r="B492" s="78"/>
      <c r="C492" s="78"/>
      <c r="E492" s="209"/>
      <c r="Q492" s="207"/>
    </row>
    <row r="493" spans="1:17" ht="13.5" customHeight="1">
      <c r="A493" s="78"/>
      <c r="B493" s="78"/>
      <c r="C493" s="78"/>
      <c r="E493" s="209"/>
      <c r="Q493" s="207"/>
    </row>
    <row r="494" spans="1:17" ht="13.5" customHeight="1">
      <c r="A494" s="78"/>
      <c r="B494" s="78"/>
      <c r="C494" s="78"/>
      <c r="E494" s="209"/>
      <c r="Q494" s="207"/>
    </row>
    <row r="495" spans="1:17" ht="13.5" customHeight="1">
      <c r="A495" s="78"/>
      <c r="B495" s="78"/>
      <c r="C495" s="78"/>
      <c r="E495" s="209"/>
      <c r="Q495" s="207"/>
    </row>
    <row r="496" spans="1:17" ht="13.5" customHeight="1">
      <c r="A496" s="78"/>
      <c r="B496" s="78"/>
      <c r="C496" s="78"/>
      <c r="E496" s="209"/>
      <c r="Q496" s="207"/>
    </row>
    <row r="497" spans="1:17" ht="13.5" customHeight="1">
      <c r="A497" s="78"/>
      <c r="B497" s="78"/>
      <c r="C497" s="78"/>
      <c r="E497" s="209"/>
      <c r="Q497" s="207"/>
    </row>
    <row r="498" spans="1:17" ht="13.5" customHeight="1">
      <c r="A498" s="78"/>
      <c r="B498" s="78"/>
      <c r="C498" s="78"/>
      <c r="E498" s="209"/>
      <c r="Q498" s="207"/>
    </row>
    <row r="499" spans="1:17" ht="13.5" customHeight="1">
      <c r="A499" s="78"/>
      <c r="B499" s="78"/>
      <c r="C499" s="78"/>
      <c r="E499" s="209"/>
      <c r="Q499" s="207"/>
    </row>
    <row r="500" spans="1:17" ht="13.5" customHeight="1">
      <c r="A500" s="78"/>
      <c r="B500" s="78"/>
      <c r="C500" s="78"/>
      <c r="E500" s="209"/>
      <c r="Q500" s="207"/>
    </row>
    <row r="501" spans="1:17" ht="13.5" customHeight="1">
      <c r="A501" s="78"/>
      <c r="B501" s="78"/>
      <c r="C501" s="78"/>
      <c r="E501" s="209"/>
      <c r="Q501" s="207"/>
    </row>
    <row r="502" spans="1:17" ht="13.5" customHeight="1">
      <c r="A502" s="78"/>
      <c r="B502" s="78"/>
      <c r="C502" s="78"/>
      <c r="E502" s="209"/>
      <c r="Q502" s="207"/>
    </row>
    <row r="503" spans="1:17" ht="13.5" customHeight="1">
      <c r="A503" s="78"/>
      <c r="B503" s="78"/>
      <c r="C503" s="78"/>
      <c r="E503" s="209"/>
      <c r="Q503" s="207"/>
    </row>
    <row r="504" spans="1:17" ht="13.5" customHeight="1">
      <c r="A504" s="78"/>
      <c r="B504" s="78"/>
      <c r="C504" s="78"/>
      <c r="E504" s="209"/>
      <c r="Q504" s="207"/>
    </row>
    <row r="505" spans="1:17" ht="13.5" customHeight="1">
      <c r="A505" s="78"/>
      <c r="B505" s="78"/>
      <c r="C505" s="78"/>
      <c r="E505" s="209"/>
      <c r="Q505" s="207"/>
    </row>
    <row r="506" spans="1:17" ht="13.5" customHeight="1">
      <c r="A506" s="78"/>
      <c r="B506" s="78"/>
      <c r="C506" s="78"/>
      <c r="E506" s="209"/>
      <c r="Q506" s="207"/>
    </row>
    <row r="507" spans="1:17" ht="13.5" customHeight="1">
      <c r="A507" s="78"/>
      <c r="B507" s="78"/>
      <c r="C507" s="78"/>
      <c r="E507" s="209"/>
      <c r="Q507" s="207"/>
    </row>
    <row r="508" spans="1:17" ht="13.5" customHeight="1">
      <c r="A508" s="78"/>
      <c r="B508" s="78"/>
      <c r="C508" s="78"/>
      <c r="E508" s="209"/>
      <c r="Q508" s="207"/>
    </row>
    <row r="509" spans="1:17" ht="13.5" customHeight="1">
      <c r="A509" s="78"/>
      <c r="B509" s="78"/>
      <c r="C509" s="78"/>
      <c r="E509" s="209"/>
      <c r="Q509" s="207"/>
    </row>
    <row r="510" spans="1:17" ht="13.5" customHeight="1">
      <c r="A510" s="78"/>
      <c r="B510" s="78"/>
      <c r="C510" s="78"/>
      <c r="E510" s="209"/>
      <c r="Q510" s="207"/>
    </row>
    <row r="511" spans="1:17" ht="13.5" customHeight="1">
      <c r="A511" s="78"/>
      <c r="B511" s="78"/>
      <c r="C511" s="78"/>
      <c r="E511" s="209"/>
      <c r="Q511" s="207"/>
    </row>
    <row r="512" spans="1:17" ht="13.5" customHeight="1">
      <c r="A512" s="78"/>
      <c r="B512" s="78"/>
      <c r="C512" s="78"/>
      <c r="E512" s="209"/>
      <c r="Q512" s="207"/>
    </row>
    <row r="513" spans="1:17" ht="13.5" customHeight="1">
      <c r="A513" s="78"/>
      <c r="B513" s="78"/>
      <c r="C513" s="78"/>
      <c r="E513" s="209"/>
      <c r="Q513" s="207"/>
    </row>
    <row r="514" spans="1:17" ht="13.5" customHeight="1">
      <c r="A514" s="78"/>
      <c r="B514" s="78"/>
      <c r="C514" s="78"/>
      <c r="E514" s="209"/>
      <c r="Q514" s="207"/>
    </row>
    <row r="515" spans="1:17" ht="13.5" customHeight="1">
      <c r="A515" s="78"/>
      <c r="B515" s="78"/>
      <c r="C515" s="78"/>
      <c r="E515" s="209"/>
      <c r="Q515" s="207"/>
    </row>
    <row r="516" spans="1:17" ht="13.5" customHeight="1">
      <c r="A516" s="78"/>
      <c r="B516" s="78"/>
      <c r="C516" s="78"/>
      <c r="E516" s="209"/>
      <c r="Q516" s="207"/>
    </row>
    <row r="517" spans="1:17" ht="13.5" customHeight="1">
      <c r="A517" s="78"/>
      <c r="B517" s="78"/>
      <c r="C517" s="78"/>
      <c r="E517" s="209"/>
      <c r="Q517" s="207"/>
    </row>
    <row r="518" spans="1:17" ht="13.5" customHeight="1">
      <c r="A518" s="78"/>
      <c r="B518" s="78"/>
      <c r="C518" s="78"/>
      <c r="E518" s="209"/>
      <c r="Q518" s="207"/>
    </row>
    <row r="519" spans="1:17" ht="13.5" customHeight="1">
      <c r="A519" s="78"/>
      <c r="B519" s="78"/>
      <c r="C519" s="78"/>
      <c r="E519" s="209"/>
      <c r="Q519" s="207"/>
    </row>
    <row r="520" spans="1:17" ht="13.5" customHeight="1">
      <c r="A520" s="78"/>
      <c r="B520" s="78"/>
      <c r="C520" s="78"/>
      <c r="E520" s="209"/>
      <c r="Q520" s="207"/>
    </row>
    <row r="521" spans="1:17" ht="13.5" customHeight="1">
      <c r="A521" s="78"/>
      <c r="B521" s="78"/>
      <c r="C521" s="78"/>
      <c r="E521" s="209"/>
      <c r="Q521" s="207"/>
    </row>
    <row r="522" spans="1:17" ht="13.5" customHeight="1">
      <c r="A522" s="78"/>
      <c r="B522" s="78"/>
      <c r="C522" s="78"/>
      <c r="E522" s="209"/>
      <c r="Q522" s="207"/>
    </row>
    <row r="523" spans="1:17" ht="13.5" customHeight="1">
      <c r="A523" s="78"/>
      <c r="B523" s="78"/>
      <c r="C523" s="78"/>
      <c r="Q523" s="207"/>
    </row>
    <row r="524" spans="1:17" ht="13.5" customHeight="1">
      <c r="A524" s="78"/>
      <c r="B524" s="78"/>
      <c r="C524" s="78"/>
      <c r="Q524" s="207"/>
    </row>
    <row r="525" spans="1:17" ht="13.5" customHeight="1">
      <c r="A525" s="78"/>
      <c r="B525" s="78"/>
      <c r="C525" s="78"/>
      <c r="Q525" s="207"/>
    </row>
    <row r="526" spans="1:17" ht="13.5" customHeight="1">
      <c r="A526" s="78"/>
      <c r="B526" s="78"/>
      <c r="C526" s="78"/>
      <c r="Q526" s="207"/>
    </row>
    <row r="527" spans="1:17" ht="13.5" customHeight="1">
      <c r="A527" s="78"/>
      <c r="B527" s="78"/>
      <c r="C527" s="78"/>
      <c r="Q527" s="207"/>
    </row>
    <row r="528" spans="1:17" ht="13.5" customHeight="1">
      <c r="A528" s="78"/>
      <c r="B528" s="78"/>
      <c r="C528" s="78"/>
      <c r="Q528" s="207"/>
    </row>
    <row r="529" spans="1:17" ht="13.5" customHeight="1">
      <c r="A529" s="78"/>
      <c r="B529" s="78"/>
      <c r="C529" s="78"/>
      <c r="Q529" s="207"/>
    </row>
    <row r="530" spans="1:17" ht="13.5" customHeight="1">
      <c r="A530" s="78"/>
      <c r="B530" s="78"/>
      <c r="C530" s="78"/>
      <c r="Q530" s="207"/>
    </row>
    <row r="531" spans="1:17" ht="13.5" customHeight="1">
      <c r="A531" s="78"/>
      <c r="B531" s="78"/>
      <c r="C531" s="78"/>
      <c r="Q531" s="207"/>
    </row>
    <row r="532" spans="1:17" ht="13.5" customHeight="1">
      <c r="A532" s="78"/>
      <c r="B532" s="78"/>
      <c r="C532" s="78"/>
      <c r="Q532" s="207"/>
    </row>
    <row r="533" spans="1:17" ht="13.5" customHeight="1">
      <c r="A533" s="78"/>
      <c r="B533" s="78"/>
      <c r="C533" s="78"/>
      <c r="Q533" s="207"/>
    </row>
    <row r="534" spans="1:17" ht="13.5" customHeight="1">
      <c r="A534" s="78"/>
      <c r="B534" s="78"/>
      <c r="C534" s="78"/>
      <c r="Q534" s="207"/>
    </row>
    <row r="535" spans="1:17" ht="13.5" customHeight="1">
      <c r="A535" s="78"/>
      <c r="B535" s="78"/>
      <c r="C535" s="78"/>
      <c r="Q535" s="207"/>
    </row>
    <row r="536" spans="1:17" ht="13.5" customHeight="1">
      <c r="A536" s="78"/>
      <c r="B536" s="78"/>
      <c r="C536" s="78"/>
      <c r="Q536" s="207"/>
    </row>
    <row r="537" spans="1:17" ht="13.5" customHeight="1">
      <c r="A537" s="78"/>
      <c r="B537" s="78"/>
      <c r="C537" s="78"/>
      <c r="Q537" s="207"/>
    </row>
    <row r="538" spans="1:17" ht="13.5" customHeight="1">
      <c r="A538" s="78"/>
      <c r="B538" s="78"/>
      <c r="C538" s="78"/>
      <c r="Q538" s="207"/>
    </row>
    <row r="539" spans="1:17" ht="13.5" customHeight="1">
      <c r="A539" s="78"/>
      <c r="B539" s="78"/>
      <c r="C539" s="78"/>
      <c r="Q539" s="207"/>
    </row>
    <row r="540" spans="1:17" ht="13.5" customHeight="1">
      <c r="A540" s="78"/>
      <c r="B540" s="78"/>
      <c r="C540" s="78"/>
      <c r="Q540" s="207"/>
    </row>
    <row r="541" spans="1:17" ht="13.5" customHeight="1">
      <c r="A541" s="78"/>
      <c r="B541" s="78"/>
      <c r="C541" s="78"/>
      <c r="Q541" s="207"/>
    </row>
    <row r="542" spans="1:17" ht="13.5" customHeight="1">
      <c r="A542" s="78"/>
      <c r="B542" s="78"/>
      <c r="C542" s="78"/>
      <c r="Q542" s="207"/>
    </row>
    <row r="543" spans="1:17" ht="13.5" customHeight="1">
      <c r="A543" s="78"/>
      <c r="B543" s="78"/>
      <c r="C543" s="78"/>
      <c r="Q543" s="207"/>
    </row>
    <row r="544" spans="1:17" ht="13.5" customHeight="1">
      <c r="A544" s="78"/>
      <c r="B544" s="78"/>
      <c r="C544" s="78"/>
      <c r="Q544" s="207"/>
    </row>
    <row r="545" spans="1:17" ht="13.5" customHeight="1">
      <c r="A545" s="78"/>
      <c r="B545" s="78"/>
      <c r="C545" s="78"/>
      <c r="Q545" s="207"/>
    </row>
    <row r="546" spans="1:17" ht="13.5" customHeight="1">
      <c r="A546" s="78"/>
      <c r="B546" s="78"/>
      <c r="C546" s="78"/>
      <c r="Q546" s="207"/>
    </row>
    <row r="547" spans="1:17" ht="13.5" customHeight="1">
      <c r="A547" s="78"/>
      <c r="B547" s="78"/>
      <c r="C547" s="78"/>
      <c r="Q547" s="207"/>
    </row>
    <row r="548" spans="1:17" ht="13.5" customHeight="1">
      <c r="A548" s="78"/>
      <c r="B548" s="78"/>
      <c r="C548" s="78"/>
      <c r="Q548" s="207"/>
    </row>
    <row r="549" spans="1:17" ht="13.5" customHeight="1">
      <c r="A549" s="78"/>
      <c r="B549" s="78"/>
      <c r="C549" s="78"/>
      <c r="Q549" s="207"/>
    </row>
    <row r="550" spans="1:17" ht="13.5" customHeight="1">
      <c r="A550" s="78"/>
      <c r="B550" s="78"/>
      <c r="C550" s="78"/>
      <c r="Q550" s="207"/>
    </row>
    <row r="551" spans="1:17" ht="13.5" customHeight="1">
      <c r="A551" s="78"/>
      <c r="B551" s="78"/>
      <c r="C551" s="78"/>
      <c r="Q551" s="207"/>
    </row>
    <row r="552" spans="1:17" ht="13.5" customHeight="1">
      <c r="A552" s="78"/>
      <c r="B552" s="78"/>
      <c r="C552" s="78"/>
      <c r="Q552" s="207"/>
    </row>
    <row r="553" spans="1:17" ht="13.5" customHeight="1">
      <c r="A553" s="78"/>
      <c r="B553" s="78"/>
      <c r="C553" s="78"/>
      <c r="Q553" s="207"/>
    </row>
    <row r="554" spans="1:17" ht="13.5" customHeight="1">
      <c r="A554" s="78"/>
      <c r="B554" s="78"/>
      <c r="C554" s="78"/>
      <c r="Q554" s="207"/>
    </row>
    <row r="555" spans="1:17" ht="13.5" customHeight="1">
      <c r="A555" s="78"/>
      <c r="B555" s="78"/>
      <c r="C555" s="78"/>
      <c r="Q555" s="207"/>
    </row>
    <row r="556" spans="1:17" ht="13.5" customHeight="1">
      <c r="A556" s="78"/>
      <c r="B556" s="78"/>
      <c r="C556" s="78"/>
      <c r="Q556" s="207"/>
    </row>
    <row r="557" spans="1:17" ht="13.5" customHeight="1">
      <c r="A557" s="78"/>
      <c r="B557" s="78"/>
      <c r="C557" s="78"/>
      <c r="Q557" s="207"/>
    </row>
    <row r="558" spans="1:17" ht="13.5" customHeight="1">
      <c r="A558" s="78"/>
      <c r="B558" s="78"/>
      <c r="C558" s="78"/>
      <c r="Q558" s="207"/>
    </row>
    <row r="559" spans="1:17" ht="13.5" customHeight="1">
      <c r="A559" s="78"/>
      <c r="B559" s="78"/>
      <c r="C559" s="78"/>
      <c r="Q559" s="207"/>
    </row>
    <row r="560" spans="1:17" ht="13.5" customHeight="1">
      <c r="A560" s="78"/>
      <c r="B560" s="78"/>
      <c r="C560" s="78"/>
      <c r="Q560" s="207"/>
    </row>
    <row r="561" spans="1:17" ht="13.5" customHeight="1">
      <c r="A561" s="78"/>
      <c r="B561" s="78"/>
      <c r="C561" s="78"/>
      <c r="Q561" s="207"/>
    </row>
    <row r="562" spans="1:17" ht="13.5" customHeight="1">
      <c r="A562" s="78"/>
      <c r="B562" s="78"/>
      <c r="C562" s="78"/>
      <c r="Q562" s="207"/>
    </row>
    <row r="563" spans="1:17" ht="13.5" customHeight="1">
      <c r="A563" s="78"/>
      <c r="B563" s="78"/>
      <c r="C563" s="78"/>
      <c r="Q563" s="207"/>
    </row>
    <row r="564" spans="1:17" ht="13.5" customHeight="1">
      <c r="A564" s="78"/>
      <c r="B564" s="78"/>
      <c r="C564" s="78"/>
      <c r="Q564" s="207"/>
    </row>
    <row r="565" spans="1:17" ht="13.5" customHeight="1">
      <c r="A565" s="78"/>
      <c r="B565" s="78"/>
      <c r="C565" s="78"/>
      <c r="Q565" s="207"/>
    </row>
    <row r="566" spans="1:17" ht="13.5" customHeight="1">
      <c r="A566" s="78"/>
      <c r="B566" s="78"/>
      <c r="C566" s="78"/>
      <c r="Q566" s="207"/>
    </row>
    <row r="567" spans="1:17" ht="13.5" customHeight="1">
      <c r="A567" s="78"/>
      <c r="B567" s="78"/>
      <c r="C567" s="78"/>
      <c r="Q567" s="207"/>
    </row>
    <row r="568" spans="1:17" ht="13.5" customHeight="1">
      <c r="A568" s="78"/>
      <c r="B568" s="78"/>
      <c r="C568" s="78"/>
      <c r="Q568" s="207"/>
    </row>
    <row r="569" spans="1:17" ht="13.5" customHeight="1">
      <c r="A569" s="78"/>
      <c r="B569" s="78"/>
      <c r="C569" s="78"/>
      <c r="Q569" s="207"/>
    </row>
    <row r="570" spans="1:17" ht="13.5" customHeight="1">
      <c r="A570" s="78"/>
      <c r="B570" s="78"/>
      <c r="C570" s="78"/>
      <c r="Q570" s="207"/>
    </row>
    <row r="571" spans="1:17" ht="13.5" customHeight="1">
      <c r="A571" s="78"/>
      <c r="B571" s="78"/>
      <c r="C571" s="78"/>
      <c r="Q571" s="207"/>
    </row>
    <row r="572" spans="1:17" ht="13.5" customHeight="1">
      <c r="A572" s="78"/>
      <c r="B572" s="78"/>
      <c r="C572" s="78"/>
      <c r="Q572" s="207"/>
    </row>
    <row r="573" spans="1:17" ht="13.5" customHeight="1">
      <c r="A573" s="78"/>
      <c r="B573" s="78"/>
      <c r="C573" s="78"/>
      <c r="Q573" s="207"/>
    </row>
    <row r="574" spans="1:17" ht="13.5" customHeight="1">
      <c r="A574" s="78"/>
      <c r="B574" s="78"/>
      <c r="C574" s="78"/>
      <c r="Q574" s="207"/>
    </row>
    <row r="575" spans="1:17" ht="13.5" customHeight="1">
      <c r="A575" s="78"/>
      <c r="B575" s="78"/>
      <c r="C575" s="78"/>
      <c r="Q575" s="207"/>
    </row>
    <row r="576" spans="1:17" ht="13.5" customHeight="1">
      <c r="A576" s="78"/>
      <c r="B576" s="78"/>
      <c r="C576" s="78"/>
      <c r="Q576" s="207"/>
    </row>
    <row r="577" spans="1:17" ht="13.5" customHeight="1">
      <c r="A577" s="78"/>
      <c r="B577" s="78"/>
      <c r="C577" s="78"/>
      <c r="Q577" s="207"/>
    </row>
    <row r="578" spans="1:17" ht="13.5" customHeight="1">
      <c r="A578" s="78"/>
      <c r="B578" s="78"/>
      <c r="C578" s="78"/>
      <c r="Q578" s="207"/>
    </row>
    <row r="579" spans="1:17" ht="13.5" customHeight="1">
      <c r="A579" s="78"/>
      <c r="B579" s="78"/>
      <c r="C579" s="78"/>
      <c r="Q579" s="207"/>
    </row>
    <row r="580" spans="1:17" ht="13.5" customHeight="1">
      <c r="A580" s="78"/>
      <c r="B580" s="78"/>
      <c r="C580" s="78"/>
      <c r="Q580" s="207"/>
    </row>
    <row r="581" spans="1:17" ht="13.5" customHeight="1">
      <c r="A581" s="78"/>
      <c r="B581" s="78"/>
      <c r="C581" s="78"/>
      <c r="Q581" s="207"/>
    </row>
    <row r="582" spans="1:17" ht="13.5" customHeight="1">
      <c r="A582" s="78"/>
      <c r="B582" s="78"/>
      <c r="C582" s="78"/>
      <c r="Q582" s="207"/>
    </row>
    <row r="583" spans="1:17" ht="13.5" customHeight="1">
      <c r="A583" s="78"/>
      <c r="B583" s="78"/>
      <c r="C583" s="78"/>
      <c r="Q583" s="207"/>
    </row>
    <row r="584" spans="1:17" ht="13.5" customHeight="1">
      <c r="A584" s="78"/>
      <c r="B584" s="78"/>
      <c r="C584" s="78"/>
      <c r="Q584" s="207"/>
    </row>
    <row r="585" spans="1:17" ht="13.5" customHeight="1">
      <c r="A585" s="78"/>
      <c r="B585" s="78"/>
      <c r="C585" s="78"/>
      <c r="Q585" s="207"/>
    </row>
    <row r="586" spans="1:17" ht="13.5" customHeight="1">
      <c r="A586" s="78"/>
      <c r="B586" s="78"/>
      <c r="C586" s="78"/>
      <c r="Q586" s="207"/>
    </row>
    <row r="587" spans="1:17" ht="13.5" customHeight="1">
      <c r="A587" s="78"/>
      <c r="B587" s="78"/>
      <c r="C587" s="78"/>
      <c r="Q587" s="207"/>
    </row>
    <row r="588" spans="1:17" ht="13.5" customHeight="1">
      <c r="A588" s="78"/>
      <c r="B588" s="78"/>
      <c r="C588" s="78"/>
      <c r="Q588" s="207"/>
    </row>
    <row r="589" spans="1:17" ht="13.5" customHeight="1">
      <c r="A589" s="78"/>
      <c r="B589" s="78"/>
      <c r="C589" s="78"/>
      <c r="Q589" s="207"/>
    </row>
    <row r="590" spans="1:17" ht="13.5" customHeight="1">
      <c r="A590" s="78"/>
      <c r="B590" s="78"/>
      <c r="C590" s="78"/>
      <c r="Q590" s="207"/>
    </row>
    <row r="591" spans="1:17" ht="13.5" customHeight="1">
      <c r="A591" s="78"/>
      <c r="B591" s="78"/>
      <c r="C591" s="78"/>
      <c r="Q591" s="207"/>
    </row>
    <row r="592" spans="1:17" ht="13.5" customHeight="1">
      <c r="A592" s="78"/>
      <c r="B592" s="78"/>
      <c r="C592" s="78"/>
      <c r="Q592" s="207"/>
    </row>
    <row r="593" spans="1:17" ht="13.5" customHeight="1">
      <c r="A593" s="78"/>
      <c r="B593" s="78"/>
      <c r="C593" s="78"/>
      <c r="Q593" s="207"/>
    </row>
    <row r="594" spans="1:17" ht="13.5" customHeight="1">
      <c r="A594" s="78"/>
      <c r="B594" s="78"/>
      <c r="C594" s="78"/>
      <c r="Q594" s="207"/>
    </row>
    <row r="595" spans="1:17" ht="13.5" customHeight="1">
      <c r="A595" s="78"/>
      <c r="B595" s="78"/>
      <c r="C595" s="78"/>
      <c r="Q595" s="207"/>
    </row>
    <row r="596" spans="1:17" ht="13.5" customHeight="1">
      <c r="A596" s="78"/>
      <c r="B596" s="78"/>
      <c r="C596" s="78"/>
      <c r="Q596" s="207"/>
    </row>
    <row r="597" spans="1:17" ht="13.5" customHeight="1">
      <c r="A597" s="78"/>
      <c r="B597" s="78"/>
      <c r="C597" s="78"/>
      <c r="Q597" s="207"/>
    </row>
    <row r="598" spans="1:17" ht="13.5" customHeight="1">
      <c r="A598" s="78"/>
      <c r="B598" s="78"/>
      <c r="C598" s="78"/>
      <c r="Q598" s="207"/>
    </row>
    <row r="599" spans="1:17" ht="13.5" customHeight="1">
      <c r="A599" s="78"/>
      <c r="B599" s="78"/>
      <c r="C599" s="78"/>
      <c r="Q599" s="207"/>
    </row>
    <row r="600" spans="1:17" ht="13.5" customHeight="1">
      <c r="A600" s="78"/>
      <c r="B600" s="78"/>
      <c r="C600" s="78"/>
      <c r="Q600" s="207"/>
    </row>
    <row r="601" spans="1:17" ht="13.5" customHeight="1">
      <c r="A601" s="78"/>
      <c r="B601" s="78"/>
      <c r="C601" s="78"/>
      <c r="Q601" s="207"/>
    </row>
    <row r="602" spans="1:17" ht="13.5" customHeight="1">
      <c r="A602" s="78"/>
      <c r="B602" s="78"/>
      <c r="C602" s="78"/>
      <c r="Q602" s="207"/>
    </row>
    <row r="603" spans="1:17" ht="13.5" customHeight="1">
      <c r="A603" s="78"/>
      <c r="B603" s="78"/>
      <c r="C603" s="78"/>
      <c r="Q603" s="207"/>
    </row>
    <row r="604" spans="1:17" ht="13.5" customHeight="1">
      <c r="A604" s="78"/>
      <c r="B604" s="78"/>
      <c r="C604" s="78"/>
      <c r="Q604" s="207"/>
    </row>
    <row r="605" spans="1:17" ht="13.5" customHeight="1">
      <c r="A605" s="78"/>
      <c r="B605" s="78"/>
      <c r="C605" s="78"/>
      <c r="Q605" s="207"/>
    </row>
    <row r="606" spans="1:17" ht="13.5" customHeight="1">
      <c r="A606" s="78"/>
      <c r="B606" s="78"/>
      <c r="C606" s="78"/>
      <c r="Q606" s="207"/>
    </row>
    <row r="607" spans="1:17" ht="13.5" customHeight="1">
      <c r="A607" s="78"/>
      <c r="B607" s="78"/>
      <c r="C607" s="78"/>
      <c r="Q607" s="207"/>
    </row>
    <row r="608" spans="1:17" ht="13.5" customHeight="1">
      <c r="A608" s="78"/>
      <c r="B608" s="78"/>
      <c r="C608" s="78"/>
      <c r="Q608" s="207"/>
    </row>
    <row r="609" spans="1:17" ht="13.5" customHeight="1">
      <c r="A609" s="78"/>
      <c r="B609" s="78"/>
      <c r="C609" s="78"/>
      <c r="Q609" s="207"/>
    </row>
    <row r="610" spans="1:17" ht="13.5" customHeight="1">
      <c r="A610" s="78"/>
      <c r="B610" s="78"/>
      <c r="C610" s="78"/>
      <c r="Q610" s="207"/>
    </row>
    <row r="611" spans="1:17" ht="13.5" customHeight="1">
      <c r="A611" s="78"/>
      <c r="B611" s="78"/>
      <c r="C611" s="78"/>
      <c r="Q611" s="207"/>
    </row>
    <row r="612" spans="1:17" ht="13.5" customHeight="1">
      <c r="A612" s="78"/>
      <c r="B612" s="78"/>
      <c r="C612" s="78"/>
      <c r="Q612" s="207"/>
    </row>
    <row r="613" spans="1:17" ht="13.5" customHeight="1">
      <c r="A613" s="78"/>
      <c r="B613" s="78"/>
      <c r="C613" s="78"/>
      <c r="Q613" s="207"/>
    </row>
    <row r="614" spans="1:17" ht="13.5" customHeight="1">
      <c r="A614" s="78"/>
      <c r="B614" s="78"/>
      <c r="C614" s="78"/>
      <c r="Q614" s="207"/>
    </row>
    <row r="615" spans="1:17" ht="13.5" customHeight="1">
      <c r="A615" s="78"/>
      <c r="B615" s="78"/>
      <c r="C615" s="78"/>
      <c r="Q615" s="207"/>
    </row>
    <row r="616" spans="1:17" ht="13.5" customHeight="1">
      <c r="A616" s="78"/>
      <c r="B616" s="78"/>
      <c r="C616" s="78"/>
      <c r="Q616" s="207"/>
    </row>
    <row r="617" spans="1:17" ht="13.5" customHeight="1">
      <c r="A617" s="78"/>
      <c r="B617" s="78"/>
      <c r="C617" s="78"/>
      <c r="Q617" s="207"/>
    </row>
    <row r="618" spans="1:17" ht="13.5" customHeight="1">
      <c r="A618" s="78"/>
      <c r="B618" s="78"/>
      <c r="C618" s="78"/>
      <c r="Q618" s="207"/>
    </row>
    <row r="619" spans="1:17" ht="13.5" customHeight="1">
      <c r="A619" s="78"/>
      <c r="B619" s="78"/>
      <c r="C619" s="78"/>
      <c r="Q619" s="207"/>
    </row>
    <row r="620" spans="1:17" ht="13.5" customHeight="1">
      <c r="A620" s="78"/>
      <c r="B620" s="78"/>
      <c r="C620" s="78"/>
      <c r="Q620" s="207"/>
    </row>
    <row r="621" spans="1:17" ht="13.5" customHeight="1">
      <c r="A621" s="78"/>
      <c r="B621" s="78"/>
      <c r="C621" s="78"/>
      <c r="Q621" s="207"/>
    </row>
    <row r="622" spans="1:17" ht="13.5" customHeight="1">
      <c r="A622" s="78"/>
      <c r="B622" s="78"/>
      <c r="C622" s="78"/>
      <c r="Q622" s="207"/>
    </row>
    <row r="623" spans="1:17" ht="13.5" customHeight="1">
      <c r="A623" s="78"/>
      <c r="B623" s="78"/>
      <c r="C623" s="78"/>
      <c r="Q623" s="207"/>
    </row>
    <row r="624" spans="1:17" ht="13.5" customHeight="1">
      <c r="A624" s="78"/>
      <c r="B624" s="78"/>
      <c r="C624" s="78"/>
      <c r="Q624" s="207"/>
    </row>
    <row r="625" spans="1:17" ht="13.5" customHeight="1">
      <c r="A625" s="78"/>
      <c r="B625" s="78"/>
      <c r="C625" s="78"/>
      <c r="Q625" s="207"/>
    </row>
    <row r="626" spans="1:17" ht="13.5" customHeight="1">
      <c r="A626" s="78"/>
      <c r="B626" s="78"/>
      <c r="C626" s="78"/>
      <c r="Q626" s="207"/>
    </row>
    <row r="627" spans="1:17" ht="13.5" customHeight="1">
      <c r="A627" s="78"/>
      <c r="B627" s="78"/>
      <c r="C627" s="78"/>
      <c r="Q627" s="207"/>
    </row>
    <row r="628" spans="1:17" ht="13.5" customHeight="1">
      <c r="A628" s="78"/>
      <c r="B628" s="78"/>
      <c r="C628" s="78"/>
      <c r="Q628" s="207"/>
    </row>
    <row r="629" spans="1:17" ht="13.5" customHeight="1">
      <c r="A629" s="78"/>
      <c r="B629" s="78"/>
      <c r="C629" s="78"/>
      <c r="Q629" s="207"/>
    </row>
    <row r="630" spans="1:17" ht="13.5" customHeight="1">
      <c r="A630" s="78"/>
      <c r="B630" s="78"/>
      <c r="C630" s="78"/>
      <c r="Q630" s="207"/>
    </row>
    <row r="631" spans="1:17" ht="13.5" customHeight="1">
      <c r="A631" s="78"/>
      <c r="B631" s="78"/>
      <c r="C631" s="78"/>
      <c r="Q631" s="207"/>
    </row>
    <row r="632" spans="1:17" ht="13.5" customHeight="1">
      <c r="A632" s="78"/>
      <c r="B632" s="78"/>
      <c r="C632" s="78"/>
      <c r="Q632" s="207"/>
    </row>
    <row r="633" spans="1:17" ht="13.5" customHeight="1">
      <c r="A633" s="78"/>
      <c r="B633" s="78"/>
      <c r="C633" s="78"/>
      <c r="Q633" s="207"/>
    </row>
    <row r="634" spans="1:17" ht="13.5" customHeight="1">
      <c r="A634" s="78"/>
      <c r="B634" s="78"/>
      <c r="C634" s="78"/>
      <c r="Q634" s="207"/>
    </row>
    <row r="635" spans="1:17" ht="13.5" customHeight="1">
      <c r="A635" s="78"/>
      <c r="B635" s="78"/>
      <c r="C635" s="78"/>
      <c r="Q635" s="207"/>
    </row>
    <row r="636" spans="1:17" ht="13.5" customHeight="1">
      <c r="A636" s="78"/>
      <c r="B636" s="78"/>
      <c r="C636" s="78"/>
      <c r="Q636" s="207"/>
    </row>
    <row r="637" spans="1:17" ht="13.5" customHeight="1">
      <c r="A637" s="78"/>
      <c r="B637" s="78"/>
      <c r="C637" s="78"/>
      <c r="Q637" s="207"/>
    </row>
    <row r="638" spans="1:17" ht="13.5" customHeight="1">
      <c r="A638" s="78"/>
      <c r="B638" s="78"/>
      <c r="C638" s="78"/>
      <c r="Q638" s="207"/>
    </row>
    <row r="639" spans="1:17" ht="13.5" customHeight="1">
      <c r="A639" s="78"/>
      <c r="B639" s="78"/>
      <c r="C639" s="78"/>
      <c r="Q639" s="207"/>
    </row>
    <row r="640" spans="1:17" ht="13.5" customHeight="1">
      <c r="A640" s="78"/>
      <c r="B640" s="78"/>
      <c r="C640" s="78"/>
      <c r="Q640" s="207"/>
    </row>
    <row r="641" spans="1:17" ht="13.5" customHeight="1">
      <c r="A641" s="78"/>
      <c r="B641" s="78"/>
      <c r="C641" s="78"/>
      <c r="Q641" s="207"/>
    </row>
    <row r="642" spans="1:17" ht="13.5" customHeight="1">
      <c r="A642" s="78"/>
      <c r="B642" s="78"/>
      <c r="C642" s="78"/>
      <c r="Q642" s="207"/>
    </row>
    <row r="643" spans="1:17" ht="13.5" customHeight="1">
      <c r="A643" s="78"/>
      <c r="B643" s="78"/>
      <c r="C643" s="78"/>
      <c r="Q643" s="207"/>
    </row>
    <row r="644" spans="1:17" ht="13.5" customHeight="1">
      <c r="A644" s="78"/>
      <c r="B644" s="78"/>
      <c r="C644" s="78"/>
      <c r="Q644" s="207"/>
    </row>
    <row r="645" spans="1:17" ht="13.5" customHeight="1">
      <c r="A645" s="78"/>
      <c r="B645" s="78"/>
      <c r="C645" s="78"/>
      <c r="Q645" s="207"/>
    </row>
    <row r="646" spans="1:17" ht="13.5" customHeight="1">
      <c r="A646" s="78"/>
      <c r="B646" s="78"/>
      <c r="C646" s="78"/>
      <c r="Q646" s="207"/>
    </row>
    <row r="647" spans="1:17" ht="13.5" customHeight="1">
      <c r="A647" s="78"/>
      <c r="B647" s="78"/>
      <c r="C647" s="78"/>
      <c r="Q647" s="207"/>
    </row>
    <row r="648" spans="1:17" ht="13.5" customHeight="1">
      <c r="A648" s="78"/>
      <c r="B648" s="78"/>
      <c r="C648" s="78"/>
      <c r="Q648" s="207"/>
    </row>
    <row r="649" spans="1:17" ht="13.5" customHeight="1">
      <c r="A649" s="78"/>
      <c r="B649" s="78"/>
      <c r="C649" s="78"/>
      <c r="Q649" s="207"/>
    </row>
    <row r="650" spans="1:17" ht="13.5" customHeight="1">
      <c r="A650" s="78"/>
      <c r="B650" s="78"/>
      <c r="C650" s="78"/>
      <c r="Q650" s="207"/>
    </row>
    <row r="651" spans="1:17" ht="13.5" customHeight="1">
      <c r="A651" s="78"/>
      <c r="B651" s="78"/>
      <c r="C651" s="78"/>
      <c r="Q651" s="207"/>
    </row>
    <row r="652" spans="1:17" ht="13.5" customHeight="1">
      <c r="A652" s="78"/>
      <c r="B652" s="78"/>
      <c r="C652" s="78"/>
      <c r="Q652" s="207"/>
    </row>
    <row r="653" spans="1:17" ht="13.5" customHeight="1">
      <c r="A653" s="78"/>
      <c r="B653" s="78"/>
      <c r="C653" s="78"/>
      <c r="Q653" s="207"/>
    </row>
    <row r="654" spans="1:17" ht="13.5" customHeight="1">
      <c r="A654" s="78"/>
      <c r="B654" s="78"/>
      <c r="C654" s="78"/>
      <c r="Q654" s="207"/>
    </row>
    <row r="655" spans="1:17" ht="13.5" customHeight="1">
      <c r="A655" s="78"/>
      <c r="B655" s="78"/>
      <c r="C655" s="78"/>
      <c r="Q655" s="207"/>
    </row>
    <row r="656" spans="1:17" ht="13.5" customHeight="1">
      <c r="A656" s="78"/>
      <c r="B656" s="78"/>
      <c r="C656" s="78"/>
      <c r="Q656" s="207"/>
    </row>
    <row r="657" spans="1:17" ht="13.5" customHeight="1">
      <c r="A657" s="78"/>
      <c r="B657" s="78"/>
      <c r="C657" s="78"/>
      <c r="Q657" s="207"/>
    </row>
    <row r="658" spans="1:17" ht="13.5" customHeight="1">
      <c r="A658" s="78"/>
      <c r="B658" s="78"/>
      <c r="C658" s="78"/>
      <c r="Q658" s="207"/>
    </row>
    <row r="659" spans="1:17" ht="13.5" customHeight="1">
      <c r="A659" s="78"/>
      <c r="B659" s="78"/>
      <c r="C659" s="78"/>
      <c r="Q659" s="207"/>
    </row>
    <row r="660" spans="1:17" ht="13.5" customHeight="1">
      <c r="A660" s="78"/>
      <c r="B660" s="78"/>
      <c r="C660" s="78"/>
      <c r="Q660" s="207"/>
    </row>
    <row r="661" spans="1:17" ht="13.5" customHeight="1">
      <c r="A661" s="78"/>
      <c r="B661" s="78"/>
      <c r="C661" s="78"/>
      <c r="Q661" s="207"/>
    </row>
    <row r="662" spans="1:17" ht="13.5" customHeight="1">
      <c r="A662" s="78"/>
      <c r="B662" s="78"/>
      <c r="C662" s="78"/>
      <c r="Q662" s="207"/>
    </row>
    <row r="663" spans="1:17" ht="13.5" customHeight="1">
      <c r="A663" s="78"/>
      <c r="B663" s="78"/>
      <c r="C663" s="78"/>
      <c r="Q663" s="207"/>
    </row>
    <row r="664" spans="1:17" ht="13.5" customHeight="1">
      <c r="A664" s="78"/>
      <c r="B664" s="78"/>
      <c r="C664" s="78"/>
      <c r="Q664" s="207"/>
    </row>
    <row r="665" spans="1:17" ht="13.5" customHeight="1">
      <c r="A665" s="78"/>
      <c r="B665" s="78"/>
      <c r="C665" s="78"/>
      <c r="Q665" s="207"/>
    </row>
    <row r="666" spans="1:17" ht="13.5" customHeight="1">
      <c r="A666" s="78"/>
      <c r="B666" s="78"/>
      <c r="C666" s="78"/>
      <c r="Q666" s="207"/>
    </row>
    <row r="667" spans="1:17" ht="13.5" customHeight="1">
      <c r="A667" s="78"/>
      <c r="B667" s="78"/>
      <c r="C667" s="78"/>
      <c r="Q667" s="207"/>
    </row>
    <row r="668" spans="1:17" ht="13.5" customHeight="1">
      <c r="A668" s="78"/>
      <c r="B668" s="78"/>
      <c r="C668" s="78"/>
      <c r="Q668" s="207"/>
    </row>
    <row r="669" spans="1:17" ht="13.5" customHeight="1">
      <c r="A669" s="78"/>
      <c r="B669" s="78"/>
      <c r="C669" s="78"/>
      <c r="Q669" s="207"/>
    </row>
    <row r="670" spans="1:17" ht="13.5" customHeight="1">
      <c r="A670" s="78"/>
      <c r="B670" s="78"/>
      <c r="C670" s="78"/>
      <c r="Q670" s="207"/>
    </row>
    <row r="671" spans="1:17" ht="13.5" customHeight="1">
      <c r="A671" s="78"/>
      <c r="B671" s="78"/>
      <c r="C671" s="78"/>
      <c r="Q671" s="207"/>
    </row>
    <row r="672" spans="1:17" ht="13.5" customHeight="1">
      <c r="A672" s="78"/>
      <c r="B672" s="78"/>
      <c r="C672" s="78"/>
      <c r="Q672" s="207"/>
    </row>
    <row r="673" spans="1:17" ht="13.5" customHeight="1">
      <c r="A673" s="78"/>
      <c r="B673" s="78"/>
      <c r="C673" s="78"/>
      <c r="Q673" s="207"/>
    </row>
    <row r="674" spans="1:17" ht="13.5" customHeight="1">
      <c r="A674" s="78"/>
      <c r="B674" s="78"/>
      <c r="C674" s="78"/>
      <c r="Q674" s="207"/>
    </row>
    <row r="675" spans="1:17" ht="13.5" customHeight="1">
      <c r="A675" s="78"/>
      <c r="B675" s="78"/>
      <c r="C675" s="78"/>
      <c r="Q675" s="207"/>
    </row>
    <row r="676" spans="1:17" ht="13.5" customHeight="1">
      <c r="A676" s="78"/>
      <c r="B676" s="78"/>
      <c r="C676" s="78"/>
      <c r="Q676" s="207"/>
    </row>
    <row r="677" spans="1:17" ht="13.5" customHeight="1">
      <c r="A677" s="78"/>
      <c r="B677" s="78"/>
      <c r="C677" s="78"/>
      <c r="Q677" s="207"/>
    </row>
    <row r="678" spans="1:17" ht="13.5" customHeight="1">
      <c r="A678" s="78"/>
      <c r="B678" s="78"/>
      <c r="C678" s="78"/>
      <c r="Q678" s="207"/>
    </row>
    <row r="679" spans="1:17" ht="13.5" customHeight="1">
      <c r="A679" s="78"/>
      <c r="B679" s="78"/>
      <c r="C679" s="78"/>
      <c r="Q679" s="207"/>
    </row>
    <row r="680" spans="1:17" ht="13.5" customHeight="1">
      <c r="A680" s="78"/>
      <c r="B680" s="78"/>
      <c r="C680" s="78"/>
      <c r="Q680" s="207"/>
    </row>
    <row r="681" spans="1:17" ht="13.5" customHeight="1">
      <c r="A681" s="78"/>
      <c r="B681" s="78"/>
      <c r="C681" s="78"/>
      <c r="Q681" s="207"/>
    </row>
    <row r="682" spans="1:17" ht="13.5" customHeight="1">
      <c r="A682" s="78"/>
      <c r="B682" s="78"/>
      <c r="C682" s="78"/>
      <c r="Q682" s="207"/>
    </row>
    <row r="683" spans="1:17" ht="13.5" customHeight="1">
      <c r="A683" s="78"/>
      <c r="B683" s="78"/>
      <c r="C683" s="78"/>
      <c r="Q683" s="207"/>
    </row>
    <row r="684" spans="1:17" ht="13.5" customHeight="1">
      <c r="A684" s="78"/>
      <c r="B684" s="78"/>
      <c r="C684" s="78"/>
      <c r="Q684" s="207"/>
    </row>
    <row r="685" spans="1:17" ht="13.5" customHeight="1">
      <c r="A685" s="78"/>
      <c r="B685" s="78"/>
      <c r="C685" s="78"/>
      <c r="Q685" s="207"/>
    </row>
    <row r="686" spans="1:17" ht="13.5" customHeight="1">
      <c r="A686" s="78"/>
      <c r="B686" s="78"/>
      <c r="C686" s="78"/>
      <c r="Q686" s="207"/>
    </row>
    <row r="687" spans="1:17" ht="13.5" customHeight="1">
      <c r="A687" s="78"/>
      <c r="B687" s="78"/>
      <c r="C687" s="78"/>
      <c r="Q687" s="207"/>
    </row>
    <row r="688" spans="1:17" ht="13.5" customHeight="1">
      <c r="A688" s="78"/>
      <c r="B688" s="78"/>
      <c r="C688" s="78"/>
      <c r="Q688" s="207"/>
    </row>
    <row r="689" spans="1:17" ht="13.5" customHeight="1">
      <c r="A689" s="78"/>
      <c r="B689" s="78"/>
      <c r="C689" s="78"/>
      <c r="Q689" s="207"/>
    </row>
    <row r="690" spans="1:17" ht="13.5" customHeight="1">
      <c r="A690" s="78"/>
      <c r="B690" s="78"/>
      <c r="C690" s="78"/>
      <c r="Q690" s="207"/>
    </row>
    <row r="691" spans="1:17" ht="13.5" customHeight="1">
      <c r="A691" s="78"/>
      <c r="B691" s="78"/>
      <c r="C691" s="78"/>
      <c r="Q691" s="207"/>
    </row>
    <row r="692" spans="1:17" ht="13.5" customHeight="1">
      <c r="A692" s="78"/>
      <c r="B692" s="78"/>
      <c r="C692" s="78"/>
      <c r="Q692" s="207"/>
    </row>
    <row r="693" spans="1:17" ht="13.5" customHeight="1">
      <c r="A693" s="78"/>
      <c r="B693" s="78"/>
      <c r="C693" s="78"/>
      <c r="Q693" s="207"/>
    </row>
    <row r="694" spans="1:17" ht="13.5" customHeight="1">
      <c r="A694" s="78"/>
      <c r="B694" s="78"/>
      <c r="C694" s="78"/>
      <c r="Q694" s="207"/>
    </row>
    <row r="695" spans="1:17" ht="13.5" customHeight="1">
      <c r="A695" s="78"/>
      <c r="B695" s="78"/>
      <c r="C695" s="78"/>
      <c r="Q695" s="207"/>
    </row>
    <row r="696" spans="1:17" ht="13.5" customHeight="1">
      <c r="A696" s="78"/>
      <c r="B696" s="78"/>
      <c r="C696" s="78"/>
      <c r="Q696" s="207"/>
    </row>
    <row r="697" spans="1:17" ht="13.5" customHeight="1">
      <c r="A697" s="78"/>
      <c r="B697" s="78"/>
      <c r="C697" s="78"/>
      <c r="Q697" s="207"/>
    </row>
    <row r="698" spans="1:17" ht="13.5" customHeight="1">
      <c r="A698" s="78"/>
      <c r="B698" s="78"/>
      <c r="C698" s="78"/>
      <c r="Q698" s="207"/>
    </row>
    <row r="699" spans="1:17" ht="13.5" customHeight="1">
      <c r="A699" s="78"/>
      <c r="B699" s="78"/>
      <c r="C699" s="78"/>
      <c r="Q699" s="207"/>
    </row>
    <row r="700" spans="1:17" ht="13.5" customHeight="1">
      <c r="A700" s="78"/>
      <c r="B700" s="78"/>
      <c r="C700" s="78"/>
      <c r="Q700" s="207"/>
    </row>
    <row r="701" spans="1:17" ht="13.5" customHeight="1">
      <c r="A701" s="78"/>
      <c r="B701" s="78"/>
      <c r="C701" s="78"/>
      <c r="Q701" s="207"/>
    </row>
    <row r="702" spans="1:17" ht="13.5" customHeight="1">
      <c r="A702" s="78"/>
      <c r="B702" s="78"/>
      <c r="C702" s="78"/>
      <c r="Q702" s="207"/>
    </row>
    <row r="703" spans="1:17" ht="13.5" customHeight="1">
      <c r="A703" s="78"/>
      <c r="B703" s="78"/>
      <c r="C703" s="78"/>
      <c r="Q703" s="207"/>
    </row>
    <row r="704" spans="1:17" ht="13.5" customHeight="1">
      <c r="A704" s="78"/>
      <c r="B704" s="78"/>
      <c r="C704" s="78"/>
      <c r="Q704" s="207"/>
    </row>
    <row r="705" spans="1:17" ht="13.5" customHeight="1">
      <c r="A705" s="78"/>
      <c r="B705" s="78"/>
      <c r="C705" s="78"/>
      <c r="Q705" s="207"/>
    </row>
    <row r="706" spans="1:17" ht="13.5" customHeight="1">
      <c r="A706" s="78"/>
      <c r="B706" s="78"/>
      <c r="C706" s="78"/>
      <c r="Q706" s="207"/>
    </row>
    <row r="707" spans="1:17" ht="13.5" customHeight="1">
      <c r="A707" s="78"/>
      <c r="B707" s="78"/>
      <c r="C707" s="78"/>
      <c r="Q707" s="207"/>
    </row>
    <row r="708" spans="1:17" ht="13.5" customHeight="1">
      <c r="A708" s="78"/>
      <c r="B708" s="78"/>
      <c r="C708" s="78"/>
      <c r="Q708" s="207"/>
    </row>
    <row r="709" spans="1:17" ht="13.5" customHeight="1">
      <c r="A709" s="78"/>
      <c r="B709" s="78"/>
      <c r="C709" s="78"/>
      <c r="Q709" s="207"/>
    </row>
    <row r="710" spans="1:17" ht="13.5" customHeight="1">
      <c r="A710" s="78"/>
      <c r="B710" s="78"/>
      <c r="C710" s="78"/>
      <c r="Q710" s="207"/>
    </row>
    <row r="711" spans="1:17" ht="13.5" customHeight="1">
      <c r="A711" s="78"/>
      <c r="B711" s="78"/>
      <c r="C711" s="78"/>
      <c r="Q711" s="207"/>
    </row>
    <row r="712" spans="1:17" ht="13.5" customHeight="1">
      <c r="A712" s="78"/>
      <c r="B712" s="78"/>
      <c r="C712" s="78"/>
      <c r="Q712" s="207"/>
    </row>
    <row r="713" spans="1:17" ht="13.5" customHeight="1">
      <c r="A713" s="78"/>
      <c r="B713" s="78"/>
      <c r="C713" s="78"/>
      <c r="Q713" s="207"/>
    </row>
    <row r="714" spans="1:17" ht="13.5" customHeight="1">
      <c r="A714" s="78"/>
      <c r="B714" s="78"/>
      <c r="C714" s="78"/>
      <c r="Q714" s="207"/>
    </row>
    <row r="715" spans="1:17" ht="13.5" customHeight="1">
      <c r="A715" s="78"/>
      <c r="B715" s="78"/>
      <c r="C715" s="78"/>
      <c r="Q715" s="207"/>
    </row>
    <row r="716" spans="1:17" ht="13.5" customHeight="1">
      <c r="A716" s="78"/>
      <c r="B716" s="78"/>
      <c r="C716" s="78"/>
      <c r="Q716" s="207"/>
    </row>
    <row r="717" spans="1:17" ht="13.5" customHeight="1">
      <c r="A717" s="78"/>
      <c r="B717" s="78"/>
      <c r="C717" s="78"/>
      <c r="Q717" s="207"/>
    </row>
    <row r="718" spans="1:17" ht="13.5" customHeight="1">
      <c r="A718" s="78"/>
      <c r="B718" s="78"/>
      <c r="C718" s="78"/>
      <c r="Q718" s="207"/>
    </row>
    <row r="719" spans="1:17" ht="13.5" customHeight="1">
      <c r="A719" s="78"/>
      <c r="B719" s="78"/>
      <c r="C719" s="78"/>
      <c r="Q719" s="207"/>
    </row>
    <row r="720" spans="1:17" ht="13.5" customHeight="1">
      <c r="A720" s="78"/>
      <c r="B720" s="78"/>
      <c r="C720" s="78"/>
      <c r="Q720" s="207"/>
    </row>
    <row r="721" spans="1:17" ht="13.5" customHeight="1">
      <c r="A721" s="78"/>
      <c r="B721" s="78"/>
      <c r="C721" s="78"/>
      <c r="Q721" s="207"/>
    </row>
    <row r="722" spans="1:17" ht="13.5" customHeight="1">
      <c r="A722" s="78"/>
      <c r="B722" s="78"/>
      <c r="C722" s="78"/>
      <c r="Q722" s="207"/>
    </row>
    <row r="723" spans="1:17" ht="13.5" customHeight="1">
      <c r="A723" s="78"/>
      <c r="B723" s="78"/>
      <c r="C723" s="78"/>
      <c r="Q723" s="207"/>
    </row>
    <row r="724" spans="1:17" ht="13.5" customHeight="1">
      <c r="A724" s="78"/>
      <c r="B724" s="78"/>
      <c r="C724" s="78"/>
      <c r="Q724" s="207"/>
    </row>
    <row r="725" spans="1:17" ht="13.5" customHeight="1">
      <c r="A725" s="78"/>
      <c r="B725" s="78"/>
      <c r="C725" s="78"/>
      <c r="Q725" s="207"/>
    </row>
    <row r="726" spans="1:17" ht="13.5" customHeight="1">
      <c r="A726" s="78"/>
      <c r="B726" s="78"/>
      <c r="C726" s="78"/>
      <c r="Q726" s="207"/>
    </row>
    <row r="727" spans="1:17" ht="13.5" customHeight="1">
      <c r="A727" s="78"/>
      <c r="B727" s="78"/>
      <c r="C727" s="78"/>
      <c r="Q727" s="207"/>
    </row>
    <row r="728" spans="1:17" ht="13.5" customHeight="1">
      <c r="A728" s="78"/>
      <c r="B728" s="78"/>
      <c r="C728" s="78"/>
      <c r="Q728" s="207"/>
    </row>
    <row r="729" spans="1:17" ht="13.5" customHeight="1">
      <c r="A729" s="78"/>
      <c r="B729" s="78"/>
      <c r="C729" s="78"/>
      <c r="Q729" s="207"/>
    </row>
    <row r="730" spans="1:17" ht="13.5" customHeight="1">
      <c r="A730" s="78"/>
      <c r="B730" s="78"/>
      <c r="C730" s="78"/>
      <c r="Q730" s="207"/>
    </row>
    <row r="731" spans="1:17" ht="13.5" customHeight="1">
      <c r="A731" s="78"/>
      <c r="B731" s="78"/>
      <c r="C731" s="78"/>
      <c r="Q731" s="207"/>
    </row>
    <row r="732" spans="1:17" ht="13.5" customHeight="1">
      <c r="A732" s="78"/>
      <c r="B732" s="78"/>
      <c r="C732" s="78"/>
      <c r="Q732" s="207"/>
    </row>
    <row r="733" spans="1:17" ht="13.5" customHeight="1">
      <c r="A733" s="78"/>
      <c r="B733" s="78"/>
      <c r="C733" s="78"/>
      <c r="Q733" s="207"/>
    </row>
    <row r="734" spans="1:17" ht="13.5" customHeight="1">
      <c r="A734" s="78"/>
      <c r="B734" s="78"/>
      <c r="C734" s="78"/>
      <c r="Q734" s="207"/>
    </row>
    <row r="735" spans="1:17" ht="13.5" customHeight="1">
      <c r="A735" s="78"/>
      <c r="B735" s="78"/>
      <c r="C735" s="78"/>
      <c r="Q735" s="207"/>
    </row>
    <row r="736" spans="1:17" ht="13.5" customHeight="1">
      <c r="A736" s="78"/>
      <c r="B736" s="78"/>
      <c r="C736" s="78"/>
      <c r="Q736" s="207"/>
    </row>
    <row r="737" spans="1:17" ht="13.5" customHeight="1">
      <c r="A737" s="78"/>
      <c r="B737" s="78"/>
      <c r="C737" s="78"/>
      <c r="Q737" s="207"/>
    </row>
    <row r="738" spans="1:17" ht="13.5" customHeight="1">
      <c r="A738" s="78"/>
      <c r="B738" s="78"/>
      <c r="C738" s="78"/>
      <c r="Q738" s="207"/>
    </row>
    <row r="739" spans="1:17" ht="13.5" customHeight="1">
      <c r="A739" s="78"/>
      <c r="B739" s="78"/>
      <c r="C739" s="78"/>
      <c r="Q739" s="207"/>
    </row>
    <row r="740" spans="1:17" ht="13.5" customHeight="1">
      <c r="A740" s="78"/>
      <c r="B740" s="78"/>
      <c r="C740" s="78"/>
      <c r="Q740" s="207"/>
    </row>
    <row r="741" spans="1:17" ht="13.5" customHeight="1">
      <c r="A741" s="78"/>
      <c r="B741" s="78"/>
      <c r="C741" s="78"/>
      <c r="Q741" s="207"/>
    </row>
    <row r="742" spans="1:17" ht="13.5" customHeight="1">
      <c r="A742" s="78"/>
      <c r="B742" s="78"/>
      <c r="C742" s="78"/>
      <c r="Q742" s="207"/>
    </row>
    <row r="743" spans="1:17" ht="13.5" customHeight="1">
      <c r="A743" s="78"/>
      <c r="B743" s="78"/>
      <c r="C743" s="78"/>
      <c r="Q743" s="207"/>
    </row>
    <row r="744" spans="1:17" ht="13.5" customHeight="1">
      <c r="A744" s="78"/>
      <c r="B744" s="78"/>
      <c r="C744" s="78"/>
      <c r="Q744" s="207"/>
    </row>
    <row r="745" spans="1:17" ht="13.5" customHeight="1">
      <c r="A745" s="78"/>
      <c r="B745" s="78"/>
      <c r="C745" s="78"/>
      <c r="Q745" s="207"/>
    </row>
    <row r="746" spans="1:17" ht="13.5" customHeight="1">
      <c r="A746" s="78"/>
      <c r="B746" s="78"/>
      <c r="C746" s="78"/>
      <c r="Q746" s="207"/>
    </row>
    <row r="747" spans="1:17" ht="13.5" customHeight="1">
      <c r="A747" s="78"/>
      <c r="B747" s="78"/>
      <c r="C747" s="78"/>
      <c r="Q747" s="207"/>
    </row>
    <row r="748" spans="1:17" ht="13.5" customHeight="1">
      <c r="A748" s="78"/>
      <c r="B748" s="78"/>
      <c r="C748" s="78"/>
      <c r="Q748" s="207"/>
    </row>
    <row r="749" spans="1:17" ht="13.5" customHeight="1">
      <c r="A749" s="78"/>
      <c r="B749" s="78"/>
      <c r="C749" s="78"/>
      <c r="Q749" s="207"/>
    </row>
    <row r="750" spans="1:17" ht="13.5" customHeight="1">
      <c r="A750" s="78"/>
      <c r="B750" s="78"/>
      <c r="C750" s="78"/>
      <c r="Q750" s="207"/>
    </row>
    <row r="751" spans="1:17" ht="13.5" customHeight="1">
      <c r="A751" s="78"/>
      <c r="B751" s="78"/>
      <c r="C751" s="78"/>
      <c r="Q751" s="207"/>
    </row>
    <row r="752" spans="1:17" ht="13.5" customHeight="1">
      <c r="A752" s="78"/>
      <c r="B752" s="78"/>
      <c r="C752" s="78"/>
      <c r="Q752" s="207"/>
    </row>
    <row r="753" spans="1:17" ht="13.5" customHeight="1">
      <c r="A753" s="78"/>
      <c r="B753" s="78"/>
      <c r="C753" s="78"/>
      <c r="Q753" s="207"/>
    </row>
    <row r="754" spans="1:17" ht="13.5" customHeight="1">
      <c r="A754" s="78"/>
      <c r="B754" s="78"/>
      <c r="C754" s="78"/>
      <c r="Q754" s="207"/>
    </row>
    <row r="755" spans="1:17" ht="13.5" customHeight="1">
      <c r="A755" s="78"/>
      <c r="B755" s="78"/>
      <c r="C755" s="78"/>
      <c r="Q755" s="207"/>
    </row>
    <row r="756" spans="1:17" ht="13.5" customHeight="1">
      <c r="A756" s="78"/>
      <c r="B756" s="78"/>
      <c r="C756" s="78"/>
      <c r="Q756" s="207"/>
    </row>
    <row r="757" spans="1:17" ht="13.5" customHeight="1">
      <c r="A757" s="78"/>
      <c r="B757" s="78"/>
      <c r="C757" s="78"/>
      <c r="Q757" s="207"/>
    </row>
    <row r="758" spans="1:17" ht="13.5" customHeight="1">
      <c r="A758" s="78"/>
      <c r="B758" s="78"/>
      <c r="C758" s="78"/>
      <c r="Q758" s="207"/>
    </row>
    <row r="759" spans="1:17" ht="13.5" customHeight="1">
      <c r="A759" s="78"/>
      <c r="B759" s="78"/>
      <c r="C759" s="78"/>
      <c r="Q759" s="207"/>
    </row>
    <row r="760" spans="1:17" ht="13.5" customHeight="1">
      <c r="A760" s="78"/>
      <c r="B760" s="78"/>
      <c r="C760" s="78"/>
      <c r="Q760" s="207"/>
    </row>
    <row r="761" spans="1:17" ht="13.5" customHeight="1">
      <c r="A761" s="78"/>
      <c r="B761" s="78"/>
      <c r="C761" s="78"/>
      <c r="Q761" s="207"/>
    </row>
    <row r="762" spans="1:17" ht="13.5" customHeight="1">
      <c r="A762" s="78"/>
      <c r="B762" s="78"/>
      <c r="C762" s="78"/>
      <c r="Q762" s="207"/>
    </row>
    <row r="763" spans="1:17" ht="13.5" customHeight="1">
      <c r="A763" s="78"/>
      <c r="B763" s="78"/>
      <c r="C763" s="78"/>
      <c r="Q763" s="207"/>
    </row>
    <row r="764" spans="1:17" ht="13.5" customHeight="1">
      <c r="A764" s="78"/>
      <c r="B764" s="78"/>
      <c r="C764" s="78"/>
      <c r="Q764" s="207"/>
    </row>
    <row r="765" spans="1:17" ht="13.5" customHeight="1">
      <c r="A765" s="78"/>
      <c r="B765" s="78"/>
      <c r="C765" s="78"/>
      <c r="Q765" s="207"/>
    </row>
    <row r="766" spans="1:17" ht="13.5" customHeight="1">
      <c r="A766" s="78"/>
      <c r="B766" s="78"/>
      <c r="C766" s="78"/>
      <c r="Q766" s="207"/>
    </row>
    <row r="767" spans="1:17" ht="13.5" customHeight="1">
      <c r="A767" s="78"/>
      <c r="B767" s="78"/>
      <c r="C767" s="78"/>
      <c r="Q767" s="207"/>
    </row>
    <row r="768" spans="1:17" ht="13.5" customHeight="1">
      <c r="A768" s="78"/>
      <c r="B768" s="78"/>
      <c r="C768" s="78"/>
      <c r="Q768" s="207"/>
    </row>
    <row r="769" spans="1:17" ht="13.5" customHeight="1">
      <c r="A769" s="78"/>
      <c r="B769" s="78"/>
      <c r="C769" s="78"/>
      <c r="Q769" s="207"/>
    </row>
    <row r="770" spans="1:17" ht="13.5" customHeight="1">
      <c r="A770" s="78"/>
      <c r="B770" s="78"/>
      <c r="C770" s="78"/>
      <c r="Q770" s="207"/>
    </row>
    <row r="771" spans="1:17" ht="13.5" customHeight="1">
      <c r="A771" s="78"/>
      <c r="B771" s="78"/>
      <c r="C771" s="78"/>
      <c r="Q771" s="207"/>
    </row>
    <row r="772" spans="1:17" ht="13.5" customHeight="1">
      <c r="A772" s="78"/>
      <c r="B772" s="78"/>
      <c r="C772" s="78"/>
      <c r="Q772" s="207"/>
    </row>
    <row r="773" spans="1:17" ht="13.5" customHeight="1">
      <c r="A773" s="78"/>
      <c r="B773" s="78"/>
      <c r="C773" s="78"/>
      <c r="Q773" s="207"/>
    </row>
    <row r="774" spans="1:17" ht="13.5" customHeight="1">
      <c r="A774" s="78"/>
      <c r="B774" s="78"/>
      <c r="C774" s="78"/>
      <c r="Q774" s="207"/>
    </row>
    <row r="775" spans="1:17" ht="13.5" customHeight="1">
      <c r="A775" s="78"/>
      <c r="B775" s="78"/>
      <c r="C775" s="78"/>
      <c r="Q775" s="207"/>
    </row>
    <row r="776" spans="1:17" ht="13.5" customHeight="1">
      <c r="A776" s="78"/>
      <c r="B776" s="78"/>
      <c r="C776" s="78"/>
      <c r="Q776" s="207"/>
    </row>
    <row r="777" spans="1:17" ht="13.5" customHeight="1">
      <c r="A777" s="78"/>
      <c r="B777" s="78"/>
      <c r="C777" s="78"/>
      <c r="Q777" s="207"/>
    </row>
    <row r="778" spans="1:17" ht="13.5" customHeight="1">
      <c r="A778" s="78"/>
      <c r="B778" s="78"/>
      <c r="C778" s="78"/>
      <c r="Q778" s="207"/>
    </row>
    <row r="779" spans="1:17" ht="13.5" customHeight="1">
      <c r="A779" s="78"/>
      <c r="B779" s="78"/>
      <c r="C779" s="78"/>
      <c r="Q779" s="207"/>
    </row>
    <row r="780" spans="1:17" ht="13.5" customHeight="1">
      <c r="A780" s="78"/>
      <c r="B780" s="78"/>
      <c r="C780" s="78"/>
      <c r="Q780" s="207"/>
    </row>
    <row r="781" spans="1:17" ht="13.5" customHeight="1">
      <c r="A781" s="78"/>
      <c r="B781" s="78"/>
      <c r="C781" s="78"/>
      <c r="Q781" s="207"/>
    </row>
    <row r="782" spans="1:17" ht="13.5" customHeight="1">
      <c r="A782" s="78"/>
      <c r="B782" s="78"/>
      <c r="C782" s="78"/>
      <c r="Q782" s="207"/>
    </row>
    <row r="783" spans="1:17" ht="13.5" customHeight="1">
      <c r="A783" s="78"/>
      <c r="B783" s="78"/>
      <c r="C783" s="78"/>
      <c r="Q783" s="207"/>
    </row>
    <row r="784" spans="1:17" ht="13.5" customHeight="1">
      <c r="A784" s="78"/>
      <c r="B784" s="78"/>
      <c r="C784" s="78"/>
      <c r="Q784" s="207"/>
    </row>
    <row r="785" spans="1:17" ht="13.5" customHeight="1">
      <c r="A785" s="78"/>
      <c r="B785" s="78"/>
      <c r="C785" s="78"/>
      <c r="Q785" s="207"/>
    </row>
    <row r="786" spans="1:17" ht="13.5" customHeight="1">
      <c r="A786" s="78"/>
      <c r="B786" s="78"/>
      <c r="C786" s="78"/>
      <c r="Q786" s="207"/>
    </row>
    <row r="787" spans="1:17" ht="13.5" customHeight="1">
      <c r="A787" s="78"/>
      <c r="B787" s="78"/>
      <c r="C787" s="78"/>
      <c r="Q787" s="207"/>
    </row>
    <row r="788" spans="1:17" ht="13.5" customHeight="1">
      <c r="A788" s="78"/>
      <c r="B788" s="78"/>
      <c r="C788" s="78"/>
      <c r="Q788" s="207"/>
    </row>
    <row r="789" spans="1:17" ht="13.5" customHeight="1">
      <c r="A789" s="78"/>
      <c r="B789" s="78"/>
      <c r="C789" s="78"/>
      <c r="Q789" s="207"/>
    </row>
    <row r="790" spans="1:17" ht="13.5" customHeight="1">
      <c r="A790" s="78"/>
      <c r="B790" s="78"/>
      <c r="C790" s="78"/>
      <c r="Q790" s="207"/>
    </row>
    <row r="791" spans="1:17" ht="13.5" customHeight="1">
      <c r="A791" s="78"/>
      <c r="B791" s="78"/>
      <c r="C791" s="78"/>
      <c r="Q791" s="207"/>
    </row>
    <row r="792" spans="1:17" ht="13.5" customHeight="1">
      <c r="A792" s="78"/>
      <c r="B792" s="78"/>
      <c r="C792" s="78"/>
      <c r="Q792" s="207"/>
    </row>
    <row r="793" spans="1:17" ht="13.5" customHeight="1">
      <c r="A793" s="78"/>
      <c r="B793" s="78"/>
      <c r="C793" s="78"/>
      <c r="Q793" s="207"/>
    </row>
    <row r="794" spans="1:17" ht="13.5" customHeight="1">
      <c r="A794" s="78"/>
      <c r="B794" s="78"/>
      <c r="C794" s="78"/>
      <c r="Q794" s="207"/>
    </row>
    <row r="795" spans="1:17" ht="13.5" customHeight="1">
      <c r="A795" s="78"/>
      <c r="B795" s="78"/>
      <c r="C795" s="78"/>
      <c r="Q795" s="207"/>
    </row>
    <row r="796" spans="1:17" ht="13.5" customHeight="1">
      <c r="A796" s="78"/>
      <c r="B796" s="78"/>
      <c r="C796" s="78"/>
      <c r="Q796" s="207"/>
    </row>
    <row r="797" spans="1:17" ht="13.5" customHeight="1">
      <c r="A797" s="78"/>
      <c r="B797" s="78"/>
      <c r="C797" s="78"/>
      <c r="Q797" s="207"/>
    </row>
    <row r="798" spans="1:17" ht="13.5" customHeight="1">
      <c r="A798" s="78"/>
      <c r="B798" s="78"/>
      <c r="C798" s="78"/>
      <c r="Q798" s="207"/>
    </row>
    <row r="799" spans="1:17" ht="13.5" customHeight="1">
      <c r="A799" s="78"/>
      <c r="B799" s="78"/>
      <c r="C799" s="78"/>
      <c r="Q799" s="207"/>
    </row>
    <row r="800" spans="1:17" ht="13.5" customHeight="1">
      <c r="A800" s="78"/>
      <c r="B800" s="78"/>
      <c r="C800" s="78"/>
      <c r="Q800" s="207"/>
    </row>
    <row r="801" spans="1:17" ht="13.5" customHeight="1">
      <c r="A801" s="78"/>
      <c r="B801" s="78"/>
      <c r="C801" s="78"/>
      <c r="Q801" s="207"/>
    </row>
    <row r="802" spans="1:17" ht="13.5" customHeight="1">
      <c r="A802" s="78"/>
      <c r="B802" s="78"/>
      <c r="C802" s="78"/>
      <c r="Q802" s="207"/>
    </row>
    <row r="803" spans="1:17" ht="13.5" customHeight="1">
      <c r="A803" s="78"/>
      <c r="B803" s="78"/>
      <c r="C803" s="78"/>
      <c r="Q803" s="207"/>
    </row>
    <row r="804" spans="1:17" ht="13.5" customHeight="1">
      <c r="A804" s="78"/>
      <c r="B804" s="78"/>
      <c r="C804" s="78"/>
      <c r="Q804" s="207"/>
    </row>
    <row r="805" spans="1:17" ht="13.5" customHeight="1">
      <c r="A805" s="78"/>
      <c r="B805" s="78"/>
      <c r="C805" s="78"/>
      <c r="Q805" s="207"/>
    </row>
    <row r="806" spans="1:17" ht="13.5" customHeight="1">
      <c r="A806" s="78"/>
      <c r="B806" s="78"/>
      <c r="C806" s="78"/>
      <c r="Q806" s="207"/>
    </row>
    <row r="807" spans="1:17" ht="13.5" customHeight="1">
      <c r="A807" s="78"/>
      <c r="B807" s="78"/>
      <c r="C807" s="78"/>
      <c r="Q807" s="207"/>
    </row>
    <row r="808" spans="1:17" ht="13.5" customHeight="1">
      <c r="A808" s="78"/>
      <c r="B808" s="78"/>
      <c r="C808" s="78"/>
      <c r="Q808" s="207"/>
    </row>
    <row r="809" spans="1:17" ht="13.5" customHeight="1">
      <c r="A809" s="78"/>
      <c r="B809" s="78"/>
      <c r="C809" s="78"/>
      <c r="Q809" s="207"/>
    </row>
    <row r="810" spans="1:17" ht="13.5" customHeight="1">
      <c r="A810" s="78"/>
      <c r="B810" s="78"/>
      <c r="C810" s="78"/>
      <c r="Q810" s="207"/>
    </row>
    <row r="811" spans="1:17" ht="13.5" customHeight="1">
      <c r="A811" s="78"/>
      <c r="B811" s="78"/>
      <c r="C811" s="78"/>
      <c r="Q811" s="207"/>
    </row>
    <row r="812" spans="1:17" ht="13.5" customHeight="1">
      <c r="A812" s="78"/>
      <c r="B812" s="78"/>
      <c r="C812" s="78"/>
      <c r="Q812" s="207"/>
    </row>
    <row r="813" spans="1:17" ht="13.5" customHeight="1">
      <c r="A813" s="78"/>
      <c r="B813" s="78"/>
      <c r="C813" s="78"/>
      <c r="Q813" s="207"/>
    </row>
    <row r="814" spans="1:17" ht="13.5" customHeight="1">
      <c r="A814" s="78"/>
      <c r="B814" s="78"/>
      <c r="C814" s="78"/>
      <c r="Q814" s="207"/>
    </row>
    <row r="815" spans="1:17" ht="13.5" customHeight="1">
      <c r="A815" s="78"/>
      <c r="B815" s="78"/>
      <c r="C815" s="78"/>
      <c r="Q815" s="207"/>
    </row>
    <row r="816" spans="1:17" ht="13.5" customHeight="1">
      <c r="A816" s="78"/>
      <c r="B816" s="78"/>
      <c r="C816" s="78"/>
      <c r="Q816" s="207"/>
    </row>
    <row r="817" spans="1:17" ht="13.5" customHeight="1">
      <c r="A817" s="78"/>
      <c r="B817" s="78"/>
      <c r="C817" s="78"/>
      <c r="Q817" s="207"/>
    </row>
    <row r="818" spans="1:17" ht="13.5" customHeight="1">
      <c r="A818" s="78"/>
      <c r="B818" s="78"/>
      <c r="C818" s="78"/>
      <c r="Q818" s="207"/>
    </row>
    <row r="819" spans="1:17" ht="13.5" customHeight="1">
      <c r="A819" s="78"/>
      <c r="B819" s="78"/>
      <c r="C819" s="78"/>
      <c r="Q819" s="207"/>
    </row>
    <row r="820" spans="1:17" ht="13.5" customHeight="1">
      <c r="A820" s="78"/>
      <c r="B820" s="78"/>
      <c r="C820" s="78"/>
      <c r="Q820" s="207"/>
    </row>
    <row r="821" spans="1:17" ht="13.5" customHeight="1">
      <c r="A821" s="78"/>
      <c r="B821" s="78"/>
      <c r="C821" s="78"/>
      <c r="Q821" s="207"/>
    </row>
    <row r="822" spans="1:17" ht="13.5" customHeight="1">
      <c r="A822" s="78"/>
      <c r="B822" s="78"/>
      <c r="C822" s="78"/>
      <c r="Q822" s="207"/>
    </row>
    <row r="823" spans="1:17" ht="13.5" customHeight="1">
      <c r="A823" s="78"/>
      <c r="B823" s="78"/>
      <c r="C823" s="78"/>
      <c r="Q823" s="207"/>
    </row>
    <row r="824" spans="1:17" ht="13.5" customHeight="1">
      <c r="A824" s="78"/>
      <c r="B824" s="78"/>
      <c r="C824" s="78"/>
      <c r="Q824" s="207"/>
    </row>
    <row r="825" spans="1:17" ht="13.5" customHeight="1">
      <c r="A825" s="78"/>
      <c r="B825" s="78"/>
      <c r="C825" s="78"/>
      <c r="Q825" s="207"/>
    </row>
    <row r="826" spans="1:17" ht="13.5" customHeight="1">
      <c r="A826" s="78"/>
      <c r="B826" s="78"/>
      <c r="C826" s="78"/>
      <c r="Q826" s="207"/>
    </row>
    <row r="827" spans="1:17" ht="13.5" customHeight="1">
      <c r="A827" s="78"/>
      <c r="B827" s="78"/>
      <c r="C827" s="78"/>
      <c r="Q827" s="207"/>
    </row>
    <row r="828" spans="1:17" ht="13.5" customHeight="1">
      <c r="A828" s="78"/>
      <c r="B828" s="78"/>
      <c r="C828" s="78"/>
      <c r="Q828" s="207"/>
    </row>
    <row r="829" spans="1:17" ht="13.5" customHeight="1">
      <c r="A829" s="78"/>
      <c r="B829" s="78"/>
      <c r="C829" s="78"/>
      <c r="Q829" s="207"/>
    </row>
    <row r="830" spans="1:17" ht="13.5" customHeight="1">
      <c r="A830" s="78"/>
      <c r="B830" s="78"/>
      <c r="C830" s="78"/>
      <c r="Q830" s="207"/>
    </row>
    <row r="831" spans="1:17" ht="13.5" customHeight="1">
      <c r="A831" s="78"/>
      <c r="B831" s="78"/>
      <c r="C831" s="78"/>
      <c r="Q831" s="207"/>
    </row>
    <row r="832" spans="1:17" ht="13.5" customHeight="1">
      <c r="A832" s="78"/>
      <c r="B832" s="78"/>
      <c r="C832" s="78"/>
      <c r="Q832" s="207"/>
    </row>
    <row r="833" spans="1:17" ht="13.5" customHeight="1">
      <c r="A833" s="78"/>
      <c r="B833" s="78"/>
      <c r="C833" s="78"/>
      <c r="Q833" s="207"/>
    </row>
    <row r="834" spans="1:17" ht="13.5" customHeight="1">
      <c r="A834" s="78"/>
      <c r="B834" s="78"/>
      <c r="C834" s="78"/>
      <c r="Q834" s="207"/>
    </row>
    <row r="835" spans="1:17" ht="13.5" customHeight="1">
      <c r="A835" s="78"/>
      <c r="B835" s="78"/>
      <c r="C835" s="78"/>
      <c r="Q835" s="207"/>
    </row>
    <row r="836" spans="1:17" ht="13.5" customHeight="1">
      <c r="A836" s="78"/>
      <c r="B836" s="78"/>
      <c r="C836" s="78"/>
      <c r="Q836" s="207"/>
    </row>
    <row r="837" spans="1:17" ht="13.5" customHeight="1">
      <c r="A837" s="78"/>
      <c r="B837" s="78"/>
      <c r="C837" s="78"/>
      <c r="Q837" s="207"/>
    </row>
    <row r="838" spans="1:17" ht="13.5" customHeight="1">
      <c r="A838" s="78"/>
      <c r="B838" s="78"/>
      <c r="C838" s="78"/>
      <c r="Q838" s="207"/>
    </row>
    <row r="839" spans="1:17" ht="13.5" customHeight="1">
      <c r="A839" s="78"/>
      <c r="B839" s="78"/>
      <c r="C839" s="78"/>
      <c r="Q839" s="207"/>
    </row>
    <row r="840" spans="1:17" ht="13.5" customHeight="1">
      <c r="A840" s="78"/>
      <c r="B840" s="78"/>
      <c r="C840" s="78"/>
      <c r="Q840" s="207"/>
    </row>
    <row r="841" spans="1:17" ht="13.5" customHeight="1">
      <c r="A841" s="78"/>
      <c r="B841" s="78"/>
      <c r="C841" s="78"/>
      <c r="Q841" s="207"/>
    </row>
    <row r="842" spans="1:17" ht="13.5" customHeight="1">
      <c r="A842" s="78"/>
      <c r="B842" s="78"/>
      <c r="C842" s="78"/>
      <c r="Q842" s="207"/>
    </row>
    <row r="843" spans="1:17" ht="13.5" customHeight="1">
      <c r="A843" s="78"/>
      <c r="B843" s="78"/>
      <c r="C843" s="78"/>
      <c r="Q843" s="207"/>
    </row>
    <row r="844" spans="1:17" ht="13.5" customHeight="1">
      <c r="A844" s="78"/>
      <c r="B844" s="78"/>
      <c r="C844" s="78"/>
      <c r="Q844" s="207"/>
    </row>
    <row r="845" spans="1:17" ht="13.5" customHeight="1">
      <c r="A845" s="78"/>
      <c r="B845" s="78"/>
      <c r="C845" s="78"/>
      <c r="Q845" s="207"/>
    </row>
    <row r="846" spans="1:17" ht="13.5" customHeight="1">
      <c r="A846" s="78"/>
      <c r="B846" s="78"/>
      <c r="C846" s="78"/>
      <c r="Q846" s="207"/>
    </row>
    <row r="847" spans="1:17" ht="13.5" customHeight="1">
      <c r="A847" s="78"/>
      <c r="B847" s="78"/>
      <c r="C847" s="78"/>
      <c r="Q847" s="207"/>
    </row>
    <row r="848" spans="1:17" ht="13.5" customHeight="1">
      <c r="A848" s="78"/>
      <c r="B848" s="78"/>
      <c r="C848" s="78"/>
      <c r="Q848" s="207"/>
    </row>
    <row r="849" spans="1:17" ht="13.5" customHeight="1">
      <c r="A849" s="78"/>
      <c r="B849" s="78"/>
      <c r="C849" s="78"/>
      <c r="Q849" s="207"/>
    </row>
    <row r="850" spans="1:17" ht="13.5" customHeight="1">
      <c r="A850" s="78"/>
      <c r="B850" s="78"/>
      <c r="C850" s="78"/>
      <c r="Q850" s="207"/>
    </row>
    <row r="851" spans="1:17" ht="13.5" customHeight="1">
      <c r="A851" s="78"/>
      <c r="B851" s="78"/>
      <c r="C851" s="78"/>
      <c r="Q851" s="207"/>
    </row>
    <row r="852" spans="1:17" ht="13.5" customHeight="1">
      <c r="A852" s="78"/>
      <c r="B852" s="78"/>
      <c r="C852" s="78"/>
      <c r="Q852" s="207"/>
    </row>
    <row r="853" spans="1:17" ht="13.5" customHeight="1">
      <c r="A853" s="78"/>
      <c r="B853" s="78"/>
      <c r="C853" s="78"/>
      <c r="Q853" s="207"/>
    </row>
    <row r="854" spans="1:17" ht="13.5" customHeight="1">
      <c r="A854" s="78"/>
      <c r="B854" s="78"/>
      <c r="C854" s="78"/>
      <c r="Q854" s="207"/>
    </row>
    <row r="855" spans="1:17" ht="13.5" customHeight="1">
      <c r="A855" s="78"/>
      <c r="B855" s="78"/>
      <c r="C855" s="78"/>
      <c r="Q855" s="207"/>
    </row>
    <row r="856" spans="1:17" ht="13.5" customHeight="1">
      <c r="A856" s="78"/>
      <c r="B856" s="78"/>
      <c r="C856" s="78"/>
      <c r="Q856" s="207"/>
    </row>
    <row r="857" spans="1:17" ht="13.5" customHeight="1">
      <c r="A857" s="78"/>
      <c r="B857" s="78"/>
      <c r="C857" s="78"/>
      <c r="Q857" s="207"/>
    </row>
    <row r="858" spans="1:17" ht="13.5" customHeight="1">
      <c r="A858" s="78"/>
      <c r="B858" s="78"/>
      <c r="C858" s="78"/>
      <c r="Q858" s="207"/>
    </row>
    <row r="859" spans="1:17" ht="13.5" customHeight="1">
      <c r="A859" s="78"/>
      <c r="B859" s="78"/>
      <c r="C859" s="78"/>
      <c r="Q859" s="207"/>
    </row>
    <row r="860" spans="1:17" ht="13.5" customHeight="1">
      <c r="A860" s="78"/>
      <c r="B860" s="78"/>
      <c r="C860" s="78"/>
      <c r="Q860" s="207"/>
    </row>
    <row r="861" spans="1:17" ht="13.5" customHeight="1">
      <c r="A861" s="78"/>
      <c r="B861" s="78"/>
      <c r="C861" s="78"/>
      <c r="Q861" s="207"/>
    </row>
    <row r="862" spans="1:17" ht="13.5" customHeight="1">
      <c r="A862" s="78"/>
      <c r="B862" s="78"/>
      <c r="C862" s="78"/>
      <c r="Q862" s="207"/>
    </row>
    <row r="863" spans="1:17" ht="13.5" customHeight="1">
      <c r="A863" s="78"/>
      <c r="B863" s="78"/>
      <c r="C863" s="78"/>
      <c r="Q863" s="207"/>
    </row>
    <row r="864" spans="1:17" ht="13.5" customHeight="1">
      <c r="A864" s="78"/>
      <c r="B864" s="78"/>
      <c r="C864" s="78"/>
      <c r="Q864" s="207"/>
    </row>
    <row r="865" spans="1:17" ht="13.5" customHeight="1">
      <c r="A865" s="78"/>
      <c r="B865" s="78"/>
      <c r="C865" s="78"/>
      <c r="Q865" s="207"/>
    </row>
    <row r="866" spans="1:17" ht="13.5" customHeight="1">
      <c r="A866" s="78"/>
      <c r="B866" s="78"/>
      <c r="C866" s="78"/>
      <c r="Q866" s="207"/>
    </row>
    <row r="867" spans="1:17" ht="13.5" customHeight="1">
      <c r="A867" s="78"/>
      <c r="B867" s="78"/>
      <c r="C867" s="78"/>
      <c r="Q867" s="207"/>
    </row>
    <row r="868" spans="1:17" ht="13.5" customHeight="1">
      <c r="A868" s="78"/>
      <c r="B868" s="78"/>
      <c r="C868" s="78"/>
      <c r="Q868" s="207"/>
    </row>
    <row r="869" spans="1:17" ht="13.5" customHeight="1">
      <c r="A869" s="78"/>
      <c r="B869" s="78"/>
      <c r="C869" s="78"/>
      <c r="Q869" s="207"/>
    </row>
    <row r="870" spans="1:17" ht="13.5" customHeight="1">
      <c r="A870" s="78"/>
      <c r="B870" s="78"/>
      <c r="C870" s="78"/>
      <c r="Q870" s="207"/>
    </row>
    <row r="871" spans="1:17" ht="13.5" customHeight="1">
      <c r="A871" s="78"/>
      <c r="B871" s="78"/>
      <c r="C871" s="78"/>
      <c r="Q871" s="207"/>
    </row>
    <row r="872" spans="1:17" ht="13.5" customHeight="1">
      <c r="A872" s="78"/>
      <c r="B872" s="78"/>
      <c r="C872" s="78"/>
      <c r="Q872" s="207"/>
    </row>
    <row r="873" spans="1:17" ht="13.5" customHeight="1">
      <c r="A873" s="78"/>
      <c r="B873" s="78"/>
      <c r="C873" s="78"/>
      <c r="Q873" s="207"/>
    </row>
    <row r="874" spans="1:17" ht="13.5" customHeight="1">
      <c r="A874" s="78"/>
      <c r="B874" s="78"/>
      <c r="C874" s="78"/>
      <c r="Q874" s="207"/>
    </row>
    <row r="875" spans="1:17" ht="13.5" customHeight="1">
      <c r="A875" s="78"/>
      <c r="B875" s="78"/>
      <c r="C875" s="78"/>
      <c r="Q875" s="207"/>
    </row>
    <row r="876" spans="1:17" ht="13.5" customHeight="1">
      <c r="A876" s="78"/>
      <c r="B876" s="78"/>
      <c r="C876" s="78"/>
      <c r="Q876" s="207"/>
    </row>
    <row r="877" spans="1:17" ht="13.5" customHeight="1">
      <c r="A877" s="78"/>
      <c r="B877" s="78"/>
      <c r="C877" s="78"/>
      <c r="Q877" s="207"/>
    </row>
    <row r="878" spans="1:17" ht="13.5" customHeight="1">
      <c r="A878" s="78"/>
      <c r="B878" s="78"/>
      <c r="C878" s="78"/>
      <c r="Q878" s="207"/>
    </row>
    <row r="879" spans="1:17" ht="13.5" customHeight="1">
      <c r="A879" s="78"/>
      <c r="B879" s="78"/>
      <c r="C879" s="78"/>
      <c r="Q879" s="207"/>
    </row>
    <row r="880" spans="1:17" ht="13.5" customHeight="1">
      <c r="A880" s="78"/>
      <c r="B880" s="78"/>
      <c r="C880" s="78"/>
      <c r="Q880" s="207"/>
    </row>
    <row r="881" spans="1:17" ht="13.5" customHeight="1">
      <c r="A881" s="78"/>
      <c r="B881" s="78"/>
      <c r="C881" s="78"/>
      <c r="Q881" s="207"/>
    </row>
    <row r="882" spans="1:17" ht="13.5" customHeight="1">
      <c r="A882" s="78"/>
      <c r="B882" s="78"/>
      <c r="C882" s="78"/>
      <c r="Q882" s="207"/>
    </row>
    <row r="883" spans="1:17" ht="13.5" customHeight="1">
      <c r="A883" s="78"/>
      <c r="B883" s="78"/>
      <c r="C883" s="78"/>
      <c r="Q883" s="207"/>
    </row>
    <row r="884" spans="1:17" ht="13.5" customHeight="1">
      <c r="A884" s="78"/>
      <c r="B884" s="78"/>
      <c r="C884" s="78"/>
      <c r="Q884" s="207"/>
    </row>
    <row r="885" spans="1:17" ht="13.5" customHeight="1">
      <c r="A885" s="78"/>
      <c r="B885" s="78"/>
      <c r="C885" s="78"/>
      <c r="Q885" s="207"/>
    </row>
    <row r="886" spans="1:17" ht="13.5" customHeight="1">
      <c r="A886" s="78"/>
      <c r="B886" s="78"/>
      <c r="C886" s="78"/>
      <c r="Q886" s="207"/>
    </row>
    <row r="887" spans="1:17" ht="13.5" customHeight="1">
      <c r="A887" s="78"/>
      <c r="B887" s="78"/>
      <c r="C887" s="78"/>
      <c r="Q887" s="207"/>
    </row>
    <row r="888" spans="1:17" ht="13.5" customHeight="1">
      <c r="A888" s="78"/>
      <c r="B888" s="78"/>
      <c r="C888" s="78"/>
      <c r="Q888" s="207"/>
    </row>
    <row r="889" spans="1:17" ht="13.5" customHeight="1">
      <c r="A889" s="78"/>
      <c r="B889" s="78"/>
      <c r="C889" s="78"/>
      <c r="Q889" s="207"/>
    </row>
    <row r="890" spans="1:17" ht="13.5" customHeight="1">
      <c r="A890" s="78"/>
      <c r="B890" s="78"/>
      <c r="C890" s="78"/>
      <c r="Q890" s="207"/>
    </row>
    <row r="891" spans="1:17" ht="13.5" customHeight="1">
      <c r="A891" s="78"/>
      <c r="B891" s="78"/>
      <c r="C891" s="78"/>
      <c r="Q891" s="207"/>
    </row>
    <row r="892" spans="1:17" ht="13.5" customHeight="1">
      <c r="A892" s="78"/>
      <c r="B892" s="78"/>
      <c r="C892" s="78"/>
      <c r="Q892" s="207"/>
    </row>
    <row r="893" spans="1:17" ht="13.5" customHeight="1">
      <c r="A893" s="78"/>
      <c r="B893" s="78"/>
      <c r="C893" s="78"/>
      <c r="Q893" s="207"/>
    </row>
    <row r="894" spans="1:17" ht="13.5" customHeight="1">
      <c r="A894" s="78"/>
      <c r="B894" s="78"/>
      <c r="C894" s="78"/>
      <c r="Q894" s="207"/>
    </row>
    <row r="895" spans="1:17" ht="13.5" customHeight="1">
      <c r="A895" s="78"/>
      <c r="B895" s="78"/>
      <c r="C895" s="78"/>
      <c r="Q895" s="207"/>
    </row>
    <row r="896" spans="1:17" ht="13.5" customHeight="1">
      <c r="A896" s="78"/>
      <c r="B896" s="78"/>
      <c r="C896" s="78"/>
      <c r="Q896" s="207"/>
    </row>
    <row r="897" spans="1:17" ht="13.5" customHeight="1">
      <c r="A897" s="78"/>
      <c r="B897" s="78"/>
      <c r="C897" s="78"/>
      <c r="Q897" s="207"/>
    </row>
    <row r="898" spans="1:17" ht="13.5" customHeight="1">
      <c r="A898" s="78"/>
      <c r="B898" s="78"/>
      <c r="C898" s="78"/>
      <c r="Q898" s="207"/>
    </row>
    <row r="899" spans="1:17" ht="13.5" customHeight="1">
      <c r="A899" s="78"/>
      <c r="B899" s="78"/>
      <c r="C899" s="78"/>
      <c r="Q899" s="207"/>
    </row>
    <row r="900" spans="1:17" ht="13.5" customHeight="1">
      <c r="A900" s="78"/>
      <c r="B900" s="78"/>
      <c r="C900" s="78"/>
      <c r="Q900" s="207"/>
    </row>
    <row r="901" spans="1:17" ht="13.5" customHeight="1">
      <c r="A901" s="78"/>
      <c r="B901" s="78"/>
      <c r="C901" s="78"/>
      <c r="Q901" s="207"/>
    </row>
    <row r="902" spans="1:17" ht="13.5" customHeight="1">
      <c r="A902" s="78"/>
      <c r="B902" s="78"/>
      <c r="C902" s="78"/>
      <c r="Q902" s="207"/>
    </row>
    <row r="903" spans="1:17" ht="13.5" customHeight="1">
      <c r="A903" s="78"/>
      <c r="B903" s="78"/>
      <c r="C903" s="78"/>
      <c r="Q903" s="207"/>
    </row>
    <row r="904" spans="1:17" ht="13.5" customHeight="1">
      <c r="A904" s="78"/>
      <c r="B904" s="78"/>
      <c r="C904" s="78"/>
      <c r="Q904" s="207"/>
    </row>
    <row r="905" spans="1:17" ht="13.5" customHeight="1">
      <c r="A905" s="78"/>
      <c r="B905" s="78"/>
      <c r="C905" s="78"/>
      <c r="Q905" s="207"/>
    </row>
    <row r="906" spans="1:17" ht="13.5" customHeight="1">
      <c r="A906" s="78"/>
      <c r="B906" s="78"/>
      <c r="C906" s="78"/>
      <c r="Q906" s="207"/>
    </row>
    <row r="907" spans="1:17" ht="13.5" customHeight="1">
      <c r="A907" s="78"/>
      <c r="B907" s="78"/>
      <c r="C907" s="78"/>
      <c r="Q907" s="207"/>
    </row>
    <row r="908" spans="1:17" ht="13.5" customHeight="1">
      <c r="A908" s="78"/>
      <c r="B908" s="78"/>
      <c r="C908" s="78"/>
      <c r="Q908" s="207"/>
    </row>
    <row r="909" spans="1:17" ht="13.5" customHeight="1">
      <c r="A909" s="78"/>
      <c r="B909" s="78"/>
      <c r="C909" s="78"/>
      <c r="Q909" s="207"/>
    </row>
    <row r="910" spans="1:17" ht="13.5" customHeight="1">
      <c r="A910" s="78"/>
      <c r="B910" s="78"/>
      <c r="C910" s="78"/>
      <c r="Q910" s="207"/>
    </row>
    <row r="911" spans="1:17" ht="13.5" customHeight="1">
      <c r="A911" s="78"/>
      <c r="B911" s="78"/>
      <c r="C911" s="78"/>
      <c r="Q911" s="207"/>
    </row>
    <row r="912" spans="1:17" ht="13.5" customHeight="1">
      <c r="A912" s="78"/>
      <c r="B912" s="78"/>
      <c r="C912" s="78"/>
      <c r="Q912" s="207"/>
    </row>
    <row r="913" spans="1:17" ht="13.5" customHeight="1">
      <c r="A913" s="78"/>
      <c r="B913" s="78"/>
      <c r="C913" s="78"/>
      <c r="Q913" s="207"/>
    </row>
    <row r="914" spans="1:17" ht="13.5" customHeight="1">
      <c r="A914" s="78"/>
      <c r="B914" s="78"/>
      <c r="C914" s="78"/>
      <c r="Q914" s="207"/>
    </row>
    <row r="915" spans="1:17" ht="13.5" customHeight="1">
      <c r="A915" s="78"/>
      <c r="B915" s="78"/>
      <c r="C915" s="78"/>
      <c r="Q915" s="207"/>
    </row>
    <row r="916" spans="1:17" ht="13.5" customHeight="1">
      <c r="A916" s="78"/>
      <c r="B916" s="78"/>
      <c r="C916" s="78"/>
      <c r="Q916" s="207"/>
    </row>
    <row r="917" spans="1:17" ht="13.5" customHeight="1">
      <c r="A917" s="78"/>
      <c r="B917" s="78"/>
      <c r="C917" s="78"/>
      <c r="Q917" s="207"/>
    </row>
    <row r="918" spans="1:17" ht="13.5" customHeight="1">
      <c r="A918" s="78"/>
      <c r="B918" s="78"/>
      <c r="C918" s="78"/>
      <c r="Q918" s="207"/>
    </row>
    <row r="919" spans="1:17" ht="13.5" customHeight="1">
      <c r="A919" s="78"/>
      <c r="B919" s="78"/>
      <c r="C919" s="78"/>
      <c r="Q919" s="207"/>
    </row>
    <row r="920" spans="1:17" ht="13.5" customHeight="1">
      <c r="A920" s="78"/>
      <c r="B920" s="78"/>
      <c r="C920" s="78"/>
      <c r="Q920" s="207"/>
    </row>
    <row r="921" spans="1:17" ht="13.5" customHeight="1">
      <c r="A921" s="78"/>
      <c r="B921" s="78"/>
      <c r="C921" s="78"/>
      <c r="Q921" s="207"/>
    </row>
    <row r="922" spans="1:17" ht="13.5" customHeight="1">
      <c r="A922" s="78"/>
      <c r="B922" s="78"/>
      <c r="C922" s="78"/>
      <c r="Q922" s="207"/>
    </row>
    <row r="923" spans="1:17" ht="13.5" customHeight="1">
      <c r="A923" s="78"/>
      <c r="B923" s="78"/>
      <c r="C923" s="78"/>
      <c r="Q923" s="207"/>
    </row>
    <row r="924" spans="1:17" ht="13.5" customHeight="1">
      <c r="A924" s="78"/>
      <c r="B924" s="78"/>
      <c r="C924" s="78"/>
      <c r="Q924" s="207"/>
    </row>
    <row r="925" spans="1:17" ht="13.5" customHeight="1">
      <c r="A925" s="78"/>
      <c r="B925" s="78"/>
      <c r="C925" s="78"/>
      <c r="Q925" s="207"/>
    </row>
    <row r="926" spans="1:17" ht="13.5" customHeight="1">
      <c r="A926" s="78"/>
      <c r="B926" s="78"/>
      <c r="C926" s="78"/>
      <c r="Q926" s="207"/>
    </row>
    <row r="927" spans="1:17" ht="13.5" customHeight="1">
      <c r="A927" s="78"/>
      <c r="B927" s="78"/>
      <c r="C927" s="78"/>
      <c r="Q927" s="207"/>
    </row>
    <row r="928" spans="1:17" ht="13.5" customHeight="1">
      <c r="A928" s="78"/>
      <c r="B928" s="78"/>
      <c r="C928" s="78"/>
      <c r="Q928" s="207"/>
    </row>
    <row r="929" spans="1:17" ht="13.5" customHeight="1">
      <c r="A929" s="78"/>
      <c r="B929" s="78"/>
      <c r="C929" s="78"/>
      <c r="Q929" s="207"/>
    </row>
    <row r="930" spans="1:17" ht="13.5" customHeight="1">
      <c r="A930" s="78"/>
      <c r="B930" s="78"/>
      <c r="C930" s="78"/>
      <c r="Q930" s="207"/>
    </row>
    <row r="931" spans="1:17" ht="13.5" customHeight="1">
      <c r="A931" s="78"/>
      <c r="B931" s="78"/>
      <c r="C931" s="78"/>
      <c r="Q931" s="207"/>
    </row>
    <row r="932" spans="1:17" ht="13.5" customHeight="1">
      <c r="A932" s="78"/>
      <c r="B932" s="78"/>
      <c r="C932" s="78"/>
      <c r="Q932" s="207"/>
    </row>
    <row r="933" spans="1:17" ht="13.5" customHeight="1">
      <c r="A933" s="78"/>
      <c r="B933" s="78"/>
      <c r="C933" s="78"/>
      <c r="Q933" s="207"/>
    </row>
    <row r="934" spans="1:17" ht="13.5" customHeight="1">
      <c r="A934" s="78"/>
      <c r="B934" s="78"/>
      <c r="C934" s="78"/>
      <c r="Q934" s="207"/>
    </row>
    <row r="935" spans="1:17" ht="13.5" customHeight="1">
      <c r="A935" s="78"/>
      <c r="B935" s="78"/>
      <c r="C935" s="78"/>
      <c r="Q935" s="207"/>
    </row>
    <row r="936" spans="1:17" ht="13.5" customHeight="1">
      <c r="A936" s="78"/>
      <c r="B936" s="78"/>
      <c r="C936" s="78"/>
      <c r="Q936" s="207"/>
    </row>
    <row r="937" spans="1:17" ht="13.5" customHeight="1">
      <c r="A937" s="78"/>
      <c r="B937" s="78"/>
      <c r="C937" s="78"/>
      <c r="Q937" s="207"/>
    </row>
    <row r="938" spans="1:17" ht="13.5" customHeight="1">
      <c r="A938" s="78"/>
      <c r="B938" s="78"/>
      <c r="C938" s="78"/>
      <c r="Q938" s="207"/>
    </row>
    <row r="939" spans="1:17" ht="13.5" customHeight="1">
      <c r="A939" s="78"/>
      <c r="B939" s="78"/>
      <c r="C939" s="78"/>
      <c r="Q939" s="207"/>
    </row>
    <row r="940" spans="1:17" ht="13.5" customHeight="1">
      <c r="A940" s="78"/>
      <c r="B940" s="78"/>
      <c r="C940" s="78"/>
      <c r="Q940" s="207"/>
    </row>
    <row r="941" spans="1:17" ht="13.5" customHeight="1">
      <c r="A941" s="78"/>
      <c r="B941" s="78"/>
      <c r="C941" s="78"/>
      <c r="Q941" s="207"/>
    </row>
    <row r="942" spans="1:17" ht="13.5" customHeight="1">
      <c r="A942" s="78"/>
      <c r="B942" s="78"/>
      <c r="C942" s="78"/>
      <c r="Q942" s="207"/>
    </row>
    <row r="943" spans="1:17" ht="13.5" customHeight="1">
      <c r="A943" s="78"/>
      <c r="B943" s="78"/>
      <c r="C943" s="78"/>
      <c r="Q943" s="207"/>
    </row>
    <row r="944" spans="1:17" ht="13.5" customHeight="1">
      <c r="A944" s="78"/>
      <c r="B944" s="78"/>
      <c r="C944" s="78"/>
      <c r="Q944" s="207"/>
    </row>
    <row r="945" spans="1:17" ht="13.5" customHeight="1">
      <c r="A945" s="78"/>
      <c r="B945" s="78"/>
      <c r="C945" s="78"/>
      <c r="Q945" s="207"/>
    </row>
    <row r="946" spans="1:17" ht="13.5" customHeight="1">
      <c r="A946" s="78"/>
      <c r="B946" s="78"/>
      <c r="C946" s="78"/>
      <c r="Q946" s="207"/>
    </row>
    <row r="947" spans="1:17" ht="13.5" customHeight="1">
      <c r="A947" s="78"/>
      <c r="B947" s="78"/>
      <c r="C947" s="78"/>
      <c r="Q947" s="207"/>
    </row>
    <row r="948" spans="1:17" ht="13.5" customHeight="1">
      <c r="A948" s="78"/>
      <c r="B948" s="78"/>
      <c r="C948" s="78"/>
      <c r="Q948" s="207"/>
    </row>
    <row r="949" spans="1:17" ht="13.5" customHeight="1">
      <c r="A949" s="78"/>
      <c r="B949" s="78"/>
      <c r="C949" s="78"/>
      <c r="Q949" s="207"/>
    </row>
    <row r="950" spans="1:17" ht="13.5" customHeight="1">
      <c r="A950" s="78"/>
      <c r="B950" s="78"/>
      <c r="C950" s="78"/>
      <c r="Q950" s="207"/>
    </row>
    <row r="951" spans="1:17" ht="13.5" customHeight="1">
      <c r="A951" s="78"/>
      <c r="B951" s="78"/>
      <c r="C951" s="78"/>
      <c r="Q951" s="207"/>
    </row>
    <row r="952" spans="1:17" ht="13.5" customHeight="1">
      <c r="A952" s="78"/>
      <c r="B952" s="78"/>
      <c r="C952" s="78"/>
      <c r="Q952" s="207"/>
    </row>
    <row r="953" spans="1:17" ht="13.5" customHeight="1">
      <c r="A953" s="78"/>
      <c r="B953" s="78"/>
      <c r="C953" s="78"/>
      <c r="Q953" s="207"/>
    </row>
    <row r="954" spans="1:17" ht="13.5" customHeight="1">
      <c r="A954" s="78"/>
      <c r="B954" s="78"/>
      <c r="C954" s="78"/>
      <c r="Q954" s="207"/>
    </row>
    <row r="955" spans="1:17" ht="13.5" customHeight="1">
      <c r="A955" s="78"/>
      <c r="B955" s="78"/>
      <c r="C955" s="78"/>
      <c r="Q955" s="207"/>
    </row>
    <row r="956" spans="1:17" ht="13.5" customHeight="1">
      <c r="A956" s="78"/>
      <c r="B956" s="78"/>
      <c r="C956" s="78"/>
      <c r="Q956" s="207"/>
    </row>
    <row r="957" spans="1:17" ht="13.5" customHeight="1">
      <c r="A957" s="78"/>
      <c r="B957" s="78"/>
      <c r="C957" s="78"/>
      <c r="Q957" s="207"/>
    </row>
    <row r="958" spans="1:17" ht="13.5" customHeight="1">
      <c r="A958" s="78"/>
      <c r="B958" s="78"/>
      <c r="C958" s="78"/>
      <c r="Q958" s="207"/>
    </row>
    <row r="959" spans="1:17" ht="13.5" customHeight="1">
      <c r="A959" s="78"/>
      <c r="B959" s="78"/>
      <c r="C959" s="78"/>
      <c r="Q959" s="207"/>
    </row>
    <row r="960" spans="1:17" ht="13.5" customHeight="1">
      <c r="A960" s="78"/>
      <c r="B960" s="78"/>
      <c r="C960" s="78"/>
      <c r="Q960" s="207"/>
    </row>
    <row r="961" spans="1:17" ht="13.5" customHeight="1">
      <c r="A961" s="78"/>
      <c r="B961" s="78"/>
      <c r="C961" s="78"/>
      <c r="Q961" s="207"/>
    </row>
    <row r="962" spans="1:17" ht="13.5" customHeight="1">
      <c r="A962" s="78"/>
      <c r="B962" s="78"/>
      <c r="C962" s="78"/>
      <c r="Q962" s="207"/>
    </row>
    <row r="963" spans="1:17" ht="13.5" customHeight="1">
      <c r="A963" s="78"/>
      <c r="B963" s="78"/>
      <c r="C963" s="78"/>
      <c r="Q963" s="207"/>
    </row>
    <row r="964" spans="1:17" ht="13.5" customHeight="1">
      <c r="A964" s="78"/>
      <c r="B964" s="78"/>
      <c r="C964" s="78"/>
      <c r="Q964" s="207"/>
    </row>
    <row r="965" spans="1:17" ht="13.5" customHeight="1">
      <c r="A965" s="78"/>
      <c r="B965" s="78"/>
      <c r="C965" s="78"/>
      <c r="Q965" s="207"/>
    </row>
    <row r="966" spans="1:17" ht="13.5" customHeight="1">
      <c r="A966" s="78"/>
      <c r="B966" s="78"/>
      <c r="C966" s="78"/>
      <c r="Q966" s="207"/>
    </row>
    <row r="967" spans="1:17" ht="13.5" customHeight="1">
      <c r="A967" s="78"/>
      <c r="B967" s="78"/>
      <c r="C967" s="78"/>
      <c r="Q967" s="207"/>
    </row>
    <row r="968" spans="1:17" ht="13.5" customHeight="1">
      <c r="A968" s="78"/>
      <c r="B968" s="78"/>
      <c r="C968" s="78"/>
      <c r="Q968" s="207"/>
    </row>
    <row r="969" spans="1:17" ht="13.5" customHeight="1">
      <c r="A969" s="78"/>
      <c r="B969" s="78"/>
      <c r="C969" s="78"/>
      <c r="Q969" s="207"/>
    </row>
    <row r="970" spans="1:17" ht="13.5" customHeight="1">
      <c r="A970" s="78"/>
      <c r="B970" s="78"/>
      <c r="C970" s="78"/>
      <c r="Q970" s="207"/>
    </row>
    <row r="971" spans="1:17" ht="13.5" customHeight="1">
      <c r="A971" s="78"/>
      <c r="B971" s="78"/>
      <c r="C971" s="78"/>
      <c r="Q971" s="207"/>
    </row>
    <row r="972" spans="1:17" ht="13.5" customHeight="1">
      <c r="A972" s="78"/>
      <c r="B972" s="78"/>
      <c r="C972" s="78"/>
      <c r="Q972" s="207"/>
    </row>
    <row r="973" spans="1:17" ht="13.5" customHeight="1">
      <c r="A973" s="78"/>
      <c r="B973" s="78"/>
      <c r="C973" s="78"/>
      <c r="Q973" s="207"/>
    </row>
    <row r="974" spans="1:17" ht="13.5" customHeight="1">
      <c r="A974" s="78"/>
      <c r="B974" s="78"/>
      <c r="C974" s="78"/>
      <c r="Q974" s="207"/>
    </row>
    <row r="975" spans="1:17" ht="13.5" customHeight="1">
      <c r="A975" s="78"/>
      <c r="B975" s="78"/>
      <c r="C975" s="78"/>
      <c r="Q975" s="207"/>
    </row>
    <row r="976" spans="1:17" ht="13.5" customHeight="1">
      <c r="A976" s="78"/>
      <c r="B976" s="78"/>
      <c r="C976" s="78"/>
      <c r="Q976" s="207"/>
    </row>
    <row r="977" spans="1:17" ht="13.5" customHeight="1">
      <c r="A977" s="78"/>
      <c r="B977" s="78"/>
      <c r="C977" s="78"/>
      <c r="Q977" s="207"/>
    </row>
    <row r="978" spans="1:17" ht="13.5" customHeight="1">
      <c r="A978" s="78"/>
      <c r="B978" s="78"/>
      <c r="C978" s="78"/>
      <c r="Q978" s="207"/>
    </row>
    <row r="979" spans="1:17" ht="13.5" customHeight="1">
      <c r="A979" s="78"/>
      <c r="B979" s="78"/>
      <c r="C979" s="78"/>
      <c r="Q979" s="207"/>
    </row>
    <row r="980" spans="1:17" ht="13.5" customHeight="1">
      <c r="A980" s="78"/>
      <c r="B980" s="78"/>
      <c r="C980" s="78"/>
      <c r="Q980" s="207"/>
    </row>
    <row r="981" spans="1:17" ht="13.5" customHeight="1">
      <c r="A981" s="78"/>
      <c r="B981" s="78"/>
      <c r="C981" s="78"/>
      <c r="Q981" s="207"/>
    </row>
    <row r="982" spans="1:17" ht="13.5" customHeight="1">
      <c r="A982" s="78"/>
      <c r="B982" s="78"/>
      <c r="C982" s="78"/>
      <c r="Q982" s="207"/>
    </row>
    <row r="983" spans="1:17" ht="13.5" customHeight="1">
      <c r="A983" s="78"/>
      <c r="B983" s="78"/>
      <c r="C983" s="78"/>
      <c r="Q983" s="207"/>
    </row>
    <row r="984" spans="1:17" ht="13.5" customHeight="1">
      <c r="A984" s="78"/>
      <c r="B984" s="78"/>
      <c r="C984" s="78"/>
      <c r="Q984" s="207"/>
    </row>
    <row r="985" spans="1:17" ht="13.5" customHeight="1">
      <c r="A985" s="78"/>
      <c r="B985" s="78"/>
      <c r="C985" s="78"/>
      <c r="Q985" s="207"/>
    </row>
    <row r="986" spans="1:17" ht="13.5" customHeight="1">
      <c r="A986" s="78"/>
      <c r="B986" s="78"/>
      <c r="C986" s="78"/>
      <c r="Q986" s="207"/>
    </row>
    <row r="987" spans="1:17" ht="13.5" customHeight="1">
      <c r="A987" s="78"/>
      <c r="B987" s="78"/>
      <c r="C987" s="78"/>
      <c r="Q987" s="207"/>
    </row>
    <row r="988" spans="1:17" ht="13.5" customHeight="1">
      <c r="A988" s="78"/>
      <c r="B988" s="78"/>
      <c r="C988" s="78"/>
      <c r="Q988" s="207"/>
    </row>
    <row r="989" spans="1:17" ht="13.5" customHeight="1">
      <c r="A989" s="78"/>
      <c r="B989" s="78"/>
      <c r="C989" s="78"/>
      <c r="Q989" s="207"/>
    </row>
    <row r="990" spans="1:17" ht="13.5" customHeight="1">
      <c r="A990" s="78"/>
      <c r="B990" s="78"/>
      <c r="C990" s="78"/>
      <c r="Q990" s="207"/>
    </row>
    <row r="991" spans="1:17" ht="13.5" customHeight="1">
      <c r="A991" s="78"/>
      <c r="B991" s="78"/>
      <c r="C991" s="78"/>
      <c r="Q991" s="207"/>
    </row>
    <row r="992" spans="1:17" ht="13.5" customHeight="1">
      <c r="A992" s="78"/>
      <c r="B992" s="78"/>
      <c r="C992" s="78"/>
      <c r="Q992" s="207"/>
    </row>
    <row r="993" spans="1:17" ht="13.5" customHeight="1">
      <c r="A993" s="78"/>
      <c r="B993" s="78"/>
      <c r="C993" s="78"/>
      <c r="Q993" s="207"/>
    </row>
    <row r="994" spans="1:17" ht="13.5" customHeight="1">
      <c r="A994" s="78"/>
      <c r="B994" s="78"/>
      <c r="C994" s="78"/>
      <c r="Q994" s="207"/>
    </row>
    <row r="995" spans="1:17" ht="13.5" customHeight="1">
      <c r="A995" s="78"/>
      <c r="B995" s="78"/>
      <c r="C995" s="78"/>
      <c r="Q995" s="207"/>
    </row>
    <row r="996" spans="1:17" ht="13.5" customHeight="1">
      <c r="A996" s="78"/>
      <c r="B996" s="78"/>
      <c r="C996" s="78"/>
      <c r="Q996" s="207"/>
    </row>
    <row r="997" spans="1:17" ht="13.5" customHeight="1">
      <c r="A997" s="78"/>
      <c r="B997" s="78"/>
      <c r="C997" s="78"/>
      <c r="Q997" s="207"/>
    </row>
    <row r="998" spans="1:17" ht="13.5" customHeight="1">
      <c r="A998" s="78"/>
      <c r="B998" s="78"/>
      <c r="C998" s="78"/>
      <c r="Q998" s="207"/>
    </row>
    <row r="999" spans="1:17" ht="13.5" customHeight="1">
      <c r="A999" s="78"/>
      <c r="B999" s="78"/>
      <c r="C999" s="78"/>
      <c r="Q999" s="207"/>
    </row>
    <row r="1000" spans="1:17" ht="13.5" customHeight="1">
      <c r="A1000" s="78"/>
      <c r="B1000" s="78"/>
      <c r="C1000" s="78"/>
      <c r="Q1000" s="207"/>
    </row>
    <row r="1001" spans="1:17" ht="13.5" customHeight="1">
      <c r="A1001" s="78"/>
      <c r="B1001" s="78"/>
      <c r="C1001" s="78"/>
      <c r="Q1001" s="207"/>
    </row>
    <row r="1002" spans="1:17" ht="13.5" customHeight="1">
      <c r="A1002" s="78"/>
      <c r="B1002" s="78"/>
      <c r="C1002" s="78"/>
      <c r="Q1002" s="207"/>
    </row>
    <row r="1003" spans="1:17" ht="13.5" customHeight="1">
      <c r="A1003" s="78"/>
      <c r="B1003" s="78"/>
      <c r="C1003" s="78"/>
      <c r="Q1003" s="207"/>
    </row>
    <row r="1004" spans="1:17" ht="13.5" customHeight="1">
      <c r="A1004" s="78"/>
      <c r="B1004" s="78"/>
      <c r="C1004" s="78"/>
      <c r="Q1004" s="207"/>
    </row>
    <row r="1005" spans="1:17" ht="13.5" customHeight="1">
      <c r="A1005" s="78"/>
      <c r="B1005" s="78"/>
      <c r="C1005" s="78"/>
      <c r="Q1005" s="207"/>
    </row>
    <row r="1006" spans="1:17" ht="13.5" customHeight="1">
      <c r="A1006" s="78"/>
      <c r="B1006" s="78"/>
      <c r="C1006" s="78"/>
      <c r="Q1006" s="207"/>
    </row>
    <row r="1007" spans="1:17" ht="13.5" customHeight="1">
      <c r="A1007" s="78"/>
      <c r="B1007" s="78"/>
      <c r="C1007" s="78"/>
      <c r="Q1007" s="207"/>
    </row>
    <row r="1008" spans="1:17" ht="13.5" customHeight="1">
      <c r="A1008" s="78"/>
      <c r="B1008" s="78"/>
      <c r="C1008" s="78"/>
      <c r="Q1008" s="207"/>
    </row>
    <row r="1009" spans="1:17" ht="13.5" customHeight="1">
      <c r="A1009" s="78"/>
      <c r="B1009" s="78"/>
      <c r="C1009" s="78"/>
      <c r="Q1009" s="207"/>
    </row>
    <row r="1010" spans="1:17" ht="13.5" customHeight="1">
      <c r="A1010" s="78"/>
      <c r="B1010" s="78"/>
      <c r="C1010" s="78"/>
      <c r="Q1010" s="207"/>
    </row>
    <row r="1011" spans="1:17" ht="13.5" customHeight="1">
      <c r="A1011" s="78"/>
      <c r="B1011" s="78"/>
      <c r="C1011" s="78"/>
      <c r="Q1011" s="207"/>
    </row>
    <row r="1012" spans="1:17" ht="13.5" customHeight="1">
      <c r="A1012" s="78"/>
      <c r="B1012" s="78"/>
      <c r="C1012" s="78"/>
      <c r="Q1012" s="207"/>
    </row>
    <row r="1013" spans="1:17" ht="13.5" customHeight="1">
      <c r="A1013" s="78"/>
      <c r="B1013" s="78"/>
      <c r="C1013" s="78"/>
      <c r="Q1013" s="207"/>
    </row>
    <row r="1014" spans="1:17" ht="13.5" customHeight="1">
      <c r="A1014" s="78"/>
      <c r="B1014" s="78"/>
      <c r="C1014" s="78"/>
      <c r="Q1014" s="207"/>
    </row>
    <row r="1015" spans="1:17" ht="13.5" customHeight="1">
      <c r="A1015" s="78"/>
      <c r="B1015" s="78"/>
      <c r="C1015" s="78"/>
      <c r="Q1015" s="207"/>
    </row>
    <row r="1016" spans="1:17" ht="13.5" customHeight="1">
      <c r="A1016" s="78"/>
      <c r="B1016" s="78"/>
      <c r="C1016" s="78"/>
      <c r="Q1016" s="207"/>
    </row>
    <row r="1017" spans="1:17" ht="13.5" customHeight="1">
      <c r="A1017" s="78"/>
      <c r="B1017" s="78"/>
      <c r="C1017" s="78"/>
      <c r="Q1017" s="207"/>
    </row>
    <row r="1018" spans="1:17" ht="13.5" customHeight="1">
      <c r="A1018" s="78"/>
      <c r="B1018" s="78"/>
      <c r="C1018" s="78"/>
      <c r="Q1018" s="207"/>
    </row>
    <row r="1019" spans="1:17" ht="13.5" customHeight="1">
      <c r="A1019" s="78"/>
      <c r="B1019" s="78"/>
      <c r="C1019" s="78"/>
      <c r="Q1019" s="207"/>
    </row>
    <row r="1020" spans="1:17" ht="13.5" customHeight="1">
      <c r="A1020" s="78"/>
      <c r="B1020" s="78"/>
      <c r="C1020" s="78"/>
      <c r="Q1020" s="207"/>
    </row>
    <row r="1021" spans="1:17" ht="13.5" customHeight="1">
      <c r="A1021" s="78"/>
      <c r="B1021" s="78"/>
      <c r="C1021" s="78"/>
      <c r="Q1021" s="207"/>
    </row>
    <row r="1022" spans="1:17" ht="13.5" customHeight="1">
      <c r="A1022" s="78"/>
      <c r="B1022" s="78"/>
      <c r="C1022" s="78"/>
      <c r="Q1022" s="207"/>
    </row>
    <row r="1023" spans="1:17" ht="13.5" customHeight="1">
      <c r="A1023" s="78"/>
      <c r="B1023" s="78"/>
      <c r="C1023" s="78"/>
      <c r="Q1023" s="207"/>
    </row>
    <row r="1024" spans="1:17" ht="13.5" customHeight="1">
      <c r="A1024" s="78"/>
      <c r="B1024" s="78"/>
      <c r="C1024" s="78"/>
      <c r="Q1024" s="207"/>
    </row>
    <row r="1025" spans="1:17" ht="13.5" customHeight="1">
      <c r="A1025" s="78"/>
      <c r="B1025" s="78"/>
      <c r="C1025" s="78"/>
      <c r="Q1025" s="207"/>
    </row>
    <row r="1026" spans="1:17" ht="13.5" customHeight="1">
      <c r="A1026" s="78"/>
      <c r="B1026" s="78"/>
      <c r="C1026" s="78"/>
      <c r="Q1026" s="207"/>
    </row>
    <row r="1027" spans="1:17" ht="13.5" customHeight="1">
      <c r="A1027" s="78"/>
      <c r="B1027" s="78"/>
      <c r="C1027" s="78"/>
      <c r="Q1027" s="207"/>
    </row>
    <row r="1028" spans="1:17" ht="13.5" customHeight="1">
      <c r="A1028" s="78"/>
      <c r="B1028" s="78"/>
      <c r="C1028" s="78"/>
      <c r="Q1028" s="207"/>
    </row>
    <row r="1029" spans="1:17" ht="13.5" customHeight="1">
      <c r="A1029" s="78"/>
      <c r="B1029" s="78"/>
      <c r="C1029" s="78"/>
      <c r="Q1029" s="207"/>
    </row>
    <row r="1030" spans="1:17" ht="13.5" customHeight="1">
      <c r="A1030" s="78"/>
      <c r="B1030" s="78"/>
      <c r="C1030" s="78"/>
      <c r="Q1030" s="207"/>
    </row>
    <row r="1031" spans="1:17" ht="13.5" customHeight="1">
      <c r="A1031" s="78"/>
      <c r="B1031" s="78"/>
      <c r="C1031" s="78"/>
      <c r="Q1031" s="207"/>
    </row>
  </sheetData>
  <sortState ref="A2:T3305">
    <sortCondition ref="M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35"/>
  <sheetViews>
    <sheetView workbookViewId="0">
      <selection activeCell="A11" sqref="A11:E12"/>
    </sheetView>
  </sheetViews>
  <sheetFormatPr defaultColWidth="11.42578125" defaultRowHeight="15.75"/>
  <cols>
    <col min="1" max="1" width="26" style="240" customWidth="1"/>
    <col min="2" max="2" width="35.5703125" style="240" customWidth="1"/>
    <col min="3" max="3" width="35.5703125" style="245" customWidth="1"/>
    <col min="4" max="4" width="22.140625" style="246" customWidth="1"/>
    <col min="5" max="5" width="11.42578125" style="247"/>
    <col min="6" max="6" width="11.42578125" style="243"/>
    <col min="7" max="16384" width="11.42578125" style="247"/>
  </cols>
  <sheetData>
    <row r="1" spans="1:10" s="243" customFormat="1">
      <c r="A1" s="239" t="s">
        <v>0</v>
      </c>
      <c r="B1" s="239" t="s">
        <v>2</v>
      </c>
      <c r="C1" s="241" t="s">
        <v>3</v>
      </c>
      <c r="D1" s="242" t="s">
        <v>380</v>
      </c>
    </row>
    <row r="2" spans="1:10" s="243" customFormat="1">
      <c r="A2" s="240" t="s">
        <v>7</v>
      </c>
      <c r="B2" s="244" t="s">
        <v>8</v>
      </c>
      <c r="C2" s="245" t="s">
        <v>9</v>
      </c>
      <c r="D2" s="246">
        <v>0.36432629870129901</v>
      </c>
      <c r="I2" s="247"/>
    </row>
    <row r="3" spans="1:10">
      <c r="A3" s="240" t="s">
        <v>7</v>
      </c>
      <c r="B3" s="244" t="s">
        <v>12</v>
      </c>
      <c r="C3" s="245" t="s">
        <v>13</v>
      </c>
      <c r="D3" s="246">
        <v>0.46591920374707302</v>
      </c>
      <c r="J3" s="243"/>
    </row>
    <row r="4" spans="1:10">
      <c r="A4" s="240" t="s">
        <v>7</v>
      </c>
      <c r="B4" s="244" t="s">
        <v>16</v>
      </c>
      <c r="C4" s="245" t="s">
        <v>17</v>
      </c>
      <c r="D4" s="246">
        <v>0.44547619047619003</v>
      </c>
      <c r="J4" s="243"/>
    </row>
    <row r="5" spans="1:10">
      <c r="A5" s="240" t="s">
        <v>7</v>
      </c>
      <c r="B5" s="244" t="s">
        <v>18</v>
      </c>
      <c r="C5" s="245" t="s">
        <v>19</v>
      </c>
      <c r="D5" s="246">
        <v>0.64135487528344703</v>
      </c>
      <c r="I5" s="243"/>
      <c r="J5" s="243"/>
    </row>
    <row r="6" spans="1:10">
      <c r="A6" s="240" t="s">
        <v>7</v>
      </c>
      <c r="B6" s="244" t="s">
        <v>23</v>
      </c>
      <c r="C6" s="245" t="s">
        <v>24</v>
      </c>
      <c r="D6" s="246">
        <v>0.42564174107142899</v>
      </c>
      <c r="J6" s="243"/>
    </row>
    <row r="7" spans="1:10">
      <c r="A7" s="240" t="s">
        <v>7</v>
      </c>
      <c r="B7" s="244" t="s">
        <v>27</v>
      </c>
      <c r="C7" s="245" t="s">
        <v>26</v>
      </c>
      <c r="D7" s="246">
        <v>0.39955357142857101</v>
      </c>
      <c r="J7" s="243"/>
    </row>
    <row r="8" spans="1:10">
      <c r="A8" s="240" t="s">
        <v>7</v>
      </c>
      <c r="B8" s="244" t="s">
        <v>456</v>
      </c>
      <c r="C8" s="245" t="s">
        <v>28</v>
      </c>
      <c r="D8" s="246">
        <v>0.627717391304348</v>
      </c>
      <c r="I8" s="243"/>
      <c r="J8" s="243"/>
    </row>
    <row r="9" spans="1:10">
      <c r="A9" s="240" t="s">
        <v>7</v>
      </c>
      <c r="B9" s="244" t="s">
        <v>25</v>
      </c>
      <c r="C9" s="245" t="s">
        <v>30</v>
      </c>
      <c r="D9" s="246">
        <v>0.759349593495935</v>
      </c>
      <c r="J9" s="243"/>
    </row>
    <row r="10" spans="1:10" s="243" customFormat="1">
      <c r="A10" s="240" t="s">
        <v>7</v>
      </c>
      <c r="B10" s="244" t="s">
        <v>381</v>
      </c>
      <c r="C10" s="245" t="s">
        <v>406</v>
      </c>
      <c r="D10" s="246">
        <v>0.69243020863943605</v>
      </c>
      <c r="I10" s="247"/>
    </row>
    <row r="11" spans="1:10" s="458" customFormat="1">
      <c r="A11" s="454" t="s">
        <v>7</v>
      </c>
      <c r="B11" s="455" t="s">
        <v>574</v>
      </c>
      <c r="C11" s="456" t="s">
        <v>575</v>
      </c>
      <c r="D11" s="457">
        <v>0</v>
      </c>
    </row>
    <row r="12" spans="1:10" s="458" customFormat="1">
      <c r="A12" s="454" t="s">
        <v>7</v>
      </c>
      <c r="B12" s="455" t="s">
        <v>579</v>
      </c>
      <c r="C12" s="456" t="s">
        <v>580</v>
      </c>
      <c r="D12" s="457">
        <v>0</v>
      </c>
    </row>
    <row r="13" spans="1:10">
      <c r="A13" s="240" t="s">
        <v>31</v>
      </c>
      <c r="B13" s="244" t="s">
        <v>32</v>
      </c>
      <c r="C13" s="245" t="s">
        <v>33</v>
      </c>
      <c r="D13" s="246">
        <v>0.93094751649788898</v>
      </c>
      <c r="E13" s="243"/>
      <c r="J13" s="243"/>
    </row>
    <row r="14" spans="1:10">
      <c r="A14" s="240" t="s">
        <v>31</v>
      </c>
      <c r="B14" s="248" t="s">
        <v>34</v>
      </c>
      <c r="C14" s="245" t="s">
        <v>35</v>
      </c>
      <c r="D14" s="246">
        <v>0.71403827888229598</v>
      </c>
      <c r="E14" s="243"/>
      <c r="J14" s="243"/>
    </row>
    <row r="15" spans="1:10">
      <c r="A15" s="240" t="s">
        <v>31</v>
      </c>
      <c r="B15" s="244" t="s">
        <v>36</v>
      </c>
      <c r="C15" s="245" t="s">
        <v>37</v>
      </c>
      <c r="D15" s="246">
        <v>0.25061884281459401</v>
      </c>
      <c r="E15" s="243"/>
      <c r="J15" s="243"/>
    </row>
    <row r="16" spans="1:10">
      <c r="A16" s="240" t="s">
        <v>31</v>
      </c>
      <c r="B16" s="248" t="s">
        <v>38</v>
      </c>
      <c r="C16" s="245" t="s">
        <v>39</v>
      </c>
      <c r="D16" s="246">
        <v>1.3195912779480199</v>
      </c>
      <c r="E16" s="243"/>
      <c r="J16" s="243"/>
    </row>
    <row r="17" spans="1:10">
      <c r="A17" s="240" t="s">
        <v>31</v>
      </c>
      <c r="B17" s="244" t="s">
        <v>40</v>
      </c>
      <c r="C17" s="245" t="s">
        <v>41</v>
      </c>
      <c r="D17" s="246">
        <v>0.277903289734443</v>
      </c>
      <c r="E17" s="243"/>
      <c r="J17" s="243"/>
    </row>
    <row r="18" spans="1:10">
      <c r="A18" s="240" t="s">
        <v>31</v>
      </c>
      <c r="B18" s="244" t="s">
        <v>42</v>
      </c>
      <c r="C18" s="245" t="s">
        <v>43</v>
      </c>
      <c r="D18" s="246">
        <v>0.48897481569400603</v>
      </c>
      <c r="E18" s="243"/>
    </row>
    <row r="19" spans="1:10">
      <c r="A19" s="240" t="s">
        <v>31</v>
      </c>
      <c r="B19" s="248" t="s">
        <v>44</v>
      </c>
      <c r="C19" s="245" t="s">
        <v>45</v>
      </c>
      <c r="D19" s="246">
        <v>0.46129032258064501</v>
      </c>
      <c r="E19" s="243"/>
      <c r="J19" s="243"/>
    </row>
    <row r="20" spans="1:10">
      <c r="A20" s="240" t="s">
        <v>31</v>
      </c>
      <c r="B20" s="244" t="s">
        <v>47</v>
      </c>
      <c r="C20" s="245" t="s">
        <v>48</v>
      </c>
      <c r="D20" s="246">
        <v>0.62791111111111098</v>
      </c>
      <c r="E20" s="243"/>
      <c r="J20" s="243"/>
    </row>
    <row r="21" spans="1:10">
      <c r="A21" s="240" t="s">
        <v>31</v>
      </c>
      <c r="B21" s="248" t="s">
        <v>49</v>
      </c>
      <c r="C21" s="245" t="s">
        <v>50</v>
      </c>
      <c r="D21" s="246">
        <v>0.59828238965185099</v>
      </c>
      <c r="E21" s="243"/>
      <c r="J21" s="243"/>
    </row>
    <row r="22" spans="1:10">
      <c r="A22" s="240" t="s">
        <v>31</v>
      </c>
      <c r="B22" s="248" t="s">
        <v>51</v>
      </c>
      <c r="C22" s="245" t="s">
        <v>52</v>
      </c>
      <c r="D22" s="246">
        <v>0.38453268721372003</v>
      </c>
      <c r="E22" s="243"/>
      <c r="J22" s="243"/>
    </row>
    <row r="23" spans="1:10">
      <c r="A23" s="240" t="s">
        <v>31</v>
      </c>
      <c r="B23" s="244" t="s">
        <v>53</v>
      </c>
      <c r="C23" s="245" t="s">
        <v>54</v>
      </c>
      <c r="D23" s="246">
        <v>0.28705882352941198</v>
      </c>
      <c r="E23" s="243"/>
      <c r="J23" s="243"/>
    </row>
    <row r="24" spans="1:10">
      <c r="A24" s="240" t="s">
        <v>31</v>
      </c>
      <c r="B24" s="248" t="s">
        <v>55</v>
      </c>
      <c r="C24" s="245" t="s">
        <v>56</v>
      </c>
      <c r="D24" s="246">
        <v>1.1421600000000001</v>
      </c>
      <c r="E24" s="243"/>
      <c r="J24" s="243"/>
    </row>
    <row r="25" spans="1:10">
      <c r="A25" s="240" t="s">
        <v>31</v>
      </c>
      <c r="B25" s="244" t="s">
        <v>57</v>
      </c>
      <c r="C25" s="245" t="s">
        <v>58</v>
      </c>
      <c r="D25" s="246">
        <v>0.25022731332035197</v>
      </c>
      <c r="E25" s="243"/>
      <c r="J25" s="243"/>
    </row>
    <row r="26" spans="1:10">
      <c r="A26" s="240" t="s">
        <v>31</v>
      </c>
      <c r="B26" s="248" t="s">
        <v>403</v>
      </c>
      <c r="C26" s="245" t="s">
        <v>60</v>
      </c>
      <c r="D26" s="246">
        <v>0.30029032258064497</v>
      </c>
      <c r="E26" s="243"/>
      <c r="J26" s="243"/>
    </row>
    <row r="27" spans="1:10">
      <c r="A27" s="240" t="s">
        <v>31</v>
      </c>
      <c r="B27" s="248" t="s">
        <v>61</v>
      </c>
      <c r="C27" s="245" t="s">
        <v>62</v>
      </c>
      <c r="D27" s="246">
        <v>0.54038421300712802</v>
      </c>
      <c r="E27" s="243"/>
      <c r="J27" s="243"/>
    </row>
    <row r="28" spans="1:10">
      <c r="A28" s="240" t="s">
        <v>31</v>
      </c>
      <c r="B28" s="244" t="s">
        <v>63</v>
      </c>
      <c r="C28" s="245" t="s">
        <v>64</v>
      </c>
      <c r="D28" s="246">
        <v>0.40033163265306099</v>
      </c>
      <c r="E28" s="243"/>
      <c r="J28" s="243"/>
    </row>
    <row r="29" spans="1:10">
      <c r="A29" s="240" t="s">
        <v>31</v>
      </c>
      <c r="B29" s="248" t="s">
        <v>402</v>
      </c>
      <c r="C29" s="245" t="s">
        <v>66</v>
      </c>
      <c r="D29" s="246">
        <v>0.60565476190476197</v>
      </c>
      <c r="E29" s="243"/>
      <c r="J29" s="243"/>
    </row>
    <row r="30" spans="1:10" s="243" customFormat="1">
      <c r="A30" s="240" t="s">
        <v>31</v>
      </c>
      <c r="B30" s="244" t="s">
        <v>67</v>
      </c>
      <c r="C30" s="245" t="s">
        <v>68</v>
      </c>
      <c r="D30" s="246">
        <v>0.517775041050903</v>
      </c>
      <c r="I30" s="247"/>
    </row>
    <row r="31" spans="1:10">
      <c r="A31" s="240" t="s">
        <v>31</v>
      </c>
      <c r="B31" s="244" t="s">
        <v>69</v>
      </c>
      <c r="C31" s="245" t="s">
        <v>70</v>
      </c>
      <c r="D31" s="246">
        <v>0.239107279693487</v>
      </c>
      <c r="E31" s="243"/>
      <c r="I31" s="243"/>
      <c r="J31" s="243"/>
    </row>
    <row r="32" spans="1:10">
      <c r="A32" s="240" t="s">
        <v>31</v>
      </c>
      <c r="B32" s="244" t="s">
        <v>71</v>
      </c>
      <c r="C32" s="245" t="s">
        <v>72</v>
      </c>
      <c r="D32" s="246">
        <v>0.29171875000000003</v>
      </c>
      <c r="E32" s="243"/>
    </row>
    <row r="33" spans="1:5">
      <c r="A33" s="240" t="s">
        <v>31</v>
      </c>
      <c r="B33" s="244" t="s">
        <v>73</v>
      </c>
      <c r="C33" s="245" t="s">
        <v>74</v>
      </c>
      <c r="D33" s="246">
        <v>0.18560476955746899</v>
      </c>
      <c r="E33" s="243"/>
    </row>
    <row r="34" spans="1:5">
      <c r="A34" s="240" t="s">
        <v>31</v>
      </c>
      <c r="B34" s="244" t="s">
        <v>581</v>
      </c>
      <c r="C34" s="252" t="s">
        <v>582</v>
      </c>
      <c r="D34" s="463">
        <v>1.07</v>
      </c>
      <c r="E34" s="243"/>
    </row>
    <row r="35" spans="1:5" s="458" customFormat="1">
      <c r="A35" s="454" t="s">
        <v>31</v>
      </c>
      <c r="B35" s="455" t="s">
        <v>583</v>
      </c>
      <c r="C35" s="456" t="s">
        <v>585</v>
      </c>
      <c r="D35" s="457">
        <v>0</v>
      </c>
    </row>
    <row r="36" spans="1:5" s="458" customFormat="1">
      <c r="A36" s="454" t="s">
        <v>31</v>
      </c>
      <c r="B36" s="455" t="s">
        <v>584</v>
      </c>
      <c r="C36" s="456" t="s">
        <v>587</v>
      </c>
      <c r="D36" s="457">
        <v>0</v>
      </c>
    </row>
    <row r="37" spans="1:5" s="458" customFormat="1">
      <c r="A37" s="454" t="s">
        <v>31</v>
      </c>
      <c r="B37" s="455" t="s">
        <v>586</v>
      </c>
      <c r="C37" s="456" t="s">
        <v>588</v>
      </c>
      <c r="D37" s="457">
        <v>0</v>
      </c>
    </row>
    <row r="38" spans="1:5">
      <c r="A38" s="240" t="s">
        <v>75</v>
      </c>
      <c r="B38" s="244" t="s">
        <v>76</v>
      </c>
      <c r="C38" s="245" t="s">
        <v>77</v>
      </c>
      <c r="D38" s="246">
        <v>0.27191326530612298</v>
      </c>
      <c r="E38" s="243"/>
    </row>
    <row r="39" spans="1:5">
      <c r="A39" s="240" t="s">
        <v>75</v>
      </c>
      <c r="B39" s="244" t="s">
        <v>78</v>
      </c>
      <c r="C39" s="245" t="s">
        <v>79</v>
      </c>
      <c r="D39" s="246">
        <v>0.32329493087557598</v>
      </c>
      <c r="E39" s="243"/>
    </row>
    <row r="40" spans="1:5">
      <c r="A40" s="240" t="s">
        <v>75</v>
      </c>
      <c r="B40" s="244" t="s">
        <v>332</v>
      </c>
      <c r="C40" s="245" t="s">
        <v>81</v>
      </c>
      <c r="D40" s="246">
        <v>0.37242364532019701</v>
      </c>
      <c r="E40" s="243"/>
    </row>
    <row r="41" spans="1:5">
      <c r="A41" s="240" t="s">
        <v>75</v>
      </c>
      <c r="B41" s="244" t="s">
        <v>86</v>
      </c>
      <c r="C41" s="245" t="s">
        <v>87</v>
      </c>
      <c r="D41" s="246">
        <v>0.58255652173913097</v>
      </c>
      <c r="E41" s="243"/>
    </row>
    <row r="42" spans="1:5">
      <c r="A42" s="240" t="s">
        <v>75</v>
      </c>
      <c r="B42" s="244" t="s">
        <v>262</v>
      </c>
      <c r="C42" s="461" t="s">
        <v>421</v>
      </c>
      <c r="D42" s="246">
        <v>0.68037435897435905</v>
      </c>
      <c r="E42" s="243"/>
    </row>
    <row r="43" spans="1:5">
      <c r="A43" s="240" t="s">
        <v>75</v>
      </c>
      <c r="B43" s="244" t="s">
        <v>90</v>
      </c>
      <c r="C43" s="245" t="s">
        <v>91</v>
      </c>
      <c r="D43" s="246">
        <v>0.58613624338624404</v>
      </c>
      <c r="E43" s="243"/>
    </row>
    <row r="44" spans="1:5">
      <c r="A44" s="240" t="s">
        <v>75</v>
      </c>
      <c r="B44" s="244" t="s">
        <v>92</v>
      </c>
      <c r="C44" s="245" t="s">
        <v>93</v>
      </c>
      <c r="D44" s="246">
        <v>6.2450023245001998E-2</v>
      </c>
      <c r="E44" s="243"/>
    </row>
    <row r="45" spans="1:5">
      <c r="A45" s="240" t="s">
        <v>75</v>
      </c>
      <c r="B45" s="244" t="s">
        <v>441</v>
      </c>
      <c r="C45" s="252" t="s">
        <v>477</v>
      </c>
      <c r="D45" s="462">
        <v>0.6544444444444445</v>
      </c>
      <c r="E45" s="243"/>
    </row>
    <row r="46" spans="1:5">
      <c r="A46" s="240" t="s">
        <v>75</v>
      </c>
      <c r="B46" s="244" t="s">
        <v>96</v>
      </c>
      <c r="C46" s="245" t="s">
        <v>97</v>
      </c>
      <c r="D46" s="246">
        <v>0.123777777777778</v>
      </c>
      <c r="E46" s="243"/>
    </row>
    <row r="47" spans="1:5">
      <c r="A47" s="240" t="s">
        <v>75</v>
      </c>
      <c r="B47" s="244" t="s">
        <v>100</v>
      </c>
      <c r="C47" s="245" t="s">
        <v>101</v>
      </c>
      <c r="D47" s="246">
        <v>9.2388888888889006E-2</v>
      </c>
      <c r="E47" s="243"/>
    </row>
    <row r="48" spans="1:5">
      <c r="A48" s="240" t="s">
        <v>75</v>
      </c>
      <c r="B48" s="244" t="s">
        <v>104</v>
      </c>
      <c r="C48" s="245" t="s">
        <v>105</v>
      </c>
      <c r="D48" s="246">
        <v>0.25122381382544001</v>
      </c>
      <c r="E48" s="243"/>
    </row>
    <row r="49" spans="1:10">
      <c r="A49" s="240" t="s">
        <v>75</v>
      </c>
      <c r="B49" s="244" t="s">
        <v>589</v>
      </c>
      <c r="C49" s="252" t="s">
        <v>590</v>
      </c>
      <c r="D49" s="463">
        <v>0.46</v>
      </c>
      <c r="E49" s="243"/>
    </row>
    <row r="50" spans="1:10">
      <c r="A50" s="240" t="s">
        <v>106</v>
      </c>
      <c r="B50" s="248" t="s">
        <v>107</v>
      </c>
      <c r="C50" s="245" t="s">
        <v>108</v>
      </c>
      <c r="D50" s="246">
        <v>0.94002702702702701</v>
      </c>
      <c r="E50" s="243"/>
    </row>
    <row r="51" spans="1:10">
      <c r="A51" s="240" t="s">
        <v>106</v>
      </c>
      <c r="B51" s="248" t="s">
        <v>109</v>
      </c>
      <c r="C51" s="245" t="s">
        <v>110</v>
      </c>
      <c r="D51" s="246">
        <v>0.92774285714285698</v>
      </c>
      <c r="E51" s="243"/>
    </row>
    <row r="52" spans="1:10">
      <c r="A52" s="240" t="s">
        <v>106</v>
      </c>
      <c r="B52" s="248" t="s">
        <v>606</v>
      </c>
      <c r="C52" s="252" t="s">
        <v>607</v>
      </c>
      <c r="D52" s="463">
        <v>1.24</v>
      </c>
      <c r="E52" s="243"/>
    </row>
    <row r="53" spans="1:10">
      <c r="A53" s="240" t="s">
        <v>106</v>
      </c>
      <c r="B53" s="248" t="s">
        <v>593</v>
      </c>
      <c r="C53" s="252" t="s">
        <v>594</v>
      </c>
      <c r="D53" s="463">
        <v>0.73</v>
      </c>
      <c r="E53" s="243"/>
    </row>
    <row r="54" spans="1:10">
      <c r="A54" s="240" t="s">
        <v>106</v>
      </c>
      <c r="B54" s="248" t="s">
        <v>111</v>
      </c>
      <c r="C54" s="245" t="s">
        <v>112</v>
      </c>
      <c r="D54" s="246">
        <v>0.17253703703703699</v>
      </c>
      <c r="E54" s="243"/>
    </row>
    <row r="55" spans="1:10">
      <c r="A55" s="240" t="s">
        <v>106</v>
      </c>
      <c r="B55" s="248" t="s">
        <v>113</v>
      </c>
      <c r="C55" s="245" t="s">
        <v>114</v>
      </c>
      <c r="D55" s="246">
        <v>0.17952083333333299</v>
      </c>
      <c r="E55" s="243"/>
    </row>
    <row r="56" spans="1:10">
      <c r="A56" s="240" t="s">
        <v>106</v>
      </c>
      <c r="B56" s="248" t="s">
        <v>115</v>
      </c>
      <c r="C56" s="245" t="s">
        <v>116</v>
      </c>
      <c r="D56" s="246">
        <v>0.49166666666666697</v>
      </c>
      <c r="E56" s="243"/>
    </row>
    <row r="57" spans="1:10">
      <c r="A57" s="240" t="s">
        <v>121</v>
      </c>
      <c r="B57" s="248" t="s">
        <v>122</v>
      </c>
      <c r="C57" s="245" t="s">
        <v>123</v>
      </c>
      <c r="D57" s="246">
        <v>0.70172733462763004</v>
      </c>
      <c r="E57" s="243"/>
      <c r="J57" s="243"/>
    </row>
    <row r="58" spans="1:10">
      <c r="A58" s="240" t="s">
        <v>121</v>
      </c>
      <c r="B58" s="248" t="s">
        <v>124</v>
      </c>
      <c r="C58" s="245" t="s">
        <v>125</v>
      </c>
      <c r="D58" s="246">
        <v>1.72340619307832</v>
      </c>
      <c r="E58" s="243"/>
      <c r="I58" s="243"/>
      <c r="J58" s="243"/>
    </row>
    <row r="59" spans="1:10">
      <c r="A59" s="240" t="s">
        <v>121</v>
      </c>
      <c r="B59" s="248" t="s">
        <v>126</v>
      </c>
      <c r="C59" s="245" t="s">
        <v>127</v>
      </c>
      <c r="D59" s="246">
        <v>2.4237676056337998</v>
      </c>
      <c r="E59" s="243"/>
      <c r="J59" s="243"/>
    </row>
    <row r="60" spans="1:10">
      <c r="A60" s="240" t="s">
        <v>121</v>
      </c>
      <c r="B60" s="248" t="s">
        <v>128</v>
      </c>
      <c r="C60" s="245" t="s">
        <v>129</v>
      </c>
      <c r="D60" s="246">
        <v>2.80669014084507</v>
      </c>
      <c r="E60" s="243"/>
      <c r="I60" s="243"/>
      <c r="J60" s="243"/>
    </row>
    <row r="61" spans="1:10">
      <c r="A61" s="240" t="s">
        <v>121</v>
      </c>
      <c r="B61" s="248" t="s">
        <v>130</v>
      </c>
      <c r="C61" s="245" t="s">
        <v>131</v>
      </c>
      <c r="D61" s="246">
        <v>1.5619047619047599</v>
      </c>
      <c r="E61" s="243"/>
      <c r="J61" s="243"/>
    </row>
    <row r="62" spans="1:10">
      <c r="A62" s="240" t="s">
        <v>121</v>
      </c>
      <c r="B62" s="248" t="s">
        <v>132</v>
      </c>
      <c r="C62" s="245" t="s">
        <v>133</v>
      </c>
      <c r="D62" s="246">
        <v>1.9671884057971001</v>
      </c>
      <c r="J62" s="243"/>
    </row>
    <row r="63" spans="1:10">
      <c r="A63" s="240" t="s">
        <v>121</v>
      </c>
      <c r="B63" s="248" t="s">
        <v>136</v>
      </c>
      <c r="C63" s="245" t="s">
        <v>137</v>
      </c>
      <c r="D63" s="246">
        <v>1.4025834788992599</v>
      </c>
      <c r="E63" s="243"/>
      <c r="J63" s="243"/>
    </row>
    <row r="64" spans="1:10">
      <c r="A64" s="240" t="s">
        <v>121</v>
      </c>
      <c r="B64" s="248" t="s">
        <v>138</v>
      </c>
      <c r="C64" s="245" t="s">
        <v>139</v>
      </c>
      <c r="D64" s="246">
        <v>1.7472537878787799</v>
      </c>
      <c r="E64" s="243"/>
      <c r="I64" s="250"/>
      <c r="J64" s="243"/>
    </row>
    <row r="65" spans="1:10">
      <c r="A65" s="240" t="s">
        <v>121</v>
      </c>
      <c r="B65" s="248" t="s">
        <v>140</v>
      </c>
      <c r="C65" s="245" t="s">
        <v>141</v>
      </c>
      <c r="D65" s="246">
        <v>2.41373333333333</v>
      </c>
      <c r="E65" s="243"/>
      <c r="I65" s="250"/>
      <c r="J65" s="243"/>
    </row>
    <row r="66" spans="1:10">
      <c r="A66" s="240" t="s">
        <v>121</v>
      </c>
      <c r="B66" s="248" t="s">
        <v>142</v>
      </c>
      <c r="C66" s="245" t="s">
        <v>143</v>
      </c>
      <c r="D66" s="246">
        <v>1.8575757575757501</v>
      </c>
      <c r="E66" s="243"/>
    </row>
    <row r="67" spans="1:10">
      <c r="A67" s="240" t="s">
        <v>121</v>
      </c>
      <c r="B67" s="251" t="s">
        <v>144</v>
      </c>
      <c r="C67" s="245" t="s">
        <v>145</v>
      </c>
      <c r="D67" s="246">
        <v>2.0630588235294098</v>
      </c>
      <c r="E67" s="243"/>
    </row>
    <row r="68" spans="1:10" s="243" customFormat="1">
      <c r="A68" s="240" t="s">
        <v>121</v>
      </c>
      <c r="B68" s="244" t="s">
        <v>148</v>
      </c>
      <c r="C68" s="245" t="s">
        <v>149</v>
      </c>
      <c r="D68" s="246">
        <v>1.56166540534342</v>
      </c>
    </row>
    <row r="69" spans="1:10" s="243" customFormat="1">
      <c r="A69" s="240" t="s">
        <v>121</v>
      </c>
      <c r="B69" s="244" t="s">
        <v>156</v>
      </c>
      <c r="C69" s="245" t="s">
        <v>157</v>
      </c>
      <c r="D69" s="246">
        <v>1.19933333333333</v>
      </c>
    </row>
    <row r="70" spans="1:10" s="243" customFormat="1">
      <c r="A70" s="240" t="s">
        <v>121</v>
      </c>
      <c r="B70" s="244" t="s">
        <v>152</v>
      </c>
      <c r="C70" s="245" t="s">
        <v>153</v>
      </c>
      <c r="D70" s="246">
        <v>1.6871532091097301</v>
      </c>
    </row>
    <row r="71" spans="1:10" s="243" customFormat="1">
      <c r="A71" s="240" t="s">
        <v>121</v>
      </c>
      <c r="B71" s="244" t="s">
        <v>150</v>
      </c>
      <c r="C71" s="245" t="s">
        <v>151</v>
      </c>
      <c r="D71" s="246">
        <v>0.24496432719429201</v>
      </c>
    </row>
    <row r="72" spans="1:10" s="243" customFormat="1">
      <c r="A72" s="240" t="s">
        <v>121</v>
      </c>
      <c r="B72" s="244" t="s">
        <v>154</v>
      </c>
      <c r="C72" s="245" t="s">
        <v>155</v>
      </c>
      <c r="D72" s="246">
        <v>0.607349613520766</v>
      </c>
    </row>
    <row r="73" spans="1:10" s="243" customFormat="1">
      <c r="A73" s="240" t="s">
        <v>121</v>
      </c>
      <c r="B73" s="244" t="s">
        <v>383</v>
      </c>
      <c r="C73" s="245" t="s">
        <v>147</v>
      </c>
      <c r="D73" s="246">
        <v>1.66855816332045</v>
      </c>
    </row>
    <row r="74" spans="1:10" s="243" customFormat="1">
      <c r="A74" s="240" t="s">
        <v>121</v>
      </c>
      <c r="B74" s="244" t="s">
        <v>445</v>
      </c>
      <c r="C74" s="245" t="s">
        <v>446</v>
      </c>
      <c r="D74" s="246">
        <v>1.6929615237431499</v>
      </c>
    </row>
    <row r="75" spans="1:10" s="243" customFormat="1">
      <c r="A75" s="240" t="s">
        <v>121</v>
      </c>
      <c r="B75" s="244" t="s">
        <v>595</v>
      </c>
      <c r="C75" s="252" t="s">
        <v>596</v>
      </c>
      <c r="D75" s="463">
        <v>1.18</v>
      </c>
    </row>
    <row r="76" spans="1:10" s="243" customFormat="1">
      <c r="A76" s="240" t="s">
        <v>166</v>
      </c>
      <c r="B76" s="244" t="s">
        <v>167</v>
      </c>
      <c r="C76" s="245" t="s">
        <v>168</v>
      </c>
      <c r="D76" s="246">
        <v>0.86594827586206902</v>
      </c>
    </row>
    <row r="77" spans="1:10" s="243" customFormat="1">
      <c r="A77" s="240" t="s">
        <v>166</v>
      </c>
      <c r="B77" s="244" t="s">
        <v>169</v>
      </c>
      <c r="C77" s="245" t="s">
        <v>170</v>
      </c>
      <c r="D77" s="246">
        <v>0.45553333333333301</v>
      </c>
    </row>
    <row r="78" spans="1:10" s="243" customFormat="1">
      <c r="A78" s="240" t="s">
        <v>166</v>
      </c>
      <c r="B78" s="244" t="s">
        <v>173</v>
      </c>
      <c r="C78" s="245" t="s">
        <v>174</v>
      </c>
      <c r="D78" s="246">
        <v>0.29626785714285703</v>
      </c>
    </row>
    <row r="79" spans="1:10" s="243" customFormat="1">
      <c r="A79" s="240" t="s">
        <v>405</v>
      </c>
      <c r="B79" s="244" t="s">
        <v>442</v>
      </c>
      <c r="C79" s="252" t="s">
        <v>476</v>
      </c>
      <c r="D79" s="464">
        <v>1.2644980310556226</v>
      </c>
    </row>
    <row r="80" spans="1:10" s="243" customFormat="1">
      <c r="A80" s="240" t="s">
        <v>405</v>
      </c>
      <c r="B80" s="244" t="s">
        <v>199</v>
      </c>
      <c r="C80" s="245" t="s">
        <v>200</v>
      </c>
      <c r="D80" s="246">
        <v>1.2161249999999999</v>
      </c>
    </row>
    <row r="81" spans="1:5" s="243" customFormat="1">
      <c r="A81" s="240" t="s">
        <v>405</v>
      </c>
      <c r="B81" s="249" t="s">
        <v>201</v>
      </c>
      <c r="C81" s="245" t="s">
        <v>202</v>
      </c>
      <c r="D81" s="246">
        <v>1.17922595963593</v>
      </c>
    </row>
    <row r="82" spans="1:5" s="243" customFormat="1">
      <c r="A82" s="240" t="s">
        <v>405</v>
      </c>
      <c r="B82" s="244" t="s">
        <v>205</v>
      </c>
      <c r="C82" s="245" t="s">
        <v>206</v>
      </c>
      <c r="D82" s="246">
        <v>0.112617060337649</v>
      </c>
    </row>
    <row r="83" spans="1:5" s="243" customFormat="1">
      <c r="A83" s="240" t="s">
        <v>405</v>
      </c>
      <c r="B83" s="244" t="s">
        <v>394</v>
      </c>
      <c r="C83" s="245" t="s">
        <v>453</v>
      </c>
      <c r="D83" s="246">
        <v>1.1755000097428601</v>
      </c>
    </row>
    <row r="84" spans="1:5" s="243" customFormat="1">
      <c r="A84" s="240" t="s">
        <v>405</v>
      </c>
      <c r="B84" s="248" t="s">
        <v>187</v>
      </c>
      <c r="C84" s="245" t="s">
        <v>188</v>
      </c>
      <c r="D84" s="246">
        <v>1.93685403138528</v>
      </c>
    </row>
    <row r="85" spans="1:5" s="243" customFormat="1">
      <c r="A85" s="240" t="s">
        <v>405</v>
      </c>
      <c r="B85" s="248" t="s">
        <v>189</v>
      </c>
      <c r="C85" s="245" t="s">
        <v>190</v>
      </c>
      <c r="D85" s="246">
        <v>1.46857142857142</v>
      </c>
    </row>
    <row r="86" spans="1:5" s="243" customFormat="1">
      <c r="A86" s="240" t="s">
        <v>405</v>
      </c>
      <c r="B86" s="240" t="s">
        <v>191</v>
      </c>
      <c r="C86" s="245" t="s">
        <v>192</v>
      </c>
      <c r="D86" s="246">
        <v>0.95023310023310004</v>
      </c>
    </row>
    <row r="87" spans="1:5" s="243" customFormat="1">
      <c r="A87" s="240" t="s">
        <v>405</v>
      </c>
      <c r="B87" s="240" t="s">
        <v>193</v>
      </c>
      <c r="C87" s="245" t="s">
        <v>194</v>
      </c>
      <c r="D87" s="246">
        <v>0.74809999999999999</v>
      </c>
    </row>
    <row r="88" spans="1:5" s="243" customFormat="1">
      <c r="A88" s="240" t="s">
        <v>405</v>
      </c>
      <c r="B88" s="240" t="s">
        <v>176</v>
      </c>
      <c r="C88" s="245" t="s">
        <v>177</v>
      </c>
      <c r="D88" s="246">
        <v>1.66886363636363</v>
      </c>
    </row>
    <row r="89" spans="1:5" s="243" customFormat="1">
      <c r="A89" s="240" t="s">
        <v>405</v>
      </c>
      <c r="B89" s="240" t="s">
        <v>179</v>
      </c>
      <c r="C89" s="245" t="s">
        <v>180</v>
      </c>
      <c r="D89" s="246">
        <v>1.0325044135363399</v>
      </c>
    </row>
    <row r="90" spans="1:5" s="243" customFormat="1">
      <c r="A90" s="240" t="s">
        <v>405</v>
      </c>
      <c r="B90" s="240" t="s">
        <v>181</v>
      </c>
      <c r="C90" s="245" t="s">
        <v>182</v>
      </c>
      <c r="D90" s="246">
        <v>0.221142857142857</v>
      </c>
    </row>
    <row r="91" spans="1:5" s="243" customFormat="1">
      <c r="A91" s="240" t="s">
        <v>405</v>
      </c>
      <c r="B91" s="240" t="s">
        <v>183</v>
      </c>
      <c r="C91" s="245" t="s">
        <v>184</v>
      </c>
      <c r="D91" s="246">
        <v>1.3555462894617301</v>
      </c>
    </row>
    <row r="92" spans="1:5" s="243" customFormat="1">
      <c r="A92" s="240" t="s">
        <v>405</v>
      </c>
      <c r="B92" s="240" t="s">
        <v>185</v>
      </c>
      <c r="C92" s="245" t="s">
        <v>186</v>
      </c>
      <c r="D92" s="246">
        <v>1.0817204301075201</v>
      </c>
    </row>
    <row r="93" spans="1:5" s="243" customFormat="1">
      <c r="A93" s="240" t="s">
        <v>207</v>
      </c>
      <c r="B93" s="240" t="s">
        <v>496</v>
      </c>
      <c r="C93" s="245" t="s">
        <v>209</v>
      </c>
      <c r="D93" s="246">
        <v>0.64082440366348103</v>
      </c>
    </row>
    <row r="94" spans="1:5" s="243" customFormat="1">
      <c r="A94" s="240" t="s">
        <v>207</v>
      </c>
      <c r="B94" s="240" t="s">
        <v>210</v>
      </c>
      <c r="C94" s="245" t="s">
        <v>211</v>
      </c>
      <c r="D94" s="246">
        <v>0.705952380952381</v>
      </c>
    </row>
    <row r="95" spans="1:5">
      <c r="A95" s="240" t="s">
        <v>207</v>
      </c>
      <c r="B95" s="240" t="s">
        <v>214</v>
      </c>
      <c r="C95" s="245" t="s">
        <v>215</v>
      </c>
      <c r="D95" s="246">
        <v>0.48720662931839398</v>
      </c>
      <c r="E95" s="243"/>
    </row>
    <row r="96" spans="1:5">
      <c r="A96" s="240" t="s">
        <v>207</v>
      </c>
      <c r="B96" s="240" t="s">
        <v>216</v>
      </c>
      <c r="C96" s="245" t="s">
        <v>217</v>
      </c>
      <c r="D96" s="246">
        <v>0.795032879373336</v>
      </c>
      <c r="E96" s="243"/>
    </row>
    <row r="97" spans="1:5">
      <c r="A97" s="240" t="s">
        <v>207</v>
      </c>
      <c r="B97" s="240" t="s">
        <v>218</v>
      </c>
      <c r="C97" s="245" t="s">
        <v>219</v>
      </c>
      <c r="D97" s="246">
        <v>0.390026915113872</v>
      </c>
      <c r="E97" s="243"/>
    </row>
    <row r="98" spans="1:5">
      <c r="A98" s="240" t="s">
        <v>207</v>
      </c>
      <c r="B98" s="240" t="s">
        <v>220</v>
      </c>
      <c r="C98" s="245" t="s">
        <v>221</v>
      </c>
      <c r="D98" s="246">
        <v>0.194533333333333</v>
      </c>
      <c r="E98" s="243"/>
    </row>
    <row r="99" spans="1:5" s="243" customFormat="1">
      <c r="A99" s="240" t="s">
        <v>207</v>
      </c>
      <c r="B99" s="240" t="s">
        <v>212</v>
      </c>
      <c r="C99" s="245" t="s">
        <v>213</v>
      </c>
      <c r="D99" s="246">
        <v>0.49866826863786701</v>
      </c>
    </row>
    <row r="100" spans="1:5" s="243" customFormat="1">
      <c r="A100" s="240" t="s">
        <v>207</v>
      </c>
      <c r="B100" s="240" t="s">
        <v>486</v>
      </c>
      <c r="C100" s="245" t="s">
        <v>438</v>
      </c>
      <c r="D100" s="464">
        <v>1.4372</v>
      </c>
    </row>
    <row r="101" spans="1:5" s="243" customFormat="1">
      <c r="A101" s="240" t="s">
        <v>207</v>
      </c>
      <c r="B101" s="240" t="s">
        <v>615</v>
      </c>
      <c r="C101" s="245" t="s">
        <v>598</v>
      </c>
      <c r="D101" s="463">
        <v>0.86</v>
      </c>
    </row>
    <row r="102" spans="1:5" s="243" customFormat="1" ht="16.5" customHeight="1">
      <c r="A102" s="240" t="s">
        <v>207</v>
      </c>
      <c r="B102" s="240" t="s">
        <v>616</v>
      </c>
      <c r="C102" s="245" t="s">
        <v>436</v>
      </c>
      <c r="D102" s="464">
        <v>0.52618181818181819</v>
      </c>
    </row>
    <row r="103" spans="1:5" s="243" customFormat="1" ht="16.5" customHeight="1">
      <c r="A103" s="240" t="s">
        <v>207</v>
      </c>
      <c r="B103" s="240" t="s">
        <v>609</v>
      </c>
      <c r="C103" s="252" t="s">
        <v>619</v>
      </c>
      <c r="D103" s="463">
        <v>2.29</v>
      </c>
    </row>
    <row r="104" spans="1:5">
      <c r="A104" s="240" t="s">
        <v>222</v>
      </c>
      <c r="B104" s="240" t="s">
        <v>223</v>
      </c>
      <c r="C104" s="245" t="s">
        <v>224</v>
      </c>
      <c r="D104" s="246">
        <v>1.3492338709677401</v>
      </c>
      <c r="E104" s="243"/>
    </row>
    <row r="105" spans="1:5">
      <c r="A105" s="240" t="s">
        <v>222</v>
      </c>
      <c r="B105" s="240" t="s">
        <v>225</v>
      </c>
      <c r="C105" s="245" t="s">
        <v>226</v>
      </c>
      <c r="D105" s="246">
        <v>0.10501609195402301</v>
      </c>
      <c r="E105" s="243"/>
    </row>
    <row r="106" spans="1:5">
      <c r="A106" s="240" t="s">
        <v>222</v>
      </c>
      <c r="B106" s="240" t="s">
        <v>227</v>
      </c>
      <c r="C106" s="245" t="s">
        <v>228</v>
      </c>
      <c r="D106" s="246">
        <v>0.122344827586207</v>
      </c>
      <c r="E106" s="243"/>
    </row>
    <row r="107" spans="1:5">
      <c r="A107" s="240" t="s">
        <v>222</v>
      </c>
      <c r="B107" s="240" t="s">
        <v>229</v>
      </c>
      <c r="C107" s="245" t="s">
        <v>230</v>
      </c>
      <c r="D107" s="246">
        <v>0.16678750944822399</v>
      </c>
      <c r="E107" s="243"/>
    </row>
    <row r="108" spans="1:5">
      <c r="A108" s="240" t="s">
        <v>222</v>
      </c>
      <c r="B108" s="240" t="s">
        <v>497</v>
      </c>
      <c r="C108" s="245" t="s">
        <v>234</v>
      </c>
      <c r="D108" s="246">
        <v>0.494305555555556</v>
      </c>
      <c r="E108" s="243"/>
    </row>
    <row r="109" spans="1:5">
      <c r="A109" s="240" t="s">
        <v>222</v>
      </c>
      <c r="B109" s="240" t="s">
        <v>397</v>
      </c>
      <c r="C109" s="245" t="s">
        <v>430</v>
      </c>
      <c r="D109" s="246">
        <v>0.48680000000000001</v>
      </c>
      <c r="E109" s="243"/>
    </row>
    <row r="110" spans="1:5">
      <c r="A110" s="240" t="s">
        <v>222</v>
      </c>
      <c r="B110" s="240" t="s">
        <v>398</v>
      </c>
      <c r="C110" s="245" t="s">
        <v>431</v>
      </c>
      <c r="D110" s="246">
        <v>0.96895833333333303</v>
      </c>
      <c r="E110" s="243"/>
    </row>
    <row r="111" spans="1:5">
      <c r="A111" s="240" t="s">
        <v>222</v>
      </c>
      <c r="B111" s="240" t="s">
        <v>399</v>
      </c>
      <c r="C111" s="245" t="s">
        <v>432</v>
      </c>
      <c r="D111" s="246">
        <v>2.2694444444444399</v>
      </c>
      <c r="E111" s="243"/>
    </row>
    <row r="112" spans="1:5">
      <c r="A112" s="240" t="s">
        <v>222</v>
      </c>
      <c r="B112" s="240" t="s">
        <v>400</v>
      </c>
      <c r="C112" s="245" t="s">
        <v>433</v>
      </c>
      <c r="D112" s="246">
        <v>0.19291666666666701</v>
      </c>
      <c r="E112" s="243"/>
    </row>
    <row r="113" spans="1:10">
      <c r="A113" s="240" t="s">
        <v>235</v>
      </c>
      <c r="B113" s="240" t="s">
        <v>236</v>
      </c>
      <c r="C113" s="245" t="s">
        <v>237</v>
      </c>
      <c r="D113" s="246">
        <v>0.93191154581086499</v>
      </c>
      <c r="E113" s="243"/>
      <c r="J113" s="243"/>
    </row>
    <row r="114" spans="1:10">
      <c r="A114" s="240" t="s">
        <v>235</v>
      </c>
      <c r="B114" s="240" t="s">
        <v>238</v>
      </c>
      <c r="C114" s="245" t="s">
        <v>239</v>
      </c>
      <c r="D114" s="246">
        <v>1.0214604050467</v>
      </c>
      <c r="E114" s="243"/>
    </row>
    <row r="115" spans="1:10">
      <c r="A115" s="240" t="s">
        <v>235</v>
      </c>
      <c r="B115" s="240" t="s">
        <v>240</v>
      </c>
      <c r="C115" s="245" t="s">
        <v>241</v>
      </c>
      <c r="D115" s="246">
        <v>2.3428813559321999</v>
      </c>
      <c r="E115" s="243"/>
    </row>
    <row r="116" spans="1:10">
      <c r="A116" s="240" t="s">
        <v>235</v>
      </c>
      <c r="B116" s="240" t="s">
        <v>242</v>
      </c>
      <c r="C116" s="245" t="s">
        <v>243</v>
      </c>
      <c r="D116" s="246">
        <v>1.3051315789473601</v>
      </c>
      <c r="E116" s="243"/>
    </row>
    <row r="117" spans="1:10" s="243" customFormat="1">
      <c r="A117" s="240" t="s">
        <v>235</v>
      </c>
      <c r="B117" s="240" t="s">
        <v>566</v>
      </c>
      <c r="C117" s="252" t="s">
        <v>427</v>
      </c>
      <c r="D117" s="246">
        <v>2.54</v>
      </c>
    </row>
    <row r="118" spans="1:10" s="243" customFormat="1">
      <c r="A118" s="240" t="s">
        <v>235</v>
      </c>
      <c r="B118" s="240" t="s">
        <v>426</v>
      </c>
      <c r="C118" s="252" t="s">
        <v>429</v>
      </c>
      <c r="D118" s="246">
        <v>2.09</v>
      </c>
    </row>
    <row r="119" spans="1:10">
      <c r="A119" s="240" t="s">
        <v>235</v>
      </c>
      <c r="B119" s="240" t="s">
        <v>491</v>
      </c>
      <c r="C119" s="252" t="s">
        <v>503</v>
      </c>
      <c r="D119" s="246">
        <v>1.45742731280576</v>
      </c>
      <c r="E119" s="243"/>
    </row>
    <row r="120" spans="1:10">
      <c r="A120" s="240" t="s">
        <v>235</v>
      </c>
      <c r="B120" s="240" t="s">
        <v>495</v>
      </c>
      <c r="C120" s="252" t="s">
        <v>505</v>
      </c>
      <c r="D120" s="246">
        <v>1.4564102564102499</v>
      </c>
      <c r="E120" s="243"/>
    </row>
    <row r="121" spans="1:10">
      <c r="A121" s="240" t="s">
        <v>235</v>
      </c>
      <c r="B121" s="240" t="s">
        <v>493</v>
      </c>
      <c r="C121" s="252" t="s">
        <v>516</v>
      </c>
      <c r="D121" s="246">
        <v>2.1413276231263301</v>
      </c>
      <c r="E121" s="243"/>
    </row>
    <row r="122" spans="1:10">
      <c r="A122" s="240" t="s">
        <v>235</v>
      </c>
      <c r="B122" s="240" t="s">
        <v>494</v>
      </c>
      <c r="C122" s="252" t="s">
        <v>517</v>
      </c>
      <c r="D122" s="246">
        <v>2.33576642335766</v>
      </c>
      <c r="E122" s="243"/>
    </row>
    <row r="123" spans="1:10">
      <c r="A123" s="240" t="s">
        <v>246</v>
      </c>
      <c r="B123" s="240" t="s">
        <v>247</v>
      </c>
      <c r="C123" s="245" t="s">
        <v>248</v>
      </c>
      <c r="D123" s="246">
        <v>1.08</v>
      </c>
      <c r="E123" s="243"/>
    </row>
    <row r="124" spans="1:10">
      <c r="A124" s="240" t="s">
        <v>246</v>
      </c>
      <c r="B124" s="240" t="s">
        <v>249</v>
      </c>
      <c r="C124" s="245" t="s">
        <v>250</v>
      </c>
      <c r="D124" s="246">
        <v>0.43009442248572699</v>
      </c>
      <c r="E124" s="243"/>
    </row>
    <row r="125" spans="1:10" s="243" customFormat="1">
      <c r="A125" s="240" t="s">
        <v>246</v>
      </c>
      <c r="B125" s="240" t="s">
        <v>600</v>
      </c>
      <c r="C125" s="245" t="s">
        <v>604</v>
      </c>
      <c r="D125" s="463">
        <v>3.2</v>
      </c>
    </row>
    <row r="126" spans="1:10" s="243" customFormat="1">
      <c r="A126" s="240" t="s">
        <v>246</v>
      </c>
      <c r="B126" s="240" t="s">
        <v>601</v>
      </c>
      <c r="C126" s="245" t="s">
        <v>605</v>
      </c>
      <c r="D126" s="463">
        <v>0.73</v>
      </c>
    </row>
    <row r="127" spans="1:10" s="243" customFormat="1">
      <c r="A127" s="240"/>
      <c r="B127" s="240"/>
      <c r="C127" s="245"/>
      <c r="D127" s="246"/>
    </row>
    <row r="128" spans="1:10" s="243" customFormat="1">
      <c r="A128" s="240"/>
      <c r="B128" s="240"/>
      <c r="C128" s="245"/>
      <c r="D128" s="246"/>
    </row>
    <row r="129" spans="1:4" s="243" customFormat="1">
      <c r="A129" s="240"/>
      <c r="B129" s="240"/>
      <c r="C129" s="245"/>
      <c r="D129" s="246"/>
    </row>
    <row r="130" spans="1:4" s="243" customFormat="1">
      <c r="A130" s="240"/>
      <c r="B130" s="240"/>
      <c r="C130" s="245"/>
      <c r="D130" s="246"/>
    </row>
    <row r="131" spans="1:4" s="243" customFormat="1">
      <c r="A131" s="240"/>
      <c r="B131" s="240"/>
      <c r="C131" s="245"/>
      <c r="D131" s="246"/>
    </row>
    <row r="132" spans="1:4" s="243" customFormat="1">
      <c r="A132" s="240"/>
      <c r="B132" s="240"/>
      <c r="C132" s="245"/>
      <c r="D132" s="246"/>
    </row>
    <row r="133" spans="1:4" s="243" customFormat="1">
      <c r="A133" s="240"/>
      <c r="B133" s="240"/>
      <c r="C133" s="245"/>
      <c r="D133" s="246"/>
    </row>
    <row r="134" spans="1:4" s="243" customFormat="1">
      <c r="A134" s="240"/>
      <c r="B134" s="240"/>
      <c r="C134" s="245"/>
      <c r="D134" s="246"/>
    </row>
    <row r="135" spans="1:4" s="243" customFormat="1">
      <c r="A135" s="240"/>
      <c r="B135" s="240"/>
      <c r="C135" s="245"/>
      <c r="D135" s="246"/>
    </row>
    <row r="136" spans="1:4" s="243" customFormat="1">
      <c r="A136" s="240"/>
      <c r="B136" s="240"/>
      <c r="C136" s="245"/>
      <c r="D136" s="246"/>
    </row>
    <row r="137" spans="1:4" s="243" customFormat="1">
      <c r="A137" s="240"/>
      <c r="B137" s="240"/>
      <c r="C137" s="245"/>
      <c r="D137" s="246"/>
    </row>
    <row r="138" spans="1:4" s="243" customFormat="1">
      <c r="A138" s="240"/>
      <c r="B138" s="240"/>
      <c r="C138" s="245"/>
      <c r="D138" s="246"/>
    </row>
    <row r="139" spans="1:4" s="243" customFormat="1">
      <c r="A139" s="240"/>
      <c r="B139" s="240"/>
      <c r="C139" s="245"/>
      <c r="D139" s="246"/>
    </row>
    <row r="140" spans="1:4" s="243" customFormat="1">
      <c r="A140" s="240"/>
      <c r="B140" s="240"/>
      <c r="C140" s="245"/>
      <c r="D140" s="246"/>
    </row>
    <row r="141" spans="1:4" s="243" customFormat="1">
      <c r="A141" s="240"/>
      <c r="B141" s="240"/>
      <c r="C141" s="245"/>
      <c r="D141" s="246"/>
    </row>
    <row r="142" spans="1:4" s="243" customFormat="1">
      <c r="A142" s="240"/>
      <c r="B142" s="240"/>
      <c r="C142" s="245"/>
      <c r="D142" s="246"/>
    </row>
    <row r="143" spans="1:4" s="243" customFormat="1">
      <c r="A143" s="240"/>
      <c r="B143" s="240"/>
      <c r="C143" s="245"/>
      <c r="D143" s="246"/>
    </row>
    <row r="144" spans="1:4" s="243" customFormat="1">
      <c r="A144" s="240"/>
      <c r="B144" s="240"/>
      <c r="C144" s="245"/>
      <c r="D144" s="246"/>
    </row>
    <row r="145" spans="1:4" s="243" customFormat="1">
      <c r="A145" s="240"/>
      <c r="B145" s="240"/>
      <c r="C145" s="245"/>
      <c r="D145" s="246"/>
    </row>
    <row r="146" spans="1:4" s="243" customFormat="1">
      <c r="A146" s="240"/>
      <c r="B146" s="240"/>
      <c r="C146" s="245"/>
      <c r="D146" s="246"/>
    </row>
    <row r="147" spans="1:4" s="243" customFormat="1">
      <c r="A147" s="240"/>
      <c r="B147" s="240"/>
      <c r="C147" s="245"/>
      <c r="D147" s="246"/>
    </row>
    <row r="148" spans="1:4" s="243" customFormat="1">
      <c r="A148" s="240"/>
      <c r="B148" s="240"/>
      <c r="C148" s="245"/>
      <c r="D148" s="246"/>
    </row>
    <row r="149" spans="1:4" s="243" customFormat="1">
      <c r="A149" s="240"/>
      <c r="B149" s="240"/>
      <c r="C149" s="245"/>
      <c r="D149" s="246"/>
    </row>
    <row r="150" spans="1:4" s="243" customFormat="1">
      <c r="A150" s="240"/>
      <c r="B150" s="240"/>
      <c r="C150" s="245"/>
      <c r="D150" s="246"/>
    </row>
    <row r="151" spans="1:4" s="243" customFormat="1">
      <c r="A151" s="240"/>
      <c r="B151" s="240"/>
      <c r="C151" s="245"/>
      <c r="D151" s="246"/>
    </row>
    <row r="152" spans="1:4" s="243" customFormat="1">
      <c r="A152" s="240"/>
      <c r="B152" s="240"/>
      <c r="C152" s="245"/>
      <c r="D152" s="246"/>
    </row>
    <row r="153" spans="1:4" s="243" customFormat="1">
      <c r="A153" s="240"/>
      <c r="B153" s="240"/>
      <c r="C153" s="245"/>
      <c r="D153" s="246"/>
    </row>
    <row r="154" spans="1:4" s="243" customFormat="1">
      <c r="A154" s="240"/>
      <c r="B154" s="240"/>
      <c r="C154" s="245"/>
      <c r="D154" s="246"/>
    </row>
    <row r="155" spans="1:4" s="243" customFormat="1">
      <c r="A155" s="240"/>
      <c r="B155" s="240"/>
      <c r="C155" s="245"/>
      <c r="D155" s="246"/>
    </row>
    <row r="156" spans="1:4" s="243" customFormat="1">
      <c r="A156" s="240"/>
      <c r="B156" s="240"/>
      <c r="C156" s="245"/>
      <c r="D156" s="246"/>
    </row>
    <row r="157" spans="1:4" s="243" customFormat="1">
      <c r="A157" s="240"/>
      <c r="B157" s="240"/>
      <c r="C157" s="245"/>
      <c r="D157" s="246"/>
    </row>
    <row r="158" spans="1:4" s="243" customFormat="1">
      <c r="A158" s="240"/>
      <c r="B158" s="240"/>
      <c r="C158" s="245"/>
      <c r="D158" s="246"/>
    </row>
    <row r="159" spans="1:4" s="243" customFormat="1">
      <c r="A159" s="240"/>
      <c r="B159" s="240"/>
      <c r="C159" s="245"/>
      <c r="D159" s="246"/>
    </row>
    <row r="160" spans="1:4" s="243" customFormat="1">
      <c r="A160" s="240"/>
      <c r="B160" s="240"/>
      <c r="C160" s="245"/>
      <c r="D160" s="246"/>
    </row>
    <row r="161" spans="1:4" s="243" customFormat="1">
      <c r="A161" s="240"/>
      <c r="B161" s="240"/>
      <c r="C161" s="245"/>
      <c r="D161" s="246"/>
    </row>
    <row r="162" spans="1:4" s="243" customFormat="1">
      <c r="A162" s="240"/>
      <c r="B162" s="240"/>
      <c r="C162" s="245"/>
      <c r="D162" s="246"/>
    </row>
    <row r="163" spans="1:4" s="243" customFormat="1">
      <c r="A163" s="240"/>
      <c r="B163" s="240"/>
      <c r="C163" s="245"/>
      <c r="D163" s="246"/>
    </row>
    <row r="164" spans="1:4" s="243" customFormat="1">
      <c r="A164" s="240"/>
      <c r="B164" s="240"/>
      <c r="C164" s="245"/>
      <c r="D164" s="246"/>
    </row>
    <row r="165" spans="1:4" s="243" customFormat="1">
      <c r="A165" s="240"/>
      <c r="B165" s="240"/>
      <c r="C165" s="245"/>
      <c r="D165" s="246"/>
    </row>
    <row r="166" spans="1:4" s="243" customFormat="1">
      <c r="A166" s="240"/>
      <c r="B166" s="240"/>
      <c r="C166" s="245"/>
      <c r="D166" s="246"/>
    </row>
    <row r="167" spans="1:4" s="243" customFormat="1">
      <c r="A167" s="240"/>
      <c r="B167" s="240"/>
      <c r="C167" s="245"/>
      <c r="D167" s="246"/>
    </row>
    <row r="168" spans="1:4" s="243" customFormat="1">
      <c r="A168" s="240"/>
      <c r="B168" s="240"/>
      <c r="C168" s="245"/>
      <c r="D168" s="246"/>
    </row>
    <row r="169" spans="1:4" s="243" customFormat="1">
      <c r="A169" s="240"/>
      <c r="B169" s="240"/>
      <c r="C169" s="245"/>
      <c r="D169" s="246"/>
    </row>
    <row r="170" spans="1:4" s="243" customFormat="1">
      <c r="A170" s="240"/>
      <c r="B170" s="240"/>
      <c r="C170" s="245"/>
      <c r="D170" s="246"/>
    </row>
    <row r="171" spans="1:4" s="243" customFormat="1">
      <c r="A171" s="240"/>
      <c r="B171" s="240"/>
      <c r="C171" s="245"/>
      <c r="D171" s="246"/>
    </row>
    <row r="172" spans="1:4" s="243" customFormat="1">
      <c r="A172" s="240"/>
      <c r="B172" s="240"/>
      <c r="C172" s="245"/>
      <c r="D172" s="246"/>
    </row>
    <row r="173" spans="1:4" s="243" customFormat="1">
      <c r="A173" s="240"/>
      <c r="B173" s="240"/>
      <c r="C173" s="245"/>
      <c r="D173" s="246"/>
    </row>
    <row r="174" spans="1:4" s="243" customFormat="1">
      <c r="A174" s="240"/>
      <c r="B174" s="240"/>
      <c r="C174" s="245"/>
      <c r="D174" s="246"/>
    </row>
    <row r="175" spans="1:4" s="243" customFormat="1">
      <c r="A175" s="240"/>
      <c r="B175" s="240"/>
      <c r="C175" s="245"/>
      <c r="D175" s="246"/>
    </row>
    <row r="176" spans="1:4" s="243" customFormat="1">
      <c r="A176" s="240"/>
      <c r="B176" s="240"/>
      <c r="C176" s="245"/>
      <c r="D176" s="246"/>
    </row>
    <row r="177" spans="1:4" s="243" customFormat="1">
      <c r="A177" s="240"/>
      <c r="B177" s="240"/>
      <c r="C177" s="245"/>
      <c r="D177" s="246"/>
    </row>
    <row r="178" spans="1:4" s="243" customFormat="1">
      <c r="A178" s="240"/>
      <c r="B178" s="240"/>
      <c r="C178" s="245"/>
      <c r="D178" s="246"/>
    </row>
    <row r="179" spans="1:4" s="243" customFormat="1">
      <c r="A179" s="240"/>
      <c r="B179" s="240"/>
      <c r="C179" s="245"/>
      <c r="D179" s="246"/>
    </row>
    <row r="180" spans="1:4" s="243" customFormat="1">
      <c r="A180" s="240"/>
      <c r="B180" s="240"/>
      <c r="C180" s="245"/>
      <c r="D180" s="246"/>
    </row>
    <row r="181" spans="1:4" s="243" customFormat="1">
      <c r="A181" s="240"/>
      <c r="B181" s="240"/>
      <c r="C181" s="245"/>
      <c r="D181" s="246"/>
    </row>
    <row r="182" spans="1:4" s="243" customFormat="1">
      <c r="A182" s="240"/>
      <c r="B182" s="240"/>
      <c r="C182" s="245"/>
      <c r="D182" s="246"/>
    </row>
    <row r="183" spans="1:4" s="243" customFormat="1">
      <c r="A183" s="240"/>
      <c r="B183" s="240"/>
      <c r="C183" s="245"/>
      <c r="D183" s="246"/>
    </row>
    <row r="184" spans="1:4" s="243" customFormat="1">
      <c r="A184" s="240"/>
      <c r="B184" s="240"/>
      <c r="C184" s="245"/>
      <c r="D184" s="246"/>
    </row>
    <row r="185" spans="1:4" s="243" customFormat="1">
      <c r="A185" s="240"/>
      <c r="B185" s="240"/>
      <c r="C185" s="245"/>
      <c r="D185" s="246"/>
    </row>
    <row r="186" spans="1:4" s="243" customFormat="1">
      <c r="A186" s="240"/>
      <c r="B186" s="240"/>
      <c r="C186" s="245"/>
      <c r="D186" s="246"/>
    </row>
    <row r="187" spans="1:4" s="243" customFormat="1">
      <c r="A187" s="240"/>
      <c r="B187" s="240"/>
      <c r="C187" s="245"/>
      <c r="D187" s="246"/>
    </row>
    <row r="188" spans="1:4" s="243" customFormat="1">
      <c r="A188" s="240"/>
      <c r="B188" s="240"/>
      <c r="C188" s="245"/>
      <c r="D188" s="246"/>
    </row>
    <row r="189" spans="1:4" s="243" customFormat="1">
      <c r="A189" s="240"/>
      <c r="B189" s="240"/>
      <c r="C189" s="245"/>
      <c r="D189" s="246"/>
    </row>
    <row r="190" spans="1:4" s="243" customFormat="1">
      <c r="A190" s="240"/>
      <c r="B190" s="240"/>
      <c r="C190" s="245"/>
      <c r="D190" s="246"/>
    </row>
    <row r="191" spans="1:4" s="243" customFormat="1">
      <c r="A191" s="240"/>
      <c r="B191" s="240"/>
      <c r="C191" s="245"/>
      <c r="D191" s="246"/>
    </row>
    <row r="192" spans="1:4" s="243" customFormat="1">
      <c r="A192" s="240"/>
      <c r="B192" s="240"/>
      <c r="C192" s="245"/>
      <c r="D192" s="246"/>
    </row>
    <row r="193" spans="1:4" s="243" customFormat="1">
      <c r="A193" s="240"/>
      <c r="B193" s="240"/>
      <c r="C193" s="245"/>
      <c r="D193" s="246"/>
    </row>
    <row r="194" spans="1:4" s="243" customFormat="1">
      <c r="A194" s="240"/>
      <c r="B194" s="240"/>
      <c r="C194" s="245"/>
      <c r="D194" s="246"/>
    </row>
    <row r="195" spans="1:4" s="243" customFormat="1">
      <c r="A195" s="240"/>
      <c r="B195" s="240"/>
      <c r="C195" s="245"/>
      <c r="D195" s="246"/>
    </row>
    <row r="196" spans="1:4" s="243" customFormat="1">
      <c r="A196" s="240"/>
      <c r="B196" s="240"/>
      <c r="C196" s="245"/>
      <c r="D196" s="246"/>
    </row>
    <row r="197" spans="1:4" s="243" customFormat="1">
      <c r="A197" s="240"/>
      <c r="B197" s="240"/>
      <c r="C197" s="245"/>
      <c r="D197" s="246"/>
    </row>
    <row r="198" spans="1:4" s="243" customFormat="1">
      <c r="A198" s="240"/>
      <c r="B198" s="240"/>
      <c r="C198" s="245"/>
      <c r="D198" s="246"/>
    </row>
    <row r="199" spans="1:4" s="243" customFormat="1">
      <c r="A199" s="240"/>
      <c r="B199" s="240"/>
      <c r="C199" s="245"/>
      <c r="D199" s="246"/>
    </row>
    <row r="200" spans="1:4" s="243" customFormat="1">
      <c r="A200" s="240"/>
      <c r="B200" s="240"/>
      <c r="C200" s="245"/>
      <c r="D200" s="246"/>
    </row>
    <row r="201" spans="1:4" s="243" customFormat="1">
      <c r="A201" s="240"/>
      <c r="B201" s="240"/>
      <c r="C201" s="245"/>
      <c r="D201" s="246"/>
    </row>
    <row r="202" spans="1:4" s="243" customFormat="1">
      <c r="A202" s="240"/>
      <c r="B202" s="240"/>
      <c r="C202" s="245"/>
      <c r="D202" s="246"/>
    </row>
    <row r="203" spans="1:4" s="243" customFormat="1">
      <c r="A203" s="240"/>
      <c r="B203" s="240"/>
      <c r="C203" s="245"/>
      <c r="D203" s="246"/>
    </row>
    <row r="204" spans="1:4" s="243" customFormat="1">
      <c r="A204" s="240"/>
      <c r="B204" s="240"/>
      <c r="C204" s="245"/>
      <c r="D204" s="246"/>
    </row>
    <row r="205" spans="1:4" s="243" customFormat="1">
      <c r="A205" s="240"/>
      <c r="B205" s="240"/>
      <c r="C205" s="245"/>
      <c r="D205" s="246"/>
    </row>
    <row r="206" spans="1:4" s="243" customFormat="1">
      <c r="A206" s="240"/>
      <c r="B206" s="240"/>
      <c r="C206" s="245"/>
      <c r="D206" s="246"/>
    </row>
    <row r="207" spans="1:4" s="243" customFormat="1">
      <c r="A207" s="240"/>
      <c r="B207" s="240"/>
      <c r="C207" s="245"/>
      <c r="D207" s="246"/>
    </row>
    <row r="208" spans="1:4" s="243" customFormat="1">
      <c r="A208" s="240"/>
      <c r="B208" s="240"/>
      <c r="C208" s="245"/>
      <c r="D208" s="246"/>
    </row>
    <row r="209" spans="1:4" s="243" customFormat="1">
      <c r="A209" s="240"/>
      <c r="B209" s="240"/>
      <c r="C209" s="245"/>
      <c r="D209" s="246"/>
    </row>
    <row r="210" spans="1:4" s="243" customFormat="1">
      <c r="A210" s="240"/>
      <c r="B210" s="240"/>
      <c r="C210" s="245"/>
      <c r="D210" s="246"/>
    </row>
    <row r="211" spans="1:4" s="243" customFormat="1">
      <c r="A211" s="240"/>
      <c r="B211" s="240"/>
      <c r="C211" s="245"/>
      <c r="D211" s="246"/>
    </row>
    <row r="212" spans="1:4" s="243" customFormat="1">
      <c r="A212" s="240"/>
      <c r="B212" s="240"/>
      <c r="C212" s="245"/>
      <c r="D212" s="246"/>
    </row>
    <row r="213" spans="1:4" s="243" customFormat="1">
      <c r="A213" s="240"/>
      <c r="B213" s="240"/>
      <c r="C213" s="245"/>
      <c r="D213" s="246"/>
    </row>
    <row r="214" spans="1:4" s="243" customFormat="1">
      <c r="A214" s="240"/>
      <c r="B214" s="240"/>
      <c r="C214" s="245"/>
      <c r="D214" s="246"/>
    </row>
    <row r="215" spans="1:4" s="243" customFormat="1">
      <c r="A215" s="240"/>
      <c r="B215" s="240"/>
      <c r="C215" s="245"/>
      <c r="D215" s="246"/>
    </row>
    <row r="216" spans="1:4" s="243" customFormat="1">
      <c r="A216" s="240"/>
      <c r="B216" s="240"/>
      <c r="C216" s="245"/>
      <c r="D216" s="246"/>
    </row>
    <row r="217" spans="1:4" s="243" customFormat="1">
      <c r="A217" s="240"/>
      <c r="B217" s="240"/>
      <c r="C217" s="245"/>
      <c r="D217" s="246"/>
    </row>
    <row r="218" spans="1:4" s="243" customFormat="1">
      <c r="A218" s="240"/>
      <c r="B218" s="240"/>
      <c r="C218" s="245"/>
      <c r="D218" s="246"/>
    </row>
    <row r="219" spans="1:4" s="243" customFormat="1">
      <c r="A219" s="240"/>
      <c r="B219" s="240"/>
      <c r="C219" s="245"/>
      <c r="D219" s="246"/>
    </row>
    <row r="220" spans="1:4" s="243" customFormat="1">
      <c r="A220" s="240"/>
      <c r="B220" s="240"/>
      <c r="C220" s="245"/>
      <c r="D220" s="246"/>
    </row>
    <row r="221" spans="1:4" s="243" customFormat="1">
      <c r="A221" s="240"/>
      <c r="B221" s="240"/>
      <c r="C221" s="245"/>
      <c r="D221" s="246"/>
    </row>
    <row r="222" spans="1:4" s="243" customFormat="1">
      <c r="A222" s="240"/>
      <c r="B222" s="240"/>
      <c r="C222" s="245"/>
      <c r="D222" s="246"/>
    </row>
    <row r="223" spans="1:4" s="243" customFormat="1">
      <c r="A223" s="240"/>
      <c r="B223" s="240"/>
      <c r="C223" s="245"/>
      <c r="D223" s="246"/>
    </row>
    <row r="224" spans="1:4" s="243" customFormat="1">
      <c r="A224" s="240"/>
      <c r="B224" s="240"/>
      <c r="C224" s="245"/>
      <c r="D224" s="246"/>
    </row>
    <row r="225" spans="1:4" s="243" customFormat="1">
      <c r="A225" s="240"/>
      <c r="B225" s="240"/>
      <c r="C225" s="245"/>
      <c r="D225" s="246"/>
    </row>
    <row r="226" spans="1:4" s="243" customFormat="1">
      <c r="A226" s="240"/>
      <c r="B226" s="240"/>
      <c r="C226" s="245"/>
      <c r="D226" s="246"/>
    </row>
    <row r="227" spans="1:4" s="243" customFormat="1">
      <c r="A227" s="240"/>
      <c r="B227" s="240"/>
      <c r="C227" s="245"/>
      <c r="D227" s="246"/>
    </row>
    <row r="228" spans="1:4" s="243" customFormat="1">
      <c r="A228" s="240"/>
      <c r="B228" s="240"/>
      <c r="C228" s="245"/>
      <c r="D228" s="246"/>
    </row>
    <row r="229" spans="1:4" s="243" customFormat="1">
      <c r="A229" s="240"/>
      <c r="B229" s="240"/>
      <c r="C229" s="245"/>
      <c r="D229" s="246"/>
    </row>
    <row r="230" spans="1:4" s="243" customFormat="1">
      <c r="A230" s="240"/>
      <c r="B230" s="240"/>
      <c r="C230" s="245"/>
      <c r="D230" s="246"/>
    </row>
    <row r="231" spans="1:4" s="243" customFormat="1">
      <c r="A231" s="240"/>
      <c r="B231" s="240"/>
      <c r="C231" s="245"/>
      <c r="D231" s="246"/>
    </row>
    <row r="232" spans="1:4" s="243" customFormat="1">
      <c r="A232" s="240"/>
      <c r="B232" s="240"/>
      <c r="C232" s="245"/>
      <c r="D232" s="246"/>
    </row>
    <row r="233" spans="1:4" s="243" customFormat="1">
      <c r="A233" s="240"/>
      <c r="B233" s="240"/>
      <c r="C233" s="245"/>
      <c r="D233" s="246"/>
    </row>
    <row r="234" spans="1:4" s="243" customFormat="1">
      <c r="A234" s="240"/>
      <c r="B234" s="240"/>
      <c r="C234" s="245"/>
      <c r="D234" s="246"/>
    </row>
    <row r="235" spans="1:4" s="243" customFormat="1">
      <c r="A235" s="240"/>
      <c r="B235" s="240"/>
      <c r="C235" s="245"/>
      <c r="D235" s="246"/>
    </row>
    <row r="236" spans="1:4" s="243" customFormat="1">
      <c r="A236" s="240"/>
      <c r="B236" s="240"/>
      <c r="C236" s="245"/>
      <c r="D236" s="246"/>
    </row>
    <row r="237" spans="1:4" s="243" customFormat="1">
      <c r="A237" s="240"/>
      <c r="B237" s="240"/>
      <c r="C237" s="245"/>
      <c r="D237" s="246"/>
    </row>
    <row r="238" spans="1:4" s="243" customFormat="1">
      <c r="A238" s="240"/>
      <c r="B238" s="240"/>
      <c r="C238" s="245"/>
      <c r="D238" s="246"/>
    </row>
    <row r="239" spans="1:4" s="243" customFormat="1">
      <c r="A239" s="240"/>
      <c r="B239" s="240"/>
      <c r="C239" s="245"/>
      <c r="D239" s="246"/>
    </row>
    <row r="240" spans="1:4" s="243" customFormat="1">
      <c r="A240" s="240"/>
      <c r="B240" s="240"/>
      <c r="C240" s="245"/>
      <c r="D240" s="246"/>
    </row>
    <row r="241" spans="1:4" s="243" customFormat="1">
      <c r="A241" s="240"/>
      <c r="B241" s="240"/>
      <c r="C241" s="245"/>
      <c r="D241" s="246"/>
    </row>
    <row r="242" spans="1:4" s="243" customFormat="1">
      <c r="A242" s="240"/>
      <c r="B242" s="240"/>
      <c r="C242" s="245"/>
      <c r="D242" s="246"/>
    </row>
    <row r="243" spans="1:4" s="243" customFormat="1">
      <c r="A243" s="240"/>
      <c r="B243" s="240"/>
      <c r="C243" s="245"/>
      <c r="D243" s="246"/>
    </row>
    <row r="244" spans="1:4" s="243" customFormat="1">
      <c r="A244" s="240"/>
      <c r="B244" s="240"/>
      <c r="C244" s="245"/>
      <c r="D244" s="246"/>
    </row>
    <row r="245" spans="1:4" s="243" customFormat="1">
      <c r="A245" s="240"/>
      <c r="B245" s="240"/>
      <c r="C245" s="245"/>
      <c r="D245" s="246"/>
    </row>
    <row r="246" spans="1:4" s="243" customFormat="1">
      <c r="A246" s="240"/>
      <c r="B246" s="240"/>
      <c r="C246" s="245"/>
      <c r="D246" s="246"/>
    </row>
    <row r="247" spans="1:4" s="243" customFormat="1">
      <c r="A247" s="240"/>
      <c r="B247" s="240"/>
      <c r="C247" s="245"/>
      <c r="D247" s="246"/>
    </row>
    <row r="248" spans="1:4" s="243" customFormat="1">
      <c r="A248" s="240"/>
      <c r="B248" s="240"/>
      <c r="C248" s="245"/>
      <c r="D248" s="246"/>
    </row>
    <row r="249" spans="1:4" s="243" customFormat="1">
      <c r="A249" s="240"/>
      <c r="B249" s="240"/>
      <c r="C249" s="245"/>
      <c r="D249" s="246"/>
    </row>
    <row r="250" spans="1:4" s="243" customFormat="1">
      <c r="A250" s="240"/>
      <c r="B250" s="240"/>
      <c r="C250" s="245"/>
      <c r="D250" s="246"/>
    </row>
    <row r="251" spans="1:4" s="243" customFormat="1">
      <c r="A251" s="240"/>
      <c r="B251" s="240"/>
      <c r="C251" s="245"/>
      <c r="D251" s="246"/>
    </row>
    <row r="252" spans="1:4" s="243" customFormat="1">
      <c r="A252" s="240"/>
      <c r="B252" s="240"/>
      <c r="C252" s="245"/>
      <c r="D252" s="246"/>
    </row>
    <row r="253" spans="1:4" s="243" customFormat="1">
      <c r="A253" s="240"/>
      <c r="B253" s="240"/>
      <c r="C253" s="245"/>
      <c r="D253" s="246"/>
    </row>
    <row r="254" spans="1:4" s="243" customFormat="1">
      <c r="A254" s="240"/>
      <c r="B254" s="240"/>
      <c r="C254" s="245"/>
      <c r="D254" s="246"/>
    </row>
    <row r="255" spans="1:4" s="243" customFormat="1">
      <c r="A255" s="240"/>
      <c r="B255" s="240"/>
      <c r="C255" s="245"/>
      <c r="D255" s="246"/>
    </row>
    <row r="256" spans="1:4" s="243" customFormat="1">
      <c r="A256" s="240"/>
      <c r="B256" s="240"/>
      <c r="C256" s="245"/>
      <c r="D256" s="246"/>
    </row>
    <row r="257" spans="1:4" s="243" customFormat="1">
      <c r="A257" s="240"/>
      <c r="B257" s="240"/>
      <c r="C257" s="245"/>
      <c r="D257" s="246"/>
    </row>
    <row r="258" spans="1:4" s="243" customFormat="1">
      <c r="A258" s="240"/>
      <c r="B258" s="240"/>
      <c r="C258" s="245"/>
      <c r="D258" s="246"/>
    </row>
    <row r="259" spans="1:4" s="243" customFormat="1">
      <c r="A259" s="240"/>
      <c r="B259" s="240"/>
      <c r="C259" s="245"/>
      <c r="D259" s="246"/>
    </row>
    <row r="260" spans="1:4" s="243" customFormat="1">
      <c r="A260" s="240"/>
      <c r="B260" s="240"/>
      <c r="C260" s="245"/>
      <c r="D260" s="246"/>
    </row>
    <row r="261" spans="1:4" s="243" customFormat="1">
      <c r="A261" s="240"/>
      <c r="B261" s="240"/>
      <c r="C261" s="245"/>
      <c r="D261" s="246"/>
    </row>
    <row r="262" spans="1:4" s="243" customFormat="1">
      <c r="A262" s="240"/>
      <c r="B262" s="240"/>
      <c r="C262" s="245"/>
      <c r="D262" s="246"/>
    </row>
    <row r="263" spans="1:4" s="243" customFormat="1">
      <c r="A263" s="240"/>
      <c r="B263" s="240"/>
      <c r="C263" s="245"/>
      <c r="D263" s="246"/>
    </row>
    <row r="264" spans="1:4" s="243" customFormat="1">
      <c r="A264" s="240"/>
      <c r="B264" s="240"/>
      <c r="C264" s="245"/>
      <c r="D264" s="246"/>
    </row>
    <row r="265" spans="1:4" s="243" customFormat="1">
      <c r="A265" s="240"/>
      <c r="B265" s="240"/>
      <c r="C265" s="245"/>
      <c r="D265" s="246"/>
    </row>
    <row r="266" spans="1:4" s="243" customFormat="1">
      <c r="A266" s="240"/>
      <c r="B266" s="240"/>
      <c r="C266" s="245"/>
      <c r="D266" s="246"/>
    </row>
    <row r="267" spans="1:4" s="243" customFormat="1">
      <c r="A267" s="240"/>
      <c r="B267" s="240"/>
      <c r="C267" s="245"/>
      <c r="D267" s="246"/>
    </row>
    <row r="268" spans="1:4" s="243" customFormat="1">
      <c r="A268" s="240"/>
      <c r="B268" s="240"/>
      <c r="C268" s="245"/>
      <c r="D268" s="246"/>
    </row>
    <row r="269" spans="1:4" s="243" customFormat="1">
      <c r="A269" s="240"/>
      <c r="B269" s="240"/>
      <c r="C269" s="245"/>
      <c r="D269" s="246"/>
    </row>
    <row r="270" spans="1:4" s="243" customFormat="1">
      <c r="A270" s="240"/>
      <c r="B270" s="240"/>
      <c r="C270" s="245"/>
      <c r="D270" s="246"/>
    </row>
    <row r="271" spans="1:4" s="243" customFormat="1">
      <c r="A271" s="240"/>
      <c r="B271" s="240"/>
      <c r="C271" s="245"/>
      <c r="D271" s="246"/>
    </row>
    <row r="272" spans="1:4" s="243" customFormat="1">
      <c r="A272" s="240"/>
      <c r="B272" s="240"/>
      <c r="C272" s="245"/>
      <c r="D272" s="246"/>
    </row>
    <row r="273" spans="1:4" s="243" customFormat="1">
      <c r="A273" s="240"/>
      <c r="B273" s="240"/>
      <c r="C273" s="245"/>
      <c r="D273" s="246"/>
    </row>
    <row r="274" spans="1:4" s="243" customFormat="1">
      <c r="A274" s="240"/>
      <c r="B274" s="240"/>
      <c r="C274" s="245"/>
      <c r="D274" s="246"/>
    </row>
    <row r="275" spans="1:4" s="243" customFormat="1">
      <c r="A275" s="240"/>
      <c r="B275" s="240"/>
      <c r="C275" s="245"/>
      <c r="D275" s="246"/>
    </row>
    <row r="276" spans="1:4" s="243" customFormat="1">
      <c r="A276" s="240"/>
      <c r="B276" s="240"/>
      <c r="C276" s="245"/>
      <c r="D276" s="246"/>
    </row>
    <row r="277" spans="1:4" s="243" customFormat="1">
      <c r="A277" s="240"/>
      <c r="B277" s="240"/>
      <c r="C277" s="245"/>
      <c r="D277" s="246"/>
    </row>
    <row r="278" spans="1:4" s="243" customFormat="1">
      <c r="A278" s="240"/>
      <c r="B278" s="240"/>
      <c r="C278" s="245"/>
      <c r="D278" s="246"/>
    </row>
    <row r="279" spans="1:4" s="243" customFormat="1">
      <c r="A279" s="240"/>
      <c r="B279" s="240"/>
      <c r="C279" s="245"/>
      <c r="D279" s="246"/>
    </row>
    <row r="280" spans="1:4" s="243" customFormat="1">
      <c r="A280" s="240"/>
      <c r="B280" s="240"/>
      <c r="C280" s="245"/>
      <c r="D280" s="246"/>
    </row>
    <row r="281" spans="1:4" s="243" customFormat="1">
      <c r="A281" s="240"/>
      <c r="B281" s="240"/>
      <c r="C281" s="245"/>
      <c r="D281" s="246"/>
    </row>
    <row r="282" spans="1:4" s="243" customFormat="1">
      <c r="A282" s="240"/>
      <c r="B282" s="240"/>
      <c r="C282" s="245"/>
      <c r="D282" s="246"/>
    </row>
    <row r="283" spans="1:4" s="243" customFormat="1">
      <c r="A283" s="240"/>
      <c r="B283" s="240"/>
      <c r="C283" s="245"/>
      <c r="D283" s="246"/>
    </row>
    <row r="284" spans="1:4" s="243" customFormat="1">
      <c r="A284" s="240"/>
      <c r="B284" s="240"/>
      <c r="C284" s="245"/>
      <c r="D284" s="246"/>
    </row>
    <row r="285" spans="1:4" s="243" customFormat="1">
      <c r="A285" s="240"/>
      <c r="B285" s="240"/>
      <c r="C285" s="245"/>
      <c r="D285" s="246"/>
    </row>
    <row r="286" spans="1:4" s="243" customFormat="1">
      <c r="A286" s="240"/>
      <c r="B286" s="240"/>
      <c r="C286" s="245"/>
      <c r="D286" s="246"/>
    </row>
    <row r="287" spans="1:4" s="243" customFormat="1">
      <c r="A287" s="240"/>
      <c r="B287" s="240"/>
      <c r="C287" s="245"/>
      <c r="D287" s="246"/>
    </row>
    <row r="288" spans="1:4" s="243" customFormat="1">
      <c r="A288" s="240"/>
      <c r="B288" s="240"/>
      <c r="C288" s="245"/>
      <c r="D288" s="246"/>
    </row>
    <row r="289" spans="1:4" s="243" customFormat="1">
      <c r="A289" s="240"/>
      <c r="B289" s="240"/>
      <c r="C289" s="245"/>
      <c r="D289" s="246"/>
    </row>
    <row r="290" spans="1:4" s="243" customFormat="1">
      <c r="A290" s="240"/>
      <c r="B290" s="240"/>
      <c r="C290" s="245"/>
      <c r="D290" s="246"/>
    </row>
    <row r="291" spans="1:4" s="243" customFormat="1">
      <c r="A291" s="240"/>
      <c r="B291" s="240"/>
      <c r="C291" s="245"/>
      <c r="D291" s="246"/>
    </row>
    <row r="292" spans="1:4" s="243" customFormat="1">
      <c r="A292" s="240"/>
      <c r="B292" s="240"/>
      <c r="C292" s="245"/>
      <c r="D292" s="246"/>
    </row>
    <row r="293" spans="1:4" s="243" customFormat="1">
      <c r="A293" s="240"/>
      <c r="B293" s="240"/>
      <c r="C293" s="245"/>
      <c r="D293" s="246"/>
    </row>
    <row r="294" spans="1:4" s="243" customFormat="1">
      <c r="A294" s="240"/>
      <c r="B294" s="240"/>
      <c r="C294" s="245"/>
      <c r="D294" s="246"/>
    </row>
    <row r="295" spans="1:4" s="243" customFormat="1">
      <c r="A295" s="240"/>
      <c r="B295" s="240"/>
      <c r="C295" s="245"/>
      <c r="D295" s="246"/>
    </row>
    <row r="296" spans="1:4" s="243" customFormat="1">
      <c r="A296" s="240"/>
      <c r="B296" s="240"/>
      <c r="C296" s="245"/>
      <c r="D296" s="246"/>
    </row>
    <row r="297" spans="1:4" s="243" customFormat="1">
      <c r="A297" s="240"/>
      <c r="B297" s="240"/>
      <c r="C297" s="245"/>
      <c r="D297" s="246"/>
    </row>
    <row r="298" spans="1:4" s="243" customFormat="1">
      <c r="A298" s="240"/>
      <c r="B298" s="240"/>
      <c r="C298" s="245"/>
      <c r="D298" s="246"/>
    </row>
    <row r="299" spans="1:4" s="243" customFormat="1">
      <c r="A299" s="240"/>
      <c r="B299" s="240"/>
      <c r="C299" s="245"/>
      <c r="D299" s="246"/>
    </row>
    <row r="300" spans="1:4" s="243" customFormat="1">
      <c r="A300" s="240"/>
      <c r="B300" s="240"/>
      <c r="C300" s="245"/>
      <c r="D300" s="246"/>
    </row>
    <row r="301" spans="1:4" s="243" customFormat="1">
      <c r="A301" s="240"/>
      <c r="B301" s="240"/>
      <c r="C301" s="245"/>
      <c r="D301" s="246"/>
    </row>
    <row r="302" spans="1:4" s="243" customFormat="1">
      <c r="A302" s="240"/>
      <c r="B302" s="240"/>
      <c r="C302" s="245"/>
      <c r="D302" s="246"/>
    </row>
    <row r="303" spans="1:4" s="243" customFormat="1">
      <c r="A303" s="240"/>
      <c r="B303" s="240"/>
      <c r="C303" s="245"/>
      <c r="D303" s="246"/>
    </row>
    <row r="304" spans="1:4" s="243" customFormat="1">
      <c r="A304" s="240"/>
      <c r="B304" s="240"/>
      <c r="C304" s="245"/>
      <c r="D304" s="246"/>
    </row>
    <row r="305" spans="1:4" s="243" customFormat="1">
      <c r="A305" s="240"/>
      <c r="B305" s="240"/>
      <c r="C305" s="245"/>
      <c r="D305" s="246"/>
    </row>
    <row r="306" spans="1:4" s="243" customFormat="1">
      <c r="A306" s="240"/>
      <c r="B306" s="240"/>
      <c r="C306" s="245"/>
      <c r="D306" s="246"/>
    </row>
    <row r="307" spans="1:4" s="243" customFormat="1">
      <c r="A307" s="240"/>
      <c r="B307" s="240"/>
      <c r="C307" s="245"/>
      <c r="D307" s="246"/>
    </row>
    <row r="308" spans="1:4" s="243" customFormat="1">
      <c r="A308" s="240"/>
      <c r="B308" s="240"/>
      <c r="C308" s="245"/>
      <c r="D308" s="246"/>
    </row>
    <row r="309" spans="1:4" s="243" customFormat="1">
      <c r="A309" s="240"/>
      <c r="B309" s="240"/>
      <c r="C309" s="245"/>
      <c r="D309" s="246"/>
    </row>
    <row r="310" spans="1:4" s="243" customFormat="1">
      <c r="A310" s="240"/>
      <c r="B310" s="240"/>
      <c r="C310" s="245"/>
      <c r="D310" s="246"/>
    </row>
    <row r="311" spans="1:4" s="243" customFormat="1">
      <c r="A311" s="240"/>
      <c r="B311" s="240"/>
      <c r="C311" s="245"/>
      <c r="D311" s="246"/>
    </row>
    <row r="312" spans="1:4" s="243" customFormat="1">
      <c r="A312" s="240"/>
      <c r="B312" s="240"/>
      <c r="C312" s="245"/>
      <c r="D312" s="246"/>
    </row>
    <row r="313" spans="1:4" s="243" customFormat="1">
      <c r="A313" s="240"/>
      <c r="B313" s="240"/>
      <c r="C313" s="245"/>
      <c r="D313" s="246"/>
    </row>
    <row r="314" spans="1:4" s="243" customFormat="1">
      <c r="A314" s="240"/>
      <c r="B314" s="240"/>
      <c r="C314" s="245"/>
      <c r="D314" s="246"/>
    </row>
    <row r="315" spans="1:4" s="243" customFormat="1">
      <c r="A315" s="240"/>
      <c r="B315" s="240"/>
      <c r="C315" s="245"/>
      <c r="D315" s="246"/>
    </row>
    <row r="316" spans="1:4" s="243" customFormat="1">
      <c r="A316" s="240"/>
      <c r="B316" s="240"/>
      <c r="C316" s="245"/>
      <c r="D316" s="246"/>
    </row>
    <row r="317" spans="1:4" s="243" customFormat="1">
      <c r="A317" s="240"/>
      <c r="B317" s="240"/>
      <c r="C317" s="245"/>
      <c r="D317" s="246"/>
    </row>
    <row r="318" spans="1:4" s="243" customFormat="1">
      <c r="A318" s="240"/>
      <c r="B318" s="240"/>
      <c r="C318" s="245"/>
      <c r="D318" s="246"/>
    </row>
    <row r="319" spans="1:4" s="243" customFormat="1">
      <c r="A319" s="240"/>
      <c r="B319" s="240"/>
      <c r="C319" s="245"/>
      <c r="D319" s="246"/>
    </row>
    <row r="320" spans="1:4" s="243" customFormat="1">
      <c r="A320" s="240"/>
      <c r="B320" s="240"/>
      <c r="C320" s="245"/>
      <c r="D320" s="246"/>
    </row>
    <row r="321" spans="1:4" s="243" customFormat="1">
      <c r="A321" s="240"/>
      <c r="B321" s="240"/>
      <c r="C321" s="245"/>
      <c r="D321" s="246"/>
    </row>
    <row r="322" spans="1:4" s="243" customFormat="1">
      <c r="A322" s="240"/>
      <c r="B322" s="240"/>
      <c r="C322" s="245"/>
      <c r="D322" s="246"/>
    </row>
    <row r="323" spans="1:4" s="243" customFormat="1">
      <c r="A323" s="240"/>
      <c r="B323" s="240"/>
      <c r="C323" s="245"/>
      <c r="D323" s="246"/>
    </row>
    <row r="324" spans="1:4" s="243" customFormat="1">
      <c r="A324" s="240"/>
      <c r="B324" s="240"/>
      <c r="C324" s="245"/>
      <c r="D324" s="246"/>
    </row>
    <row r="325" spans="1:4" s="243" customFormat="1">
      <c r="A325" s="240"/>
      <c r="B325" s="240"/>
      <c r="C325" s="245"/>
      <c r="D325" s="246"/>
    </row>
    <row r="326" spans="1:4" s="243" customFormat="1">
      <c r="A326" s="240"/>
      <c r="B326" s="240"/>
      <c r="C326" s="245"/>
      <c r="D326" s="246"/>
    </row>
    <row r="327" spans="1:4" s="243" customFormat="1">
      <c r="A327" s="240"/>
      <c r="B327" s="240"/>
      <c r="C327" s="245"/>
      <c r="D327" s="246"/>
    </row>
    <row r="328" spans="1:4" s="243" customFormat="1">
      <c r="A328" s="240"/>
      <c r="B328" s="240"/>
      <c r="C328" s="245"/>
      <c r="D328" s="246"/>
    </row>
    <row r="329" spans="1:4" s="243" customFormat="1">
      <c r="A329" s="240"/>
      <c r="B329" s="240"/>
      <c r="C329" s="245"/>
      <c r="D329" s="246"/>
    </row>
    <row r="330" spans="1:4" s="243" customFormat="1">
      <c r="A330" s="240"/>
      <c r="B330" s="240"/>
      <c r="C330" s="245"/>
      <c r="D330" s="246"/>
    </row>
    <row r="331" spans="1:4" s="243" customFormat="1">
      <c r="A331" s="240"/>
      <c r="B331" s="240"/>
      <c r="C331" s="245"/>
      <c r="D331" s="246"/>
    </row>
    <row r="332" spans="1:4" s="243" customFormat="1">
      <c r="A332" s="240"/>
      <c r="B332" s="240"/>
      <c r="C332" s="245"/>
      <c r="D332" s="246"/>
    </row>
    <row r="333" spans="1:4" s="243" customFormat="1">
      <c r="A333" s="240"/>
      <c r="B333" s="240"/>
      <c r="C333" s="245"/>
      <c r="D333" s="246"/>
    </row>
    <row r="334" spans="1:4" s="243" customFormat="1">
      <c r="A334" s="240"/>
      <c r="B334" s="240"/>
      <c r="C334" s="245"/>
      <c r="D334" s="246"/>
    </row>
    <row r="335" spans="1:4" s="243" customFormat="1">
      <c r="A335" s="240"/>
      <c r="B335" s="240"/>
      <c r="C335" s="245"/>
      <c r="D335" s="246"/>
    </row>
    <row r="336" spans="1:4" s="243" customFormat="1">
      <c r="A336" s="240"/>
      <c r="B336" s="240"/>
      <c r="C336" s="245"/>
      <c r="D336" s="246"/>
    </row>
    <row r="337" spans="1:4" s="243" customFormat="1">
      <c r="A337" s="240"/>
      <c r="B337" s="240"/>
      <c r="C337" s="245"/>
      <c r="D337" s="246"/>
    </row>
    <row r="338" spans="1:4" s="243" customFormat="1">
      <c r="A338" s="240"/>
      <c r="B338" s="240"/>
      <c r="C338" s="245"/>
      <c r="D338" s="246"/>
    </row>
    <row r="339" spans="1:4" s="243" customFormat="1">
      <c r="A339" s="240"/>
      <c r="B339" s="240"/>
      <c r="C339" s="245"/>
      <c r="D339" s="246"/>
    </row>
    <row r="340" spans="1:4" s="243" customFormat="1">
      <c r="A340" s="240"/>
      <c r="B340" s="240"/>
      <c r="C340" s="245"/>
      <c r="D340" s="246"/>
    </row>
    <row r="341" spans="1:4" s="243" customFormat="1">
      <c r="A341" s="240"/>
      <c r="B341" s="240"/>
      <c r="C341" s="245"/>
      <c r="D341" s="246"/>
    </row>
    <row r="342" spans="1:4" s="243" customFormat="1">
      <c r="A342" s="240"/>
      <c r="B342" s="240"/>
      <c r="C342" s="245"/>
      <c r="D342" s="246"/>
    </row>
    <row r="343" spans="1:4" s="243" customFormat="1">
      <c r="A343" s="240"/>
      <c r="B343" s="240"/>
      <c r="C343" s="245"/>
      <c r="D343" s="246"/>
    </row>
    <row r="344" spans="1:4" s="243" customFormat="1">
      <c r="A344" s="240"/>
      <c r="B344" s="240"/>
      <c r="C344" s="245"/>
      <c r="D344" s="246"/>
    </row>
    <row r="345" spans="1:4" s="243" customFormat="1">
      <c r="A345" s="240"/>
      <c r="B345" s="240"/>
      <c r="C345" s="245"/>
      <c r="D345" s="246"/>
    </row>
    <row r="346" spans="1:4" s="243" customFormat="1">
      <c r="A346" s="240"/>
      <c r="B346" s="240"/>
      <c r="C346" s="245"/>
      <c r="D346" s="246"/>
    </row>
    <row r="347" spans="1:4" s="243" customFormat="1">
      <c r="A347" s="240"/>
      <c r="B347" s="240"/>
      <c r="C347" s="245"/>
      <c r="D347" s="246"/>
    </row>
    <row r="348" spans="1:4" s="243" customFormat="1">
      <c r="A348" s="240"/>
      <c r="B348" s="240"/>
      <c r="C348" s="245"/>
      <c r="D348" s="246"/>
    </row>
    <row r="349" spans="1:4" s="243" customFormat="1">
      <c r="A349" s="240"/>
      <c r="B349" s="240"/>
      <c r="C349" s="245"/>
      <c r="D349" s="246"/>
    </row>
    <row r="350" spans="1:4" s="243" customFormat="1">
      <c r="A350" s="240"/>
      <c r="B350" s="240"/>
      <c r="C350" s="245"/>
      <c r="D350" s="246"/>
    </row>
    <row r="351" spans="1:4" s="243" customFormat="1">
      <c r="A351" s="240"/>
      <c r="B351" s="240"/>
      <c r="C351" s="245"/>
      <c r="D351" s="246"/>
    </row>
    <row r="352" spans="1:4" s="243" customFormat="1">
      <c r="A352" s="240"/>
      <c r="B352" s="240"/>
      <c r="C352" s="245"/>
      <c r="D352" s="246"/>
    </row>
    <row r="353" spans="1:4" s="243" customFormat="1">
      <c r="A353" s="240"/>
      <c r="B353" s="240"/>
      <c r="C353" s="245"/>
      <c r="D353" s="246"/>
    </row>
    <row r="354" spans="1:4" s="243" customFormat="1">
      <c r="A354" s="240"/>
      <c r="B354" s="240"/>
      <c r="C354" s="245"/>
      <c r="D354" s="246"/>
    </row>
    <row r="355" spans="1:4" s="243" customFormat="1">
      <c r="A355" s="240"/>
      <c r="B355" s="240"/>
      <c r="C355" s="245"/>
      <c r="D355" s="246"/>
    </row>
    <row r="356" spans="1:4" s="243" customFormat="1">
      <c r="A356" s="240"/>
      <c r="B356" s="240"/>
      <c r="C356" s="245"/>
      <c r="D356" s="246"/>
    </row>
    <row r="357" spans="1:4" s="243" customFormat="1">
      <c r="A357" s="240"/>
      <c r="B357" s="240"/>
      <c r="C357" s="245"/>
      <c r="D357" s="246"/>
    </row>
    <row r="358" spans="1:4" s="243" customFormat="1">
      <c r="A358" s="240"/>
      <c r="B358" s="240"/>
      <c r="C358" s="245"/>
      <c r="D358" s="246"/>
    </row>
    <row r="359" spans="1:4" s="243" customFormat="1">
      <c r="A359" s="240"/>
      <c r="B359" s="240"/>
      <c r="C359" s="245"/>
      <c r="D359" s="246"/>
    </row>
    <row r="360" spans="1:4" s="243" customFormat="1">
      <c r="A360" s="240"/>
      <c r="B360" s="240"/>
      <c r="C360" s="245"/>
      <c r="D360" s="246"/>
    </row>
    <row r="361" spans="1:4" s="243" customFormat="1">
      <c r="A361" s="240"/>
      <c r="B361" s="240"/>
      <c r="C361" s="245"/>
      <c r="D361" s="246"/>
    </row>
    <row r="362" spans="1:4" s="243" customFormat="1">
      <c r="A362" s="240"/>
      <c r="B362" s="240"/>
      <c r="C362" s="245"/>
      <c r="D362" s="246"/>
    </row>
    <row r="363" spans="1:4" s="243" customFormat="1">
      <c r="A363" s="240"/>
      <c r="B363" s="240"/>
      <c r="C363" s="245"/>
      <c r="D363" s="246"/>
    </row>
    <row r="364" spans="1:4" s="243" customFormat="1">
      <c r="A364" s="240"/>
      <c r="B364" s="240"/>
      <c r="C364" s="245"/>
      <c r="D364" s="246"/>
    </row>
    <row r="365" spans="1:4" s="243" customFormat="1">
      <c r="A365" s="240"/>
      <c r="B365" s="240"/>
      <c r="C365" s="245"/>
      <c r="D365" s="246"/>
    </row>
    <row r="366" spans="1:4" s="243" customFormat="1">
      <c r="A366" s="240"/>
      <c r="B366" s="240"/>
      <c r="C366" s="245"/>
      <c r="D366" s="246"/>
    </row>
    <row r="367" spans="1:4" s="243" customFormat="1">
      <c r="A367" s="240"/>
      <c r="B367" s="240"/>
      <c r="C367" s="245"/>
      <c r="D367" s="246"/>
    </row>
    <row r="368" spans="1:4" s="243" customFormat="1">
      <c r="A368" s="240"/>
      <c r="B368" s="240"/>
      <c r="C368" s="245"/>
      <c r="D368" s="246"/>
    </row>
    <row r="369" spans="1:4" s="243" customFormat="1">
      <c r="A369" s="240"/>
      <c r="B369" s="240"/>
      <c r="C369" s="245"/>
      <c r="D369" s="246"/>
    </row>
    <row r="370" spans="1:4" s="243" customFormat="1">
      <c r="A370" s="240"/>
      <c r="B370" s="240"/>
      <c r="C370" s="245"/>
      <c r="D370" s="246"/>
    </row>
    <row r="371" spans="1:4" s="243" customFormat="1">
      <c r="A371" s="240"/>
      <c r="B371" s="240"/>
      <c r="C371" s="245"/>
      <c r="D371" s="246"/>
    </row>
    <row r="372" spans="1:4" s="243" customFormat="1">
      <c r="A372" s="240"/>
      <c r="B372" s="240"/>
      <c r="C372" s="245"/>
      <c r="D372" s="246"/>
    </row>
    <row r="373" spans="1:4" s="243" customFormat="1">
      <c r="A373" s="240"/>
      <c r="B373" s="240"/>
      <c r="C373" s="245"/>
      <c r="D373" s="246"/>
    </row>
    <row r="374" spans="1:4" s="243" customFormat="1">
      <c r="A374" s="240"/>
      <c r="B374" s="240"/>
      <c r="C374" s="245"/>
      <c r="D374" s="246"/>
    </row>
    <row r="375" spans="1:4" s="243" customFormat="1">
      <c r="A375" s="240"/>
      <c r="B375" s="240"/>
      <c r="C375" s="245"/>
      <c r="D375" s="246"/>
    </row>
    <row r="376" spans="1:4" s="243" customFormat="1">
      <c r="A376" s="240"/>
      <c r="B376" s="240"/>
      <c r="C376" s="245"/>
      <c r="D376" s="246"/>
    </row>
    <row r="377" spans="1:4" s="243" customFormat="1">
      <c r="A377" s="240"/>
      <c r="B377" s="240"/>
      <c r="C377" s="245"/>
      <c r="D377" s="246"/>
    </row>
    <row r="378" spans="1:4" s="243" customFormat="1">
      <c r="A378" s="240"/>
      <c r="B378" s="240"/>
      <c r="C378" s="245"/>
      <c r="D378" s="246"/>
    </row>
    <row r="379" spans="1:4" s="243" customFormat="1">
      <c r="A379" s="240"/>
      <c r="B379" s="240"/>
      <c r="C379" s="245"/>
      <c r="D379" s="246"/>
    </row>
    <row r="380" spans="1:4" s="243" customFormat="1">
      <c r="A380" s="240"/>
      <c r="B380" s="240"/>
      <c r="C380" s="245"/>
      <c r="D380" s="246"/>
    </row>
    <row r="381" spans="1:4" s="243" customFormat="1">
      <c r="A381" s="240"/>
      <c r="B381" s="240"/>
      <c r="C381" s="245"/>
      <c r="D381" s="246"/>
    </row>
    <row r="382" spans="1:4" s="243" customFormat="1">
      <c r="A382" s="240"/>
      <c r="B382" s="240"/>
      <c r="C382" s="245"/>
      <c r="D382" s="246"/>
    </row>
    <row r="383" spans="1:4" s="243" customFormat="1">
      <c r="A383" s="240"/>
      <c r="B383" s="240"/>
      <c r="C383" s="245"/>
      <c r="D383" s="246"/>
    </row>
    <row r="384" spans="1:4" s="243" customFormat="1">
      <c r="A384" s="240"/>
      <c r="B384" s="240"/>
      <c r="C384" s="245"/>
      <c r="D384" s="246"/>
    </row>
    <row r="385" spans="1:4" s="243" customFormat="1">
      <c r="A385" s="240"/>
      <c r="B385" s="240"/>
      <c r="C385" s="245"/>
      <c r="D385" s="246"/>
    </row>
    <row r="386" spans="1:4" s="243" customFormat="1">
      <c r="A386" s="240"/>
      <c r="B386" s="240"/>
      <c r="C386" s="245"/>
      <c r="D386" s="246"/>
    </row>
    <row r="387" spans="1:4" s="243" customFormat="1">
      <c r="A387" s="240"/>
      <c r="B387" s="240"/>
      <c r="C387" s="245"/>
      <c r="D387" s="246"/>
    </row>
    <row r="388" spans="1:4" s="243" customFormat="1">
      <c r="A388" s="240"/>
      <c r="B388" s="240"/>
      <c r="C388" s="245"/>
      <c r="D388" s="246"/>
    </row>
    <row r="389" spans="1:4" s="243" customFormat="1">
      <c r="A389" s="240"/>
      <c r="B389" s="240"/>
      <c r="C389" s="245"/>
      <c r="D389" s="246"/>
    </row>
    <row r="390" spans="1:4" s="243" customFormat="1">
      <c r="A390" s="240"/>
      <c r="B390" s="240"/>
      <c r="C390" s="245"/>
      <c r="D390" s="246"/>
    </row>
    <row r="391" spans="1:4" s="243" customFormat="1">
      <c r="A391" s="240"/>
      <c r="B391" s="240"/>
      <c r="C391" s="245"/>
      <c r="D391" s="246"/>
    </row>
    <row r="392" spans="1:4" s="243" customFormat="1">
      <c r="A392" s="240"/>
      <c r="B392" s="240"/>
      <c r="C392" s="245"/>
      <c r="D392" s="246"/>
    </row>
    <row r="393" spans="1:4" s="243" customFormat="1">
      <c r="A393" s="240"/>
      <c r="B393" s="240"/>
      <c r="C393" s="245"/>
      <c r="D393" s="246"/>
    </row>
    <row r="394" spans="1:4" s="243" customFormat="1">
      <c r="A394" s="240"/>
      <c r="B394" s="240"/>
      <c r="C394" s="245"/>
      <c r="D394" s="246"/>
    </row>
    <row r="395" spans="1:4" s="243" customFormat="1">
      <c r="A395" s="240"/>
      <c r="B395" s="240"/>
      <c r="C395" s="245"/>
      <c r="D395" s="246"/>
    </row>
    <row r="396" spans="1:4" s="243" customFormat="1">
      <c r="A396" s="240"/>
      <c r="B396" s="240"/>
      <c r="C396" s="245"/>
      <c r="D396" s="246"/>
    </row>
    <row r="397" spans="1:4" s="243" customFormat="1">
      <c r="A397" s="240"/>
      <c r="B397" s="240"/>
      <c r="C397" s="245"/>
      <c r="D397" s="246"/>
    </row>
    <row r="398" spans="1:4" s="243" customFormat="1">
      <c r="A398" s="240"/>
      <c r="B398" s="240"/>
      <c r="C398" s="245"/>
      <c r="D398" s="246"/>
    </row>
    <row r="399" spans="1:4" s="243" customFormat="1">
      <c r="A399" s="240"/>
      <c r="B399" s="240"/>
      <c r="C399" s="245"/>
      <c r="D399" s="246"/>
    </row>
    <row r="400" spans="1:4" s="243" customFormat="1">
      <c r="A400" s="240"/>
      <c r="B400" s="240"/>
      <c r="C400" s="245"/>
      <c r="D400" s="246"/>
    </row>
    <row r="401" spans="1:4" s="243" customFormat="1">
      <c r="A401" s="240"/>
      <c r="B401" s="240"/>
      <c r="C401" s="245"/>
      <c r="D401" s="246"/>
    </row>
    <row r="402" spans="1:4" s="243" customFormat="1">
      <c r="A402" s="240"/>
      <c r="B402" s="240"/>
      <c r="C402" s="245"/>
      <c r="D402" s="246"/>
    </row>
    <row r="403" spans="1:4" s="243" customFormat="1">
      <c r="A403" s="240"/>
      <c r="B403" s="240"/>
      <c r="C403" s="245"/>
      <c r="D403" s="246"/>
    </row>
    <row r="404" spans="1:4" s="243" customFormat="1">
      <c r="A404" s="240"/>
      <c r="B404" s="240"/>
      <c r="C404" s="245"/>
      <c r="D404" s="246"/>
    </row>
    <row r="405" spans="1:4" s="243" customFormat="1">
      <c r="A405" s="240"/>
      <c r="B405" s="240"/>
      <c r="C405" s="245"/>
      <c r="D405" s="246"/>
    </row>
    <row r="406" spans="1:4" s="243" customFormat="1">
      <c r="A406" s="240"/>
      <c r="B406" s="240"/>
      <c r="C406" s="245"/>
      <c r="D406" s="246"/>
    </row>
    <row r="407" spans="1:4" s="243" customFormat="1">
      <c r="A407" s="240"/>
      <c r="B407" s="240"/>
      <c r="C407" s="245"/>
      <c r="D407" s="246"/>
    </row>
    <row r="408" spans="1:4" s="243" customFormat="1">
      <c r="A408" s="240"/>
      <c r="B408" s="240"/>
      <c r="C408" s="245"/>
      <c r="D408" s="246"/>
    </row>
    <row r="409" spans="1:4" s="243" customFormat="1">
      <c r="A409" s="240"/>
      <c r="B409" s="240"/>
      <c r="C409" s="245"/>
      <c r="D409" s="246"/>
    </row>
    <row r="410" spans="1:4" s="243" customFormat="1">
      <c r="A410" s="240"/>
      <c r="B410" s="240"/>
      <c r="C410" s="245"/>
      <c r="D410" s="246"/>
    </row>
    <row r="411" spans="1:4" s="243" customFormat="1">
      <c r="A411" s="240"/>
      <c r="B411" s="240"/>
      <c r="C411" s="245"/>
      <c r="D411" s="246"/>
    </row>
    <row r="412" spans="1:4" s="243" customFormat="1">
      <c r="A412" s="240"/>
      <c r="B412" s="240"/>
      <c r="C412" s="245"/>
      <c r="D412" s="246"/>
    </row>
    <row r="413" spans="1:4" s="243" customFormat="1">
      <c r="A413" s="240"/>
      <c r="B413" s="240"/>
      <c r="C413" s="245"/>
      <c r="D413" s="246"/>
    </row>
    <row r="414" spans="1:4" s="243" customFormat="1">
      <c r="A414" s="240"/>
      <c r="B414" s="240"/>
      <c r="C414" s="245"/>
      <c r="D414" s="246"/>
    </row>
    <row r="415" spans="1:4" s="243" customFormat="1">
      <c r="A415" s="240"/>
      <c r="B415" s="240"/>
      <c r="C415" s="245"/>
      <c r="D415" s="246"/>
    </row>
    <row r="416" spans="1:4" s="243" customFormat="1">
      <c r="A416" s="240"/>
      <c r="B416" s="240"/>
      <c r="C416" s="245"/>
      <c r="D416" s="246"/>
    </row>
    <row r="417" spans="1:4" s="243" customFormat="1">
      <c r="A417" s="240"/>
      <c r="B417" s="240"/>
      <c r="C417" s="245"/>
      <c r="D417" s="246"/>
    </row>
    <row r="418" spans="1:4" s="243" customFormat="1">
      <c r="A418" s="240"/>
      <c r="B418" s="240"/>
      <c r="C418" s="245"/>
      <c r="D418" s="246"/>
    </row>
    <row r="419" spans="1:4" s="243" customFormat="1">
      <c r="A419" s="240"/>
      <c r="B419" s="240"/>
      <c r="C419" s="245"/>
      <c r="D419" s="246"/>
    </row>
    <row r="420" spans="1:4" s="243" customFormat="1">
      <c r="A420" s="240"/>
      <c r="B420" s="240"/>
      <c r="C420" s="245"/>
      <c r="D420" s="246"/>
    </row>
    <row r="421" spans="1:4" s="243" customFormat="1">
      <c r="A421" s="240"/>
      <c r="B421" s="240"/>
      <c r="C421" s="245"/>
      <c r="D421" s="246"/>
    </row>
    <row r="422" spans="1:4" s="243" customFormat="1">
      <c r="A422" s="240"/>
      <c r="B422" s="240"/>
      <c r="C422" s="245"/>
      <c r="D422" s="246"/>
    </row>
    <row r="423" spans="1:4" s="243" customFormat="1">
      <c r="A423" s="240"/>
      <c r="B423" s="240"/>
      <c r="C423" s="245"/>
      <c r="D423" s="246"/>
    </row>
    <row r="424" spans="1:4" s="243" customFormat="1">
      <c r="A424" s="240"/>
      <c r="B424" s="240"/>
      <c r="C424" s="245"/>
      <c r="D424" s="246"/>
    </row>
    <row r="425" spans="1:4" s="243" customFormat="1">
      <c r="A425" s="240"/>
      <c r="B425" s="240"/>
      <c r="C425" s="245"/>
      <c r="D425" s="246"/>
    </row>
    <row r="426" spans="1:4" s="243" customFormat="1">
      <c r="A426" s="240"/>
      <c r="B426" s="240"/>
      <c r="C426" s="245"/>
      <c r="D426" s="246"/>
    </row>
    <row r="427" spans="1:4" s="243" customFormat="1">
      <c r="A427" s="240"/>
      <c r="B427" s="240"/>
      <c r="C427" s="245"/>
      <c r="D427" s="246"/>
    </row>
    <row r="428" spans="1:4" s="243" customFormat="1">
      <c r="A428" s="240"/>
      <c r="B428" s="240"/>
      <c r="C428" s="245"/>
      <c r="D428" s="246"/>
    </row>
    <row r="429" spans="1:4" s="243" customFormat="1">
      <c r="A429" s="240"/>
      <c r="B429" s="240"/>
      <c r="C429" s="245"/>
      <c r="D429" s="246"/>
    </row>
    <row r="430" spans="1:4" s="243" customFormat="1">
      <c r="A430" s="240"/>
      <c r="B430" s="240"/>
      <c r="C430" s="245"/>
      <c r="D430" s="246"/>
    </row>
    <row r="431" spans="1:4" s="243" customFormat="1">
      <c r="A431" s="240"/>
      <c r="B431" s="240"/>
      <c r="C431" s="245"/>
      <c r="D431" s="246"/>
    </row>
    <row r="432" spans="1:4" s="243" customFormat="1">
      <c r="A432" s="240"/>
      <c r="B432" s="240"/>
      <c r="C432" s="245"/>
      <c r="D432" s="246"/>
    </row>
    <row r="433" spans="1:4" s="243" customFormat="1">
      <c r="A433" s="240"/>
      <c r="B433" s="240"/>
      <c r="C433" s="245"/>
      <c r="D433" s="246"/>
    </row>
    <row r="434" spans="1:4" s="243" customFormat="1">
      <c r="A434" s="240"/>
      <c r="B434" s="240"/>
      <c r="C434" s="245"/>
      <c r="D434" s="246"/>
    </row>
    <row r="435" spans="1:4" s="243" customFormat="1">
      <c r="A435" s="240"/>
      <c r="B435" s="240"/>
      <c r="C435" s="245"/>
      <c r="D435" s="246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76" workbookViewId="0">
      <selection activeCell="F146" sqref="F146"/>
    </sheetView>
  </sheetViews>
  <sheetFormatPr defaultColWidth="10.85546875" defaultRowHeight="15.75"/>
  <cols>
    <col min="1" max="1" width="37.140625" style="149" customWidth="1"/>
    <col min="2" max="2" width="19.85546875" style="150" customWidth="1"/>
    <col min="3" max="3" width="39.42578125" style="167" customWidth="1"/>
    <col min="4" max="4" width="30.7109375" style="150" customWidth="1"/>
    <col min="5" max="5" width="14.42578125" style="150" customWidth="1"/>
    <col min="6" max="6" width="10.85546875" style="149"/>
    <col min="7" max="7" width="26" style="149" customWidth="1"/>
    <col min="8" max="8" width="19.140625" style="149" customWidth="1"/>
    <col min="9" max="16384" width="10.85546875" style="149"/>
  </cols>
  <sheetData>
    <row r="1" spans="1:5">
      <c r="A1" s="169" t="s">
        <v>0</v>
      </c>
      <c r="B1" s="170" t="s">
        <v>1</v>
      </c>
      <c r="C1" s="171" t="s">
        <v>2</v>
      </c>
      <c r="D1" s="170" t="s">
        <v>3</v>
      </c>
      <c r="E1" s="170" t="s">
        <v>379</v>
      </c>
    </row>
    <row r="2" spans="1:5" s="155" customFormat="1">
      <c r="A2" s="155" t="s">
        <v>7</v>
      </c>
      <c r="B2" s="156">
        <v>1</v>
      </c>
      <c r="C2" s="160" t="s">
        <v>8</v>
      </c>
      <c r="D2" s="157" t="s">
        <v>9</v>
      </c>
      <c r="E2" s="156">
        <v>88</v>
      </c>
    </row>
    <row r="3" spans="1:5">
      <c r="A3" s="149" t="s">
        <v>7</v>
      </c>
      <c r="B3" s="150">
        <v>1</v>
      </c>
      <c r="C3" s="161" t="s">
        <v>12</v>
      </c>
      <c r="D3" s="151" t="s">
        <v>13</v>
      </c>
      <c r="E3" s="150">
        <v>61</v>
      </c>
    </row>
    <row r="4" spans="1:5">
      <c r="A4" s="149" t="s">
        <v>7</v>
      </c>
      <c r="B4" s="150">
        <v>1</v>
      </c>
      <c r="C4" s="161" t="s">
        <v>14</v>
      </c>
      <c r="D4" s="151" t="s">
        <v>15</v>
      </c>
      <c r="E4" s="150">
        <v>96</v>
      </c>
    </row>
    <row r="5" spans="1:5">
      <c r="A5" s="149" t="s">
        <v>7</v>
      </c>
      <c r="B5" s="150">
        <v>1</v>
      </c>
      <c r="C5" s="161" t="s">
        <v>16</v>
      </c>
      <c r="D5" s="151" t="s">
        <v>17</v>
      </c>
      <c r="E5" s="150">
        <v>75</v>
      </c>
    </row>
    <row r="6" spans="1:5">
      <c r="A6" s="149" t="s">
        <v>7</v>
      </c>
      <c r="B6" s="150">
        <v>1</v>
      </c>
      <c r="C6" s="161" t="s">
        <v>18</v>
      </c>
      <c r="D6" s="151" t="s">
        <v>19</v>
      </c>
      <c r="E6" s="150">
        <v>72</v>
      </c>
    </row>
    <row r="7" spans="1:5">
      <c r="A7" s="149" t="s">
        <v>7</v>
      </c>
      <c r="B7" s="150">
        <v>1</v>
      </c>
      <c r="C7" s="161" t="s">
        <v>20</v>
      </c>
      <c r="D7" s="151" t="s">
        <v>21</v>
      </c>
      <c r="E7" s="150">
        <v>92</v>
      </c>
    </row>
    <row r="8" spans="1:5">
      <c r="A8" s="149" t="s">
        <v>7</v>
      </c>
      <c r="B8" s="150">
        <v>1</v>
      </c>
      <c r="C8" s="161" t="s">
        <v>23</v>
      </c>
      <c r="D8" s="151" t="s">
        <v>24</v>
      </c>
      <c r="E8" s="150">
        <v>64</v>
      </c>
    </row>
    <row r="9" spans="1:5">
      <c r="A9" s="149" t="s">
        <v>7</v>
      </c>
      <c r="B9" s="150">
        <v>1</v>
      </c>
      <c r="C9" s="161" t="s">
        <v>27</v>
      </c>
      <c r="D9" s="151" t="s">
        <v>26</v>
      </c>
      <c r="E9" s="150">
        <v>88</v>
      </c>
    </row>
    <row r="10" spans="1:5">
      <c r="A10" s="149" t="s">
        <v>7</v>
      </c>
      <c r="B10" s="150">
        <v>1</v>
      </c>
      <c r="C10" s="161" t="s">
        <v>29</v>
      </c>
      <c r="D10" s="151" t="s">
        <v>28</v>
      </c>
      <c r="E10" s="150">
        <v>100</v>
      </c>
    </row>
    <row r="11" spans="1:5">
      <c r="A11" s="149" t="s">
        <v>7</v>
      </c>
      <c r="B11" s="150">
        <v>1</v>
      </c>
      <c r="C11" s="161" t="s">
        <v>25</v>
      </c>
      <c r="D11" s="151" t="s">
        <v>30</v>
      </c>
      <c r="E11" s="150">
        <v>60</v>
      </c>
    </row>
    <row r="12" spans="1:5">
      <c r="A12" s="149" t="s">
        <v>7</v>
      </c>
      <c r="B12" s="150">
        <v>1</v>
      </c>
      <c r="C12" s="162" t="s">
        <v>381</v>
      </c>
      <c r="D12" s="135" t="s">
        <v>406</v>
      </c>
      <c r="E12" s="150">
        <v>60</v>
      </c>
    </row>
    <row r="13" spans="1:5">
      <c r="A13" s="149" t="s">
        <v>7</v>
      </c>
      <c r="B13" s="150">
        <v>1</v>
      </c>
      <c r="C13" s="162" t="s">
        <v>457</v>
      </c>
      <c r="D13" s="135" t="s">
        <v>407</v>
      </c>
      <c r="E13" s="150">
        <v>60</v>
      </c>
    </row>
    <row r="14" spans="1:5" s="260" customFormat="1">
      <c r="A14" s="260" t="s">
        <v>7</v>
      </c>
      <c r="B14" s="261">
        <v>1</v>
      </c>
      <c r="C14" s="262" t="s">
        <v>458</v>
      </c>
      <c r="D14" s="256" t="s">
        <v>408</v>
      </c>
      <c r="E14" s="261">
        <v>60</v>
      </c>
    </row>
    <row r="15" spans="1:5" s="260" customFormat="1">
      <c r="A15" s="260" t="s">
        <v>7</v>
      </c>
      <c r="B15" s="261">
        <v>1</v>
      </c>
      <c r="C15" s="262" t="s">
        <v>459</v>
      </c>
      <c r="D15" s="256" t="s">
        <v>409</v>
      </c>
      <c r="E15" s="261">
        <v>60</v>
      </c>
    </row>
    <row r="16" spans="1:5" s="423" customFormat="1">
      <c r="A16" s="423" t="s">
        <v>7</v>
      </c>
      <c r="B16" s="424">
        <v>1</v>
      </c>
      <c r="C16" s="425" t="s">
        <v>574</v>
      </c>
      <c r="D16" s="400" t="s">
        <v>575</v>
      </c>
      <c r="E16" s="424">
        <v>51</v>
      </c>
    </row>
    <row r="17" spans="1:5" s="423" customFormat="1">
      <c r="A17" s="423" t="s">
        <v>7</v>
      </c>
      <c r="B17" s="424">
        <v>1</v>
      </c>
      <c r="C17" s="425" t="s">
        <v>579</v>
      </c>
      <c r="D17" s="400" t="s">
        <v>580</v>
      </c>
      <c r="E17" s="424">
        <v>90</v>
      </c>
    </row>
    <row r="18" spans="1:5" s="155" customFormat="1">
      <c r="A18" s="155" t="s">
        <v>31</v>
      </c>
      <c r="B18" s="156">
        <v>2</v>
      </c>
      <c r="C18" s="160" t="s">
        <v>32</v>
      </c>
      <c r="D18" s="157" t="s">
        <v>33</v>
      </c>
      <c r="E18" s="156">
        <v>70</v>
      </c>
    </row>
    <row r="19" spans="1:5">
      <c r="A19" s="149" t="s">
        <v>31</v>
      </c>
      <c r="B19" s="150">
        <v>2</v>
      </c>
      <c r="C19" s="163" t="s">
        <v>34</v>
      </c>
      <c r="D19" s="152" t="s">
        <v>35</v>
      </c>
      <c r="E19" s="150">
        <v>70</v>
      </c>
    </row>
    <row r="20" spans="1:5">
      <c r="A20" s="149" t="s">
        <v>31</v>
      </c>
      <c r="B20" s="150">
        <v>2</v>
      </c>
      <c r="C20" s="163" t="s">
        <v>36</v>
      </c>
      <c r="D20" s="152" t="s">
        <v>37</v>
      </c>
      <c r="E20" s="150">
        <v>75</v>
      </c>
    </row>
    <row r="21" spans="1:5">
      <c r="A21" s="149" t="s">
        <v>31</v>
      </c>
      <c r="B21" s="150">
        <v>2</v>
      </c>
      <c r="C21" s="163" t="s">
        <v>38</v>
      </c>
      <c r="D21" s="152" t="s">
        <v>39</v>
      </c>
      <c r="E21" s="150">
        <v>88</v>
      </c>
    </row>
    <row r="22" spans="1:5">
      <c r="A22" s="149" t="s">
        <v>31</v>
      </c>
      <c r="B22" s="150">
        <v>2</v>
      </c>
      <c r="C22" s="163" t="s">
        <v>40</v>
      </c>
      <c r="D22" s="152" t="s">
        <v>41</v>
      </c>
      <c r="E22" s="150">
        <v>87</v>
      </c>
    </row>
    <row r="23" spans="1:5">
      <c r="A23" s="149" t="s">
        <v>31</v>
      </c>
      <c r="B23" s="150">
        <v>2</v>
      </c>
      <c r="C23" s="163" t="s">
        <v>42</v>
      </c>
      <c r="D23" s="152" t="s">
        <v>43</v>
      </c>
      <c r="E23" s="150">
        <v>54</v>
      </c>
    </row>
    <row r="24" spans="1:5">
      <c r="A24" s="149" t="s">
        <v>31</v>
      </c>
      <c r="B24" s="150">
        <v>2</v>
      </c>
      <c r="C24" s="163" t="s">
        <v>44</v>
      </c>
      <c r="D24" s="152" t="s">
        <v>45</v>
      </c>
      <c r="E24" s="150">
        <v>100</v>
      </c>
    </row>
    <row r="25" spans="1:5">
      <c r="A25" s="149" t="s">
        <v>31</v>
      </c>
      <c r="B25" s="150">
        <v>2</v>
      </c>
      <c r="C25" s="163" t="s">
        <v>47</v>
      </c>
      <c r="D25" s="152" t="s">
        <v>48</v>
      </c>
      <c r="E25" s="150">
        <v>90</v>
      </c>
    </row>
    <row r="26" spans="1:5">
      <c r="A26" s="149" t="s">
        <v>31</v>
      </c>
      <c r="B26" s="150">
        <v>2</v>
      </c>
      <c r="C26" s="163" t="s">
        <v>49</v>
      </c>
      <c r="D26" s="152" t="s">
        <v>50</v>
      </c>
      <c r="E26" s="150">
        <v>97</v>
      </c>
    </row>
    <row r="27" spans="1:5">
      <c r="A27" s="149" t="s">
        <v>31</v>
      </c>
      <c r="B27" s="150">
        <v>2</v>
      </c>
      <c r="C27" s="163" t="s">
        <v>51</v>
      </c>
      <c r="D27" s="152" t="s">
        <v>52</v>
      </c>
      <c r="E27" s="150">
        <v>80</v>
      </c>
    </row>
    <row r="28" spans="1:5">
      <c r="A28" s="149" t="s">
        <v>31</v>
      </c>
      <c r="B28" s="150">
        <v>2</v>
      </c>
      <c r="C28" s="163" t="s">
        <v>53</v>
      </c>
      <c r="D28" s="152" t="s">
        <v>54</v>
      </c>
      <c r="E28" s="150">
        <v>100</v>
      </c>
    </row>
    <row r="29" spans="1:5">
      <c r="A29" s="149" t="s">
        <v>31</v>
      </c>
      <c r="B29" s="150">
        <v>2</v>
      </c>
      <c r="C29" s="163" t="s">
        <v>55</v>
      </c>
      <c r="D29" s="152" t="s">
        <v>56</v>
      </c>
      <c r="E29" s="150">
        <v>100</v>
      </c>
    </row>
    <row r="30" spans="1:5">
      <c r="A30" s="149" t="s">
        <v>31</v>
      </c>
      <c r="B30" s="150">
        <v>2</v>
      </c>
      <c r="C30" s="163" t="s">
        <v>57</v>
      </c>
      <c r="D30" s="152" t="s">
        <v>58</v>
      </c>
      <c r="E30" s="150">
        <v>85</v>
      </c>
    </row>
    <row r="31" spans="1:5">
      <c r="A31" s="149" t="s">
        <v>31</v>
      </c>
      <c r="B31" s="150">
        <v>2</v>
      </c>
      <c r="C31" s="163" t="s">
        <v>59</v>
      </c>
      <c r="D31" s="152" t="s">
        <v>60</v>
      </c>
      <c r="E31" s="150">
        <v>100</v>
      </c>
    </row>
    <row r="32" spans="1:5">
      <c r="A32" s="149" t="s">
        <v>31</v>
      </c>
      <c r="B32" s="150">
        <v>2</v>
      </c>
      <c r="C32" s="163" t="s">
        <v>61</v>
      </c>
      <c r="D32" s="152" t="s">
        <v>62</v>
      </c>
      <c r="E32" s="150">
        <v>83</v>
      </c>
    </row>
    <row r="33" spans="1:5">
      <c r="A33" s="149" t="s">
        <v>31</v>
      </c>
      <c r="B33" s="150">
        <v>2</v>
      </c>
      <c r="C33" s="163" t="s">
        <v>63</v>
      </c>
      <c r="D33" s="152" t="s">
        <v>64</v>
      </c>
      <c r="E33" s="150">
        <v>100</v>
      </c>
    </row>
    <row r="34" spans="1:5">
      <c r="A34" s="149" t="s">
        <v>31</v>
      </c>
      <c r="B34" s="150">
        <v>2</v>
      </c>
      <c r="C34" s="163" t="s">
        <v>65</v>
      </c>
      <c r="D34" s="152" t="s">
        <v>66</v>
      </c>
      <c r="E34" s="150">
        <v>60</v>
      </c>
    </row>
    <row r="35" spans="1:5">
      <c r="A35" s="149" t="s">
        <v>31</v>
      </c>
      <c r="B35" s="150">
        <v>2</v>
      </c>
      <c r="C35" s="163" t="s">
        <v>67</v>
      </c>
      <c r="D35" s="152" t="s">
        <v>68</v>
      </c>
      <c r="E35" s="150">
        <v>87</v>
      </c>
    </row>
    <row r="36" spans="1:5">
      <c r="A36" s="149" t="s">
        <v>31</v>
      </c>
      <c r="B36" s="150">
        <v>2</v>
      </c>
      <c r="C36" s="163" t="s">
        <v>69</v>
      </c>
      <c r="D36" s="152" t="s">
        <v>70</v>
      </c>
      <c r="E36" s="150">
        <v>90</v>
      </c>
    </row>
    <row r="37" spans="1:5">
      <c r="A37" s="149" t="s">
        <v>31</v>
      </c>
      <c r="B37" s="150">
        <v>2</v>
      </c>
      <c r="C37" s="163" t="s">
        <v>73</v>
      </c>
      <c r="D37" s="152" t="s">
        <v>74</v>
      </c>
      <c r="E37" s="150">
        <v>72</v>
      </c>
    </row>
    <row r="38" spans="1:5" s="260" customFormat="1">
      <c r="A38" s="260" t="s">
        <v>31</v>
      </c>
      <c r="B38" s="261">
        <v>2</v>
      </c>
      <c r="C38" s="263" t="s">
        <v>465</v>
      </c>
      <c r="D38" s="264" t="s">
        <v>413</v>
      </c>
      <c r="E38" s="265">
        <v>100</v>
      </c>
    </row>
    <row r="39" spans="1:5" s="260" customFormat="1">
      <c r="A39" s="260" t="s">
        <v>31</v>
      </c>
      <c r="B39" s="261">
        <v>2</v>
      </c>
      <c r="C39" s="263" t="s">
        <v>489</v>
      </c>
      <c r="D39" s="264" t="s">
        <v>414</v>
      </c>
      <c r="E39" s="265">
        <v>95</v>
      </c>
    </row>
    <row r="40" spans="1:5" s="260" customFormat="1">
      <c r="A40" s="260" t="s">
        <v>31</v>
      </c>
      <c r="B40" s="261">
        <v>2</v>
      </c>
      <c r="C40" s="263" t="s">
        <v>463</v>
      </c>
      <c r="D40" s="264" t="s">
        <v>415</v>
      </c>
      <c r="E40" s="265">
        <v>85</v>
      </c>
    </row>
    <row r="41" spans="1:5" s="260" customFormat="1">
      <c r="A41" s="260" t="s">
        <v>31</v>
      </c>
      <c r="B41" s="261">
        <v>2</v>
      </c>
      <c r="C41" s="263" t="s">
        <v>464</v>
      </c>
      <c r="D41" s="264" t="s">
        <v>416</v>
      </c>
      <c r="E41" s="265">
        <v>85</v>
      </c>
    </row>
    <row r="42" spans="1:5">
      <c r="A42" s="149" t="s">
        <v>31</v>
      </c>
      <c r="B42" s="150">
        <v>2</v>
      </c>
      <c r="C42" s="164" t="s">
        <v>508</v>
      </c>
      <c r="D42" s="135" t="s">
        <v>417</v>
      </c>
      <c r="E42" s="150">
        <v>60</v>
      </c>
    </row>
    <row r="43" spans="1:5" s="260" customFormat="1">
      <c r="A43" s="260" t="s">
        <v>31</v>
      </c>
      <c r="B43" s="261">
        <v>2</v>
      </c>
      <c r="C43" s="263" t="s">
        <v>460</v>
      </c>
      <c r="D43" s="264" t="s">
        <v>461</v>
      </c>
      <c r="E43" s="265">
        <v>60</v>
      </c>
    </row>
    <row r="44" spans="1:5">
      <c r="A44" s="149" t="s">
        <v>31</v>
      </c>
      <c r="B44" s="150">
        <v>2</v>
      </c>
      <c r="C44" s="161" t="s">
        <v>212</v>
      </c>
      <c r="D44" s="152" t="s">
        <v>213</v>
      </c>
      <c r="E44" s="150">
        <v>100</v>
      </c>
    </row>
    <row r="45" spans="1:5" s="426" customFormat="1">
      <c r="A45" s="426" t="s">
        <v>31</v>
      </c>
      <c r="B45" s="427">
        <v>2</v>
      </c>
      <c r="C45" s="428" t="s">
        <v>581</v>
      </c>
      <c r="D45" s="430" t="s">
        <v>582</v>
      </c>
      <c r="E45" s="427">
        <v>90</v>
      </c>
    </row>
    <row r="46" spans="1:5" s="426" customFormat="1">
      <c r="A46" s="426" t="s">
        <v>31</v>
      </c>
      <c r="B46" s="427">
        <v>2</v>
      </c>
      <c r="C46" s="428" t="s">
        <v>583</v>
      </c>
      <c r="D46" s="430" t="s">
        <v>585</v>
      </c>
      <c r="E46" s="427">
        <v>37</v>
      </c>
    </row>
    <row r="47" spans="1:5" s="426" customFormat="1">
      <c r="A47" s="426" t="s">
        <v>31</v>
      </c>
      <c r="B47" s="427">
        <v>2</v>
      </c>
      <c r="C47" s="428" t="s">
        <v>584</v>
      </c>
      <c r="D47" s="430" t="s">
        <v>587</v>
      </c>
      <c r="E47" s="427">
        <v>70</v>
      </c>
    </row>
    <row r="48" spans="1:5" s="426" customFormat="1">
      <c r="A48" s="426" t="s">
        <v>31</v>
      </c>
      <c r="B48" s="427">
        <v>2</v>
      </c>
      <c r="C48" s="428" t="s">
        <v>586</v>
      </c>
      <c r="D48" s="430" t="s">
        <v>588</v>
      </c>
      <c r="E48" s="427">
        <v>41</v>
      </c>
    </row>
    <row r="49" spans="1:5" s="155" customFormat="1">
      <c r="A49" s="155" t="s">
        <v>75</v>
      </c>
      <c r="B49" s="156">
        <v>3</v>
      </c>
      <c r="C49" s="160" t="s">
        <v>76</v>
      </c>
      <c r="D49" s="128" t="s">
        <v>77</v>
      </c>
      <c r="E49" s="156">
        <v>100</v>
      </c>
    </row>
    <row r="50" spans="1:5">
      <c r="A50" s="149" t="s">
        <v>75</v>
      </c>
      <c r="B50" s="150">
        <v>3</v>
      </c>
      <c r="C50" s="161" t="s">
        <v>78</v>
      </c>
      <c r="D50" s="152" t="s">
        <v>79</v>
      </c>
      <c r="E50" s="150">
        <v>100</v>
      </c>
    </row>
    <row r="51" spans="1:5">
      <c r="A51" s="149" t="s">
        <v>75</v>
      </c>
      <c r="B51" s="150">
        <v>3</v>
      </c>
      <c r="C51" s="161" t="s">
        <v>80</v>
      </c>
      <c r="D51" s="152" t="s">
        <v>81</v>
      </c>
      <c r="E51" s="150">
        <v>100</v>
      </c>
    </row>
    <row r="52" spans="1:5">
      <c r="A52" s="149" t="s">
        <v>75</v>
      </c>
      <c r="B52" s="150">
        <v>3</v>
      </c>
      <c r="C52" s="161" t="s">
        <v>82</v>
      </c>
      <c r="D52" s="152" t="s">
        <v>83</v>
      </c>
      <c r="E52" s="150">
        <v>100</v>
      </c>
    </row>
    <row r="53" spans="1:5">
      <c r="A53" s="149" t="s">
        <v>75</v>
      </c>
      <c r="B53" s="150">
        <v>3</v>
      </c>
      <c r="C53" s="163" t="s">
        <v>84</v>
      </c>
      <c r="D53" s="152" t="s">
        <v>85</v>
      </c>
      <c r="E53" s="150">
        <v>100</v>
      </c>
    </row>
    <row r="54" spans="1:5">
      <c r="A54" s="149" t="s">
        <v>75</v>
      </c>
      <c r="B54" s="150">
        <v>3</v>
      </c>
      <c r="C54" s="161" t="s">
        <v>86</v>
      </c>
      <c r="D54" s="152" t="s">
        <v>87</v>
      </c>
      <c r="E54" s="150">
        <v>100</v>
      </c>
    </row>
    <row r="55" spans="1:5">
      <c r="A55" s="149" t="s">
        <v>75</v>
      </c>
      <c r="B55" s="150">
        <v>3</v>
      </c>
      <c r="C55" s="161" t="s">
        <v>401</v>
      </c>
      <c r="D55" s="152" t="s">
        <v>89</v>
      </c>
      <c r="E55" s="150">
        <v>100</v>
      </c>
    </row>
    <row r="56" spans="1:5">
      <c r="A56" s="149" t="s">
        <v>75</v>
      </c>
      <c r="B56" s="150">
        <v>3</v>
      </c>
      <c r="C56" s="161" t="s">
        <v>90</v>
      </c>
      <c r="D56" s="152" t="s">
        <v>91</v>
      </c>
      <c r="E56" s="150">
        <v>100</v>
      </c>
    </row>
    <row r="57" spans="1:5">
      <c r="A57" s="149" t="s">
        <v>75</v>
      </c>
      <c r="B57" s="150">
        <v>3</v>
      </c>
      <c r="C57" s="161" t="s">
        <v>92</v>
      </c>
      <c r="D57" s="152" t="s">
        <v>93</v>
      </c>
      <c r="E57" s="150">
        <v>478</v>
      </c>
    </row>
    <row r="58" spans="1:5">
      <c r="A58" s="149" t="s">
        <v>75</v>
      </c>
      <c r="B58" s="150">
        <v>3</v>
      </c>
      <c r="C58" s="163" t="s">
        <v>96</v>
      </c>
      <c r="D58" s="152" t="s">
        <v>97</v>
      </c>
      <c r="E58" s="150">
        <v>240</v>
      </c>
    </row>
    <row r="59" spans="1:5">
      <c r="A59" s="149" t="s">
        <v>75</v>
      </c>
      <c r="B59" s="150">
        <v>3</v>
      </c>
      <c r="C59" s="163" t="s">
        <v>98</v>
      </c>
      <c r="D59" s="152" t="s">
        <v>99</v>
      </c>
      <c r="E59" s="150">
        <v>240</v>
      </c>
    </row>
    <row r="60" spans="1:5">
      <c r="A60" s="149" t="s">
        <v>75</v>
      </c>
      <c r="B60" s="150">
        <v>3</v>
      </c>
      <c r="C60" s="161" t="s">
        <v>100</v>
      </c>
      <c r="D60" s="152" t="s">
        <v>101</v>
      </c>
      <c r="E60" s="150">
        <v>240</v>
      </c>
    </row>
    <row r="61" spans="1:5">
      <c r="A61" s="149" t="s">
        <v>75</v>
      </c>
      <c r="B61" s="150">
        <v>3</v>
      </c>
      <c r="C61" s="163" t="s">
        <v>102</v>
      </c>
      <c r="D61" s="152" t="s">
        <v>103</v>
      </c>
      <c r="E61" s="150">
        <v>240</v>
      </c>
    </row>
    <row r="62" spans="1:5">
      <c r="A62" s="149" t="s">
        <v>75</v>
      </c>
      <c r="B62" s="150">
        <v>3</v>
      </c>
      <c r="C62" s="161" t="s">
        <v>104</v>
      </c>
      <c r="D62" s="152" t="s">
        <v>105</v>
      </c>
      <c r="E62" s="150">
        <v>100</v>
      </c>
    </row>
    <row r="63" spans="1:5" s="260" customFormat="1">
      <c r="A63" s="260" t="s">
        <v>75</v>
      </c>
      <c r="B63" s="261">
        <v>3</v>
      </c>
      <c r="C63" s="266" t="s">
        <v>559</v>
      </c>
      <c r="D63" s="264" t="s">
        <v>419</v>
      </c>
      <c r="E63" s="265">
        <v>100</v>
      </c>
    </row>
    <row r="64" spans="1:5" s="260" customFormat="1">
      <c r="A64" s="260" t="s">
        <v>75</v>
      </c>
      <c r="B64" s="261">
        <v>3</v>
      </c>
      <c r="C64" s="266" t="s">
        <v>468</v>
      </c>
      <c r="D64" s="264" t="s">
        <v>420</v>
      </c>
      <c r="E64" s="265">
        <v>540</v>
      </c>
    </row>
    <row r="65" spans="1:7" s="260" customFormat="1">
      <c r="A65" s="260" t="s">
        <v>75</v>
      </c>
      <c r="B65" s="261">
        <v>3</v>
      </c>
      <c r="C65" s="262" t="s">
        <v>262</v>
      </c>
      <c r="D65" s="256" t="s">
        <v>421</v>
      </c>
      <c r="E65" s="261">
        <v>100</v>
      </c>
    </row>
    <row r="66" spans="1:7" s="260" customFormat="1">
      <c r="A66" s="260" t="s">
        <v>75</v>
      </c>
      <c r="B66" s="261">
        <v>3</v>
      </c>
      <c r="C66" s="262" t="s">
        <v>469</v>
      </c>
      <c r="D66" s="256" t="s">
        <v>422</v>
      </c>
      <c r="E66" s="261">
        <v>100</v>
      </c>
    </row>
    <row r="67" spans="1:7" s="423" customFormat="1">
      <c r="A67" s="423" t="s">
        <v>75</v>
      </c>
      <c r="B67" s="424">
        <v>3</v>
      </c>
      <c r="C67" s="425" t="s">
        <v>589</v>
      </c>
      <c r="D67" s="400" t="s">
        <v>590</v>
      </c>
      <c r="E67" s="424">
        <v>100</v>
      </c>
    </row>
    <row r="68" spans="1:7" s="155" customFormat="1">
      <c r="A68" s="155" t="s">
        <v>106</v>
      </c>
      <c r="B68" s="156">
        <v>4</v>
      </c>
      <c r="C68" s="165" t="s">
        <v>107</v>
      </c>
      <c r="D68" s="128" t="s">
        <v>108</v>
      </c>
      <c r="E68" s="156">
        <v>100</v>
      </c>
    </row>
    <row r="69" spans="1:7">
      <c r="A69" s="149" t="s">
        <v>106</v>
      </c>
      <c r="B69" s="150">
        <v>4</v>
      </c>
      <c r="C69" s="161" t="s">
        <v>109</v>
      </c>
      <c r="D69" s="152" t="s">
        <v>110</v>
      </c>
      <c r="E69" s="150">
        <v>100</v>
      </c>
    </row>
    <row r="70" spans="1:7">
      <c r="A70" s="149" t="s">
        <v>106</v>
      </c>
      <c r="B70" s="150">
        <v>4</v>
      </c>
      <c r="C70" s="161" t="s">
        <v>111</v>
      </c>
      <c r="D70" s="152" t="s">
        <v>112</v>
      </c>
      <c r="E70" s="150">
        <v>100</v>
      </c>
    </row>
    <row r="71" spans="1:7">
      <c r="A71" s="149" t="s">
        <v>106</v>
      </c>
      <c r="B71" s="150">
        <v>4</v>
      </c>
      <c r="C71" s="161" t="s">
        <v>113</v>
      </c>
      <c r="D71" s="152" t="s">
        <v>114</v>
      </c>
      <c r="E71" s="150">
        <v>100</v>
      </c>
    </row>
    <row r="72" spans="1:7">
      <c r="A72" s="149" t="s">
        <v>106</v>
      </c>
      <c r="B72" s="150">
        <v>4</v>
      </c>
      <c r="C72" s="161" t="s">
        <v>115</v>
      </c>
      <c r="D72" s="152" t="s">
        <v>116</v>
      </c>
      <c r="E72" s="150">
        <v>100</v>
      </c>
    </row>
    <row r="73" spans="1:7">
      <c r="A73" s="149" t="s">
        <v>106</v>
      </c>
      <c r="B73" s="150">
        <v>4</v>
      </c>
      <c r="C73" s="161" t="s">
        <v>117</v>
      </c>
      <c r="D73" s="152" t="s">
        <v>118</v>
      </c>
      <c r="E73" s="150">
        <v>100</v>
      </c>
    </row>
    <row r="74" spans="1:7">
      <c r="A74" s="149" t="s">
        <v>106</v>
      </c>
      <c r="B74" s="150">
        <v>4</v>
      </c>
      <c r="C74" s="163" t="s">
        <v>119</v>
      </c>
      <c r="D74" s="152" t="s">
        <v>120</v>
      </c>
      <c r="E74" s="150">
        <v>100</v>
      </c>
    </row>
    <row r="75" spans="1:7">
      <c r="A75" s="149" t="s">
        <v>106</v>
      </c>
      <c r="B75" s="150">
        <v>4</v>
      </c>
      <c r="C75" s="161" t="s">
        <v>480</v>
      </c>
      <c r="D75" s="153" t="s">
        <v>444</v>
      </c>
      <c r="E75" s="152">
        <v>100</v>
      </c>
    </row>
    <row r="76" spans="1:7" s="426" customFormat="1">
      <c r="A76" s="426" t="s">
        <v>106</v>
      </c>
      <c r="B76" s="427">
        <v>4</v>
      </c>
      <c r="C76" s="428" t="s">
        <v>606</v>
      </c>
      <c r="D76" s="431" t="s">
        <v>607</v>
      </c>
      <c r="E76" s="429">
        <v>100</v>
      </c>
    </row>
    <row r="77" spans="1:7" s="426" customFormat="1">
      <c r="A77" s="426" t="s">
        <v>602</v>
      </c>
      <c r="B77" s="427">
        <v>4</v>
      </c>
      <c r="C77" s="428" t="s">
        <v>593</v>
      </c>
      <c r="D77" s="431" t="s">
        <v>594</v>
      </c>
      <c r="E77" s="429">
        <v>100</v>
      </c>
    </row>
    <row r="78" spans="1:7" s="155" customFormat="1">
      <c r="A78" s="155" t="s">
        <v>121</v>
      </c>
      <c r="B78" s="156">
        <v>5</v>
      </c>
      <c r="C78" s="166" t="s">
        <v>122</v>
      </c>
      <c r="D78" s="158" t="s">
        <v>123</v>
      </c>
      <c r="E78" s="156">
        <v>85</v>
      </c>
      <c r="G78" s="126"/>
    </row>
    <row r="79" spans="1:7">
      <c r="A79" s="149" t="s">
        <v>121</v>
      </c>
      <c r="B79" s="150">
        <v>5</v>
      </c>
      <c r="C79" s="167" t="s">
        <v>124</v>
      </c>
      <c r="D79" s="153" t="s">
        <v>125</v>
      </c>
      <c r="E79" s="150">
        <v>61</v>
      </c>
      <c r="G79" s="129"/>
    </row>
    <row r="80" spans="1:7">
      <c r="A80" s="149" t="s">
        <v>121</v>
      </c>
      <c r="B80" s="150">
        <v>5</v>
      </c>
      <c r="C80" s="167" t="s">
        <v>126</v>
      </c>
      <c r="D80" s="153" t="s">
        <v>127</v>
      </c>
      <c r="E80" s="150">
        <v>71</v>
      </c>
      <c r="G80" s="129"/>
    </row>
    <row r="81" spans="1:7">
      <c r="A81" s="149" t="s">
        <v>121</v>
      </c>
      <c r="B81" s="150">
        <v>5</v>
      </c>
      <c r="C81" s="167" t="s">
        <v>128</v>
      </c>
      <c r="D81" s="153" t="s">
        <v>129</v>
      </c>
      <c r="E81" s="150">
        <v>71</v>
      </c>
      <c r="G81" s="129"/>
    </row>
    <row r="82" spans="1:7">
      <c r="A82" s="149" t="s">
        <v>121</v>
      </c>
      <c r="B82" s="150">
        <v>5</v>
      </c>
      <c r="C82" s="163" t="s">
        <v>130</v>
      </c>
      <c r="D82" s="153" t="s">
        <v>131</v>
      </c>
      <c r="E82" s="150">
        <v>85</v>
      </c>
      <c r="G82" s="129"/>
    </row>
    <row r="83" spans="1:7">
      <c r="A83" s="149" t="s">
        <v>121</v>
      </c>
      <c r="B83" s="150">
        <v>5</v>
      </c>
      <c r="C83" s="167" t="s">
        <v>132</v>
      </c>
      <c r="D83" s="153" t="s">
        <v>133</v>
      </c>
      <c r="E83" s="150">
        <v>75</v>
      </c>
      <c r="G83" s="129"/>
    </row>
    <row r="84" spans="1:7">
      <c r="A84" s="149" t="s">
        <v>121</v>
      </c>
      <c r="B84" s="150">
        <v>5</v>
      </c>
      <c r="C84" s="167" t="s">
        <v>134</v>
      </c>
      <c r="D84" s="153" t="s">
        <v>135</v>
      </c>
      <c r="E84" s="150">
        <v>60</v>
      </c>
      <c r="G84" s="154"/>
    </row>
    <row r="85" spans="1:7">
      <c r="A85" s="149" t="s">
        <v>121</v>
      </c>
      <c r="B85" s="150">
        <v>5</v>
      </c>
      <c r="C85" s="167" t="s">
        <v>136</v>
      </c>
      <c r="D85" s="153" t="s">
        <v>137</v>
      </c>
      <c r="E85" s="150">
        <v>66</v>
      </c>
      <c r="G85" s="129"/>
    </row>
    <row r="86" spans="1:7">
      <c r="A86" s="149" t="s">
        <v>121</v>
      </c>
      <c r="B86" s="150">
        <v>5</v>
      </c>
      <c r="C86" s="167" t="s">
        <v>138</v>
      </c>
      <c r="D86" s="153" t="s">
        <v>139</v>
      </c>
      <c r="E86" s="150">
        <v>48</v>
      </c>
      <c r="G86" s="129"/>
    </row>
    <row r="87" spans="1:7">
      <c r="A87" s="149" t="s">
        <v>121</v>
      </c>
      <c r="B87" s="150">
        <v>5</v>
      </c>
      <c r="C87" s="167" t="s">
        <v>140</v>
      </c>
      <c r="D87" s="153" t="s">
        <v>141</v>
      </c>
      <c r="E87" s="150">
        <v>60</v>
      </c>
      <c r="G87" s="129"/>
    </row>
    <row r="88" spans="1:7">
      <c r="A88" s="149" t="s">
        <v>121</v>
      </c>
      <c r="B88" s="150">
        <v>5</v>
      </c>
      <c r="C88" s="167" t="s">
        <v>142</v>
      </c>
      <c r="D88" s="153" t="s">
        <v>143</v>
      </c>
      <c r="E88" s="150">
        <v>66</v>
      </c>
      <c r="G88" s="129"/>
    </row>
    <row r="89" spans="1:7">
      <c r="A89" s="149" t="s">
        <v>121</v>
      </c>
      <c r="B89" s="150">
        <v>5</v>
      </c>
      <c r="C89" s="167" t="s">
        <v>144</v>
      </c>
      <c r="D89" s="153" t="s">
        <v>145</v>
      </c>
      <c r="E89" s="150">
        <v>85</v>
      </c>
      <c r="G89" s="129"/>
    </row>
    <row r="90" spans="1:7">
      <c r="A90" s="149" t="s">
        <v>121</v>
      </c>
      <c r="B90" s="150">
        <v>5</v>
      </c>
      <c r="C90" s="167" t="s">
        <v>383</v>
      </c>
      <c r="D90" s="153" t="s">
        <v>147</v>
      </c>
      <c r="E90" s="150">
        <v>73</v>
      </c>
      <c r="G90" s="129"/>
    </row>
    <row r="91" spans="1:7">
      <c r="A91" s="149" t="s">
        <v>121</v>
      </c>
      <c r="B91" s="150">
        <v>5</v>
      </c>
      <c r="C91" s="163" t="s">
        <v>148</v>
      </c>
      <c r="D91" s="153" t="s">
        <v>149</v>
      </c>
      <c r="E91" s="150">
        <v>95</v>
      </c>
      <c r="G91" s="129"/>
    </row>
    <row r="92" spans="1:7">
      <c r="A92" s="149" t="s">
        <v>121</v>
      </c>
      <c r="B92" s="150">
        <v>5</v>
      </c>
      <c r="C92" s="167" t="s">
        <v>150</v>
      </c>
      <c r="D92" s="153" t="s">
        <v>151</v>
      </c>
      <c r="E92" s="150">
        <v>100</v>
      </c>
      <c r="G92" s="154"/>
    </row>
    <row r="93" spans="1:7">
      <c r="A93" s="149" t="s">
        <v>121</v>
      </c>
      <c r="B93" s="150">
        <v>5</v>
      </c>
      <c r="C93" s="167" t="s">
        <v>152</v>
      </c>
      <c r="D93" s="153" t="s">
        <v>153</v>
      </c>
      <c r="E93" s="150">
        <v>100</v>
      </c>
      <c r="G93" s="154"/>
    </row>
    <row r="94" spans="1:7">
      <c r="A94" s="149" t="s">
        <v>121</v>
      </c>
      <c r="B94" s="150">
        <v>5</v>
      </c>
      <c r="C94" s="167" t="s">
        <v>154</v>
      </c>
      <c r="D94" s="153" t="s">
        <v>155</v>
      </c>
      <c r="E94" s="150">
        <v>60</v>
      </c>
      <c r="G94" s="129"/>
    </row>
    <row r="95" spans="1:7">
      <c r="A95" s="149" t="s">
        <v>121</v>
      </c>
      <c r="B95" s="150">
        <v>5</v>
      </c>
      <c r="C95" s="167" t="s">
        <v>156</v>
      </c>
      <c r="D95" s="153" t="s">
        <v>157</v>
      </c>
      <c r="E95" s="150">
        <v>100</v>
      </c>
      <c r="G95" s="129"/>
    </row>
    <row r="96" spans="1:7">
      <c r="A96" s="149" t="s">
        <v>121</v>
      </c>
      <c r="B96" s="150">
        <v>5</v>
      </c>
      <c r="C96" s="167" t="s">
        <v>158</v>
      </c>
      <c r="D96" s="153" t="s">
        <v>159</v>
      </c>
      <c r="E96" s="150">
        <v>100</v>
      </c>
      <c r="G96" s="129"/>
    </row>
    <row r="97" spans="1:7">
      <c r="A97" s="149" t="s">
        <v>121</v>
      </c>
      <c r="B97" s="150">
        <v>5</v>
      </c>
      <c r="C97" s="167" t="s">
        <v>162</v>
      </c>
      <c r="D97" s="153" t="s">
        <v>163</v>
      </c>
      <c r="E97" s="150">
        <v>100</v>
      </c>
      <c r="G97" s="129"/>
    </row>
    <row r="98" spans="1:7">
      <c r="A98" s="149" t="s">
        <v>121</v>
      </c>
      <c r="B98" s="150">
        <v>5</v>
      </c>
      <c r="C98" s="167" t="s">
        <v>164</v>
      </c>
      <c r="D98" s="153" t="s">
        <v>165</v>
      </c>
      <c r="E98" s="150">
        <v>85</v>
      </c>
      <c r="G98" s="154"/>
    </row>
    <row r="99" spans="1:7" s="260" customFormat="1">
      <c r="A99" s="260" t="s">
        <v>121</v>
      </c>
      <c r="B99" s="261">
        <v>5</v>
      </c>
      <c r="C99" s="267" t="s">
        <v>382</v>
      </c>
      <c r="D99" s="258" t="s">
        <v>474</v>
      </c>
      <c r="E99" s="261">
        <v>60</v>
      </c>
      <c r="G99" s="253"/>
    </row>
    <row r="100" spans="1:7">
      <c r="A100" s="149" t="s">
        <v>121</v>
      </c>
      <c r="B100" s="150">
        <v>5</v>
      </c>
      <c r="C100" s="164" t="s">
        <v>445</v>
      </c>
      <c r="D100" s="136" t="s">
        <v>446</v>
      </c>
      <c r="E100" s="150">
        <v>73</v>
      </c>
      <c r="G100" s="129"/>
    </row>
    <row r="101" spans="1:7" s="260" customFormat="1">
      <c r="A101" s="260" t="s">
        <v>121</v>
      </c>
      <c r="B101" s="261">
        <v>5</v>
      </c>
      <c r="C101" s="266" t="s">
        <v>483</v>
      </c>
      <c r="D101" s="264" t="s">
        <v>448</v>
      </c>
      <c r="E101" s="265">
        <v>60</v>
      </c>
      <c r="G101" s="253"/>
    </row>
    <row r="102" spans="1:7">
      <c r="A102" s="149" t="s">
        <v>121</v>
      </c>
      <c r="B102" s="150">
        <v>5</v>
      </c>
      <c r="C102" s="164" t="s">
        <v>385</v>
      </c>
      <c r="D102" s="136" t="s">
        <v>447</v>
      </c>
      <c r="E102" s="150">
        <v>100</v>
      </c>
      <c r="G102" s="129"/>
    </row>
    <row r="103" spans="1:7" s="260" customFormat="1">
      <c r="A103" s="260" t="s">
        <v>121</v>
      </c>
      <c r="B103" s="261">
        <v>5</v>
      </c>
      <c r="C103" s="267" t="s">
        <v>471</v>
      </c>
      <c r="D103" s="258" t="s">
        <v>451</v>
      </c>
      <c r="E103" s="261">
        <v>60</v>
      </c>
      <c r="G103" s="253"/>
    </row>
    <row r="104" spans="1:7" s="260" customFormat="1">
      <c r="A104" s="260" t="s">
        <v>121</v>
      </c>
      <c r="B104" s="261">
        <v>5</v>
      </c>
      <c r="C104" s="267" t="s">
        <v>472</v>
      </c>
      <c r="D104" s="258" t="s">
        <v>452</v>
      </c>
      <c r="E104" s="261">
        <v>66</v>
      </c>
    </row>
    <row r="105" spans="1:7" s="260" customFormat="1">
      <c r="A105" s="260" t="s">
        <v>121</v>
      </c>
      <c r="B105" s="261">
        <v>5</v>
      </c>
      <c r="C105" s="266" t="s">
        <v>481</v>
      </c>
      <c r="D105" s="264" t="s">
        <v>449</v>
      </c>
      <c r="E105" s="265">
        <v>100</v>
      </c>
    </row>
    <row r="106" spans="1:7" s="423" customFormat="1">
      <c r="A106" s="423" t="s">
        <v>121</v>
      </c>
      <c r="B106" s="424">
        <v>5</v>
      </c>
      <c r="C106" s="432" t="s">
        <v>595</v>
      </c>
      <c r="D106" s="433" t="s">
        <v>596</v>
      </c>
      <c r="E106" s="434">
        <v>40</v>
      </c>
    </row>
    <row r="107" spans="1:7" s="155" customFormat="1">
      <c r="A107" s="155" t="s">
        <v>166</v>
      </c>
      <c r="B107" s="156">
        <v>6</v>
      </c>
      <c r="C107" s="160" t="s">
        <v>167</v>
      </c>
      <c r="D107" s="128" t="s">
        <v>168</v>
      </c>
      <c r="E107" s="156">
        <v>100</v>
      </c>
    </row>
    <row r="108" spans="1:7">
      <c r="A108" s="149" t="s">
        <v>166</v>
      </c>
      <c r="B108" s="150">
        <v>6</v>
      </c>
      <c r="C108" s="161" t="s">
        <v>169</v>
      </c>
      <c r="D108" s="152" t="s">
        <v>170</v>
      </c>
      <c r="E108" s="150">
        <v>100</v>
      </c>
    </row>
    <row r="109" spans="1:7">
      <c r="A109" s="149" t="s">
        <v>166</v>
      </c>
      <c r="B109" s="150">
        <v>6</v>
      </c>
      <c r="C109" s="161" t="s">
        <v>171</v>
      </c>
      <c r="D109" s="152" t="s">
        <v>172</v>
      </c>
      <c r="E109" s="150">
        <v>100</v>
      </c>
    </row>
    <row r="110" spans="1:7">
      <c r="A110" s="149" t="s">
        <v>166</v>
      </c>
      <c r="B110" s="150">
        <v>6</v>
      </c>
      <c r="C110" s="161" t="s">
        <v>173</v>
      </c>
      <c r="D110" s="152" t="s">
        <v>174</v>
      </c>
      <c r="E110" s="150">
        <v>100</v>
      </c>
    </row>
    <row r="111" spans="1:7" s="260" customFormat="1">
      <c r="A111" s="260" t="s">
        <v>166</v>
      </c>
      <c r="B111" s="261">
        <v>6</v>
      </c>
      <c r="C111" s="266" t="s">
        <v>484</v>
      </c>
      <c r="D111" s="264" t="s">
        <v>439</v>
      </c>
      <c r="E111" s="265">
        <v>100</v>
      </c>
    </row>
    <row r="112" spans="1:7" s="260" customFormat="1">
      <c r="A112" s="260" t="s">
        <v>166</v>
      </c>
      <c r="B112" s="261">
        <v>6</v>
      </c>
      <c r="C112" s="266" t="s">
        <v>485</v>
      </c>
      <c r="D112" s="264" t="s">
        <v>440</v>
      </c>
      <c r="E112" s="265">
        <v>100</v>
      </c>
    </row>
    <row r="113" spans="1:5" s="155" customFormat="1">
      <c r="A113" s="155" t="s">
        <v>405</v>
      </c>
      <c r="B113" s="156">
        <v>7</v>
      </c>
      <c r="C113" s="160" t="s">
        <v>195</v>
      </c>
      <c r="D113" s="159" t="s">
        <v>196</v>
      </c>
      <c r="E113" s="156">
        <v>100</v>
      </c>
    </row>
    <row r="114" spans="1:5">
      <c r="A114" s="149" t="s">
        <v>405</v>
      </c>
      <c r="B114" s="150">
        <v>7</v>
      </c>
      <c r="C114" s="161" t="s">
        <v>197</v>
      </c>
      <c r="D114" s="152" t="s">
        <v>198</v>
      </c>
      <c r="E114" s="150">
        <v>100</v>
      </c>
    </row>
    <row r="115" spans="1:5">
      <c r="A115" s="149" t="s">
        <v>405</v>
      </c>
      <c r="B115" s="150">
        <v>7</v>
      </c>
      <c r="C115" s="161" t="s">
        <v>268</v>
      </c>
      <c r="D115" s="152" t="s">
        <v>200</v>
      </c>
      <c r="E115" s="150">
        <v>100</v>
      </c>
    </row>
    <row r="116" spans="1:5">
      <c r="A116" s="149" t="s">
        <v>405</v>
      </c>
      <c r="B116" s="150">
        <v>7</v>
      </c>
      <c r="C116" s="161" t="s">
        <v>201</v>
      </c>
      <c r="D116" s="152" t="s">
        <v>202</v>
      </c>
      <c r="E116" s="150">
        <v>100</v>
      </c>
    </row>
    <row r="117" spans="1:5" s="260" customFormat="1">
      <c r="A117" s="260" t="s">
        <v>405</v>
      </c>
      <c r="B117" s="261">
        <v>7</v>
      </c>
      <c r="C117" s="266" t="s">
        <v>466</v>
      </c>
      <c r="D117" s="264" t="s">
        <v>418</v>
      </c>
      <c r="E117" s="265">
        <v>100</v>
      </c>
    </row>
    <row r="118" spans="1:5">
      <c r="A118" s="149" t="s">
        <v>405</v>
      </c>
      <c r="B118" s="150">
        <v>7</v>
      </c>
      <c r="C118" s="161" t="s">
        <v>269</v>
      </c>
      <c r="D118" s="152" t="s">
        <v>204</v>
      </c>
      <c r="E118" s="150">
        <v>100</v>
      </c>
    </row>
    <row r="119" spans="1:5">
      <c r="A119" s="149" t="s">
        <v>405</v>
      </c>
      <c r="B119" s="150">
        <v>7</v>
      </c>
      <c r="C119" s="161" t="s">
        <v>205</v>
      </c>
      <c r="D119" s="152" t="s">
        <v>206</v>
      </c>
      <c r="E119" s="150">
        <v>450</v>
      </c>
    </row>
    <row r="120" spans="1:5">
      <c r="A120" s="149" t="s">
        <v>405</v>
      </c>
      <c r="B120" s="150">
        <v>7</v>
      </c>
      <c r="C120" s="161" t="s">
        <v>478</v>
      </c>
      <c r="D120" s="153" t="s">
        <v>453</v>
      </c>
      <c r="E120" s="152">
        <v>100</v>
      </c>
    </row>
    <row r="121" spans="1:5" s="260" customFormat="1">
      <c r="A121" s="260" t="s">
        <v>405</v>
      </c>
      <c r="B121" s="261">
        <v>7</v>
      </c>
      <c r="C121" s="266" t="s">
        <v>395</v>
      </c>
      <c r="D121" s="264" t="s">
        <v>454</v>
      </c>
      <c r="E121" s="265">
        <v>100</v>
      </c>
    </row>
    <row r="122" spans="1:5" s="260" customFormat="1">
      <c r="A122" s="260" t="s">
        <v>405</v>
      </c>
      <c r="B122" s="261">
        <v>7</v>
      </c>
      <c r="C122" s="266" t="s">
        <v>396</v>
      </c>
      <c r="D122" s="264" t="s">
        <v>455</v>
      </c>
      <c r="E122" s="265">
        <v>100</v>
      </c>
    </row>
    <row r="123" spans="1:5">
      <c r="A123" s="149" t="s">
        <v>405</v>
      </c>
      <c r="B123" s="150">
        <v>7</v>
      </c>
      <c r="C123" s="167" t="s">
        <v>187</v>
      </c>
      <c r="D123" s="153" t="s">
        <v>188</v>
      </c>
      <c r="E123" s="150">
        <v>77</v>
      </c>
    </row>
    <row r="124" spans="1:5">
      <c r="A124" s="149" t="s">
        <v>405</v>
      </c>
      <c r="B124" s="150">
        <v>7</v>
      </c>
      <c r="C124" s="167" t="s">
        <v>189</v>
      </c>
      <c r="D124" s="153" t="s">
        <v>190</v>
      </c>
      <c r="E124" s="150">
        <v>100</v>
      </c>
    </row>
    <row r="125" spans="1:5">
      <c r="A125" s="149" t="s">
        <v>405</v>
      </c>
      <c r="B125" s="150">
        <v>7</v>
      </c>
      <c r="C125" s="167" t="s">
        <v>191</v>
      </c>
      <c r="D125" s="153" t="s">
        <v>192</v>
      </c>
      <c r="E125" s="150">
        <v>78</v>
      </c>
    </row>
    <row r="126" spans="1:5">
      <c r="A126" s="149" t="s">
        <v>405</v>
      </c>
      <c r="B126" s="150">
        <v>7</v>
      </c>
      <c r="C126" s="163" t="s">
        <v>193</v>
      </c>
      <c r="D126" s="153" t="s">
        <v>194</v>
      </c>
      <c r="E126" s="150">
        <v>100</v>
      </c>
    </row>
    <row r="127" spans="1:5" s="260" customFormat="1">
      <c r="A127" s="260" t="s">
        <v>405</v>
      </c>
      <c r="B127" s="261">
        <v>7</v>
      </c>
      <c r="C127" s="263" t="s">
        <v>498</v>
      </c>
      <c r="D127" s="264" t="s">
        <v>450</v>
      </c>
      <c r="E127" s="261">
        <v>61</v>
      </c>
    </row>
    <row r="128" spans="1:5" s="260" customFormat="1">
      <c r="A128" s="260" t="s">
        <v>405</v>
      </c>
      <c r="B128" s="261">
        <v>7</v>
      </c>
      <c r="C128" s="266" t="s">
        <v>482</v>
      </c>
      <c r="D128" s="264" t="s">
        <v>475</v>
      </c>
      <c r="E128" s="265">
        <v>60</v>
      </c>
    </row>
    <row r="129" spans="1:7">
      <c r="A129" s="149" t="s">
        <v>405</v>
      </c>
      <c r="B129" s="150">
        <v>7</v>
      </c>
      <c r="C129" s="161" t="s">
        <v>176</v>
      </c>
      <c r="D129" s="131" t="s">
        <v>177</v>
      </c>
      <c r="E129" s="150">
        <v>100</v>
      </c>
    </row>
    <row r="130" spans="1:7">
      <c r="A130" s="149" t="s">
        <v>405</v>
      </c>
      <c r="B130" s="150">
        <v>7</v>
      </c>
      <c r="C130" s="161" t="s">
        <v>179</v>
      </c>
      <c r="D130" s="152" t="s">
        <v>180</v>
      </c>
      <c r="E130" s="150">
        <v>100</v>
      </c>
    </row>
    <row r="131" spans="1:7">
      <c r="A131" s="149" t="s">
        <v>405</v>
      </c>
      <c r="B131" s="150">
        <v>7</v>
      </c>
      <c r="C131" s="161" t="s">
        <v>181</v>
      </c>
      <c r="D131" s="152" t="s">
        <v>182</v>
      </c>
      <c r="E131" s="150">
        <v>100</v>
      </c>
    </row>
    <row r="132" spans="1:7">
      <c r="A132" s="149" t="s">
        <v>405</v>
      </c>
      <c r="B132" s="150">
        <v>7</v>
      </c>
      <c r="C132" s="161" t="s">
        <v>183</v>
      </c>
      <c r="D132" s="152" t="s">
        <v>184</v>
      </c>
      <c r="E132" s="150">
        <v>100</v>
      </c>
    </row>
    <row r="133" spans="1:7">
      <c r="A133" s="149" t="s">
        <v>405</v>
      </c>
      <c r="B133" s="150">
        <v>7</v>
      </c>
      <c r="C133" s="161" t="s">
        <v>185</v>
      </c>
      <c r="D133" s="152" t="s">
        <v>186</v>
      </c>
      <c r="E133" s="150">
        <v>100</v>
      </c>
    </row>
    <row r="134" spans="1:7" s="260" customFormat="1">
      <c r="A134" s="260" t="s">
        <v>405</v>
      </c>
      <c r="B134" s="261">
        <v>7</v>
      </c>
      <c r="C134" s="266" t="s">
        <v>442</v>
      </c>
      <c r="D134" s="264" t="s">
        <v>476</v>
      </c>
      <c r="E134" s="265">
        <v>100</v>
      </c>
    </row>
    <row r="135" spans="1:7" s="260" customFormat="1">
      <c r="A135" s="260" t="s">
        <v>405</v>
      </c>
      <c r="B135" s="261">
        <v>7</v>
      </c>
      <c r="C135" s="266" t="s">
        <v>479</v>
      </c>
      <c r="D135" s="264" t="s">
        <v>477</v>
      </c>
      <c r="E135" s="265">
        <v>100</v>
      </c>
    </row>
    <row r="136" spans="1:7">
      <c r="A136" s="149" t="s">
        <v>405</v>
      </c>
      <c r="B136" s="150">
        <v>7</v>
      </c>
      <c r="C136" s="163" t="s">
        <v>71</v>
      </c>
      <c r="D136" s="152" t="s">
        <v>72</v>
      </c>
      <c r="E136" s="150">
        <v>100</v>
      </c>
    </row>
    <row r="137" spans="1:7">
      <c r="A137" s="149" t="s">
        <v>405</v>
      </c>
      <c r="B137" s="150">
        <v>7</v>
      </c>
      <c r="C137" s="163" t="s">
        <v>94</v>
      </c>
      <c r="D137" s="152" t="s">
        <v>95</v>
      </c>
      <c r="E137" s="150">
        <v>100</v>
      </c>
    </row>
    <row r="138" spans="1:7">
      <c r="A138" s="149" t="s">
        <v>405</v>
      </c>
      <c r="B138" s="150">
        <v>7</v>
      </c>
      <c r="C138" s="161" t="s">
        <v>499</v>
      </c>
      <c r="D138" s="131" t="s">
        <v>209</v>
      </c>
      <c r="E138" s="150">
        <v>100</v>
      </c>
    </row>
    <row r="139" spans="1:7">
      <c r="A139" s="149" t="s">
        <v>405</v>
      </c>
      <c r="B139" s="150">
        <v>7</v>
      </c>
      <c r="C139" s="161" t="s">
        <v>214</v>
      </c>
      <c r="D139" s="152" t="s">
        <v>215</v>
      </c>
      <c r="E139" s="150">
        <v>100</v>
      </c>
    </row>
    <row r="140" spans="1:7">
      <c r="A140" s="149" t="s">
        <v>405</v>
      </c>
      <c r="B140" s="150">
        <v>7</v>
      </c>
      <c r="C140" s="161" t="s">
        <v>216</v>
      </c>
      <c r="D140" s="152" t="s">
        <v>217</v>
      </c>
      <c r="E140" s="150">
        <v>100</v>
      </c>
    </row>
    <row r="141" spans="1:7">
      <c r="A141" s="149" t="s">
        <v>405</v>
      </c>
      <c r="B141" s="150">
        <v>7</v>
      </c>
      <c r="C141" s="161" t="s">
        <v>218</v>
      </c>
      <c r="D141" s="152" t="s">
        <v>219</v>
      </c>
      <c r="E141" s="150">
        <v>100</v>
      </c>
    </row>
    <row r="142" spans="1:7">
      <c r="A142" s="149" t="s">
        <v>405</v>
      </c>
      <c r="B142" s="150">
        <v>7</v>
      </c>
      <c r="C142" s="161" t="s">
        <v>220</v>
      </c>
      <c r="D142" s="152" t="s">
        <v>221</v>
      </c>
      <c r="E142" s="150">
        <v>100</v>
      </c>
    </row>
    <row r="143" spans="1:7" s="155" customFormat="1">
      <c r="A143" s="155" t="s">
        <v>207</v>
      </c>
      <c r="B143" s="156">
        <v>8</v>
      </c>
      <c r="C143" s="168" t="s">
        <v>160</v>
      </c>
      <c r="D143" s="158" t="s">
        <v>434</v>
      </c>
      <c r="E143" s="156">
        <v>100</v>
      </c>
      <c r="G143" s="126"/>
    </row>
    <row r="144" spans="1:7">
      <c r="A144" s="149" t="s">
        <v>207</v>
      </c>
      <c r="B144" s="150">
        <v>8</v>
      </c>
      <c r="C144" s="161" t="s">
        <v>267</v>
      </c>
      <c r="D144" s="152" t="s">
        <v>211</v>
      </c>
      <c r="E144" s="150">
        <v>100</v>
      </c>
    </row>
    <row r="145" spans="1:5">
      <c r="A145" s="149" t="s">
        <v>207</v>
      </c>
      <c r="B145" s="150">
        <v>8</v>
      </c>
      <c r="C145" s="162" t="s">
        <v>386</v>
      </c>
      <c r="D145" s="135" t="s">
        <v>435</v>
      </c>
      <c r="E145" s="150">
        <v>100</v>
      </c>
    </row>
    <row r="146" spans="1:5" s="260" customFormat="1">
      <c r="A146" s="260" t="s">
        <v>207</v>
      </c>
      <c r="B146" s="261">
        <v>8</v>
      </c>
      <c r="C146" s="266" t="s">
        <v>487</v>
      </c>
      <c r="D146" s="264" t="s">
        <v>436</v>
      </c>
      <c r="E146" s="265">
        <v>100</v>
      </c>
    </row>
    <row r="147" spans="1:5" s="260" customFormat="1">
      <c r="A147" s="260" t="s">
        <v>207</v>
      </c>
      <c r="B147" s="261">
        <v>8</v>
      </c>
      <c r="C147" s="266" t="s">
        <v>488</v>
      </c>
      <c r="D147" s="264" t="s">
        <v>437</v>
      </c>
      <c r="E147" s="265">
        <v>100</v>
      </c>
    </row>
    <row r="148" spans="1:5" s="260" customFormat="1">
      <c r="A148" s="260" t="s">
        <v>207</v>
      </c>
      <c r="B148" s="261">
        <v>8</v>
      </c>
      <c r="C148" s="266" t="s">
        <v>486</v>
      </c>
      <c r="D148" s="264" t="s">
        <v>438</v>
      </c>
      <c r="E148" s="265">
        <v>100</v>
      </c>
    </row>
    <row r="149" spans="1:5" s="423" customFormat="1">
      <c r="A149" s="423" t="s">
        <v>207</v>
      </c>
      <c r="B149" s="424">
        <v>8</v>
      </c>
      <c r="C149" s="432" t="s">
        <v>603</v>
      </c>
      <c r="D149" s="433" t="s">
        <v>598</v>
      </c>
      <c r="E149" s="434">
        <v>100</v>
      </c>
    </row>
    <row r="150" spans="1:5" s="423" customFormat="1">
      <c r="A150" s="423" t="s">
        <v>207</v>
      </c>
      <c r="B150" s="424">
        <v>8</v>
      </c>
      <c r="C150" s="432" t="s">
        <v>610</v>
      </c>
      <c r="D150" s="433" t="s">
        <v>619</v>
      </c>
      <c r="E150" s="434">
        <v>100</v>
      </c>
    </row>
    <row r="151" spans="1:5" s="155" customFormat="1">
      <c r="A151" s="155" t="s">
        <v>222</v>
      </c>
      <c r="B151" s="156">
        <v>9</v>
      </c>
      <c r="C151" s="165" t="s">
        <v>223</v>
      </c>
      <c r="D151" s="128" t="s">
        <v>224</v>
      </c>
      <c r="E151" s="156">
        <v>100</v>
      </c>
    </row>
    <row r="152" spans="1:5">
      <c r="A152" s="149" t="s">
        <v>222</v>
      </c>
      <c r="B152" s="150">
        <v>9</v>
      </c>
      <c r="C152" s="161" t="s">
        <v>225</v>
      </c>
      <c r="D152" s="152" t="s">
        <v>226</v>
      </c>
      <c r="E152" s="150">
        <v>100</v>
      </c>
    </row>
    <row r="153" spans="1:5">
      <c r="A153" s="149" t="s">
        <v>222</v>
      </c>
      <c r="B153" s="150">
        <v>9</v>
      </c>
      <c r="C153" s="161" t="s">
        <v>227</v>
      </c>
      <c r="D153" s="152" t="s">
        <v>228</v>
      </c>
      <c r="E153" s="150">
        <v>100</v>
      </c>
    </row>
    <row r="154" spans="1:5">
      <c r="A154" s="149" t="s">
        <v>222</v>
      </c>
      <c r="B154" s="150">
        <v>9</v>
      </c>
      <c r="C154" s="161" t="s">
        <v>229</v>
      </c>
      <c r="D154" s="152" t="s">
        <v>230</v>
      </c>
      <c r="E154" s="150">
        <v>100</v>
      </c>
    </row>
    <row r="155" spans="1:5">
      <c r="A155" s="149" t="s">
        <v>222</v>
      </c>
      <c r="B155" s="150">
        <v>9</v>
      </c>
      <c r="C155" s="161" t="s">
        <v>231</v>
      </c>
      <c r="D155" s="152" t="s">
        <v>232</v>
      </c>
      <c r="E155" s="150">
        <v>100</v>
      </c>
    </row>
    <row r="156" spans="1:5">
      <c r="A156" s="149" t="s">
        <v>222</v>
      </c>
      <c r="B156" s="150">
        <v>9</v>
      </c>
      <c r="C156" s="161" t="s">
        <v>515</v>
      </c>
      <c r="D156" s="152" t="s">
        <v>234</v>
      </c>
      <c r="E156" s="150">
        <v>100</v>
      </c>
    </row>
    <row r="157" spans="1:5">
      <c r="A157" s="149" t="s">
        <v>222</v>
      </c>
      <c r="B157" s="150">
        <v>9</v>
      </c>
      <c r="C157" s="161" t="s">
        <v>397</v>
      </c>
      <c r="D157" s="153" t="s">
        <v>430</v>
      </c>
      <c r="E157" s="152">
        <v>100</v>
      </c>
    </row>
    <row r="158" spans="1:5">
      <c r="A158" s="149" t="s">
        <v>222</v>
      </c>
      <c r="B158" s="150">
        <v>9</v>
      </c>
      <c r="C158" s="162" t="s">
        <v>398</v>
      </c>
      <c r="D158" s="135" t="s">
        <v>431</v>
      </c>
      <c r="E158" s="150">
        <v>100</v>
      </c>
    </row>
    <row r="159" spans="1:5">
      <c r="A159" s="149" t="s">
        <v>222</v>
      </c>
      <c r="B159" s="150">
        <v>9</v>
      </c>
      <c r="C159" s="162" t="s">
        <v>399</v>
      </c>
      <c r="D159" s="139" t="s">
        <v>432</v>
      </c>
      <c r="E159" s="150">
        <v>100</v>
      </c>
    </row>
    <row r="160" spans="1:5">
      <c r="A160" s="149" t="s">
        <v>222</v>
      </c>
      <c r="B160" s="150">
        <v>9</v>
      </c>
      <c r="C160" s="162" t="s">
        <v>400</v>
      </c>
      <c r="D160" s="135" t="s">
        <v>433</v>
      </c>
      <c r="E160" s="150">
        <v>100</v>
      </c>
    </row>
    <row r="161" spans="1:5" s="155" customFormat="1">
      <c r="A161" s="155" t="s">
        <v>235</v>
      </c>
      <c r="B161" s="156">
        <v>10</v>
      </c>
      <c r="C161" s="160" t="s">
        <v>236</v>
      </c>
      <c r="D161" s="128" t="s">
        <v>237</v>
      </c>
      <c r="E161" s="156">
        <v>100</v>
      </c>
    </row>
    <row r="162" spans="1:5">
      <c r="A162" s="149" t="s">
        <v>235</v>
      </c>
      <c r="B162" s="150">
        <v>10</v>
      </c>
      <c r="C162" s="161" t="s">
        <v>238</v>
      </c>
      <c r="D162" s="152" t="s">
        <v>239</v>
      </c>
      <c r="E162" s="150">
        <v>100</v>
      </c>
    </row>
    <row r="163" spans="1:5">
      <c r="A163" s="149" t="s">
        <v>235</v>
      </c>
      <c r="B163" s="150">
        <v>10</v>
      </c>
      <c r="C163" s="161" t="s">
        <v>240</v>
      </c>
      <c r="D163" s="152" t="s">
        <v>241</v>
      </c>
      <c r="E163" s="150">
        <v>100</v>
      </c>
    </row>
    <row r="164" spans="1:5">
      <c r="A164" s="149" t="s">
        <v>235</v>
      </c>
      <c r="B164" s="150">
        <v>10</v>
      </c>
      <c r="C164" s="161" t="s">
        <v>242</v>
      </c>
      <c r="D164" s="152" t="s">
        <v>243</v>
      </c>
      <c r="E164" s="150">
        <v>100</v>
      </c>
    </row>
    <row r="165" spans="1:5">
      <c r="A165" s="149" t="s">
        <v>235</v>
      </c>
      <c r="B165" s="150">
        <v>10</v>
      </c>
      <c r="C165" s="161" t="s">
        <v>244</v>
      </c>
      <c r="D165" s="152" t="s">
        <v>245</v>
      </c>
      <c r="E165" s="150">
        <v>100</v>
      </c>
    </row>
    <row r="166" spans="1:5" s="260" customFormat="1">
      <c r="A166" s="260" t="s">
        <v>235</v>
      </c>
      <c r="B166" s="261">
        <v>10</v>
      </c>
      <c r="C166" s="262" t="s">
        <v>424</v>
      </c>
      <c r="D166" s="256" t="s">
        <v>427</v>
      </c>
      <c r="E166" s="261">
        <v>100</v>
      </c>
    </row>
    <row r="167" spans="1:5" s="260" customFormat="1">
      <c r="A167" s="260" t="s">
        <v>235</v>
      </c>
      <c r="B167" s="261">
        <v>10</v>
      </c>
      <c r="C167" s="266" t="s">
        <v>425</v>
      </c>
      <c r="D167" s="264" t="s">
        <v>428</v>
      </c>
      <c r="E167" s="265">
        <v>100</v>
      </c>
    </row>
    <row r="168" spans="1:5" s="260" customFormat="1">
      <c r="A168" s="260" t="s">
        <v>235</v>
      </c>
      <c r="B168" s="261">
        <v>10</v>
      </c>
      <c r="C168" s="266" t="s">
        <v>426</v>
      </c>
      <c r="D168" s="264" t="s">
        <v>429</v>
      </c>
      <c r="E168" s="265">
        <v>100</v>
      </c>
    </row>
    <row r="169" spans="1:5">
      <c r="A169" s="149" t="s">
        <v>235</v>
      </c>
      <c r="B169" s="150">
        <v>10</v>
      </c>
      <c r="C169" s="161" t="s">
        <v>490</v>
      </c>
      <c r="D169" s="153" t="s">
        <v>502</v>
      </c>
      <c r="E169" s="152">
        <v>100</v>
      </c>
    </row>
    <row r="170" spans="1:5">
      <c r="A170" s="149" t="s">
        <v>235</v>
      </c>
      <c r="B170" s="150">
        <v>10</v>
      </c>
      <c r="C170" s="167" t="s">
        <v>491</v>
      </c>
      <c r="D170" s="153" t="s">
        <v>503</v>
      </c>
      <c r="E170" s="152">
        <v>100</v>
      </c>
    </row>
    <row r="171" spans="1:5">
      <c r="A171" s="149" t="s">
        <v>235</v>
      </c>
      <c r="B171" s="150">
        <v>10</v>
      </c>
      <c r="C171" s="167" t="s">
        <v>492</v>
      </c>
      <c r="D171" s="153" t="s">
        <v>504</v>
      </c>
      <c r="E171" s="152">
        <v>100</v>
      </c>
    </row>
    <row r="172" spans="1:5">
      <c r="A172" s="149" t="s">
        <v>235</v>
      </c>
      <c r="B172" s="150">
        <v>10</v>
      </c>
      <c r="C172" s="167" t="s">
        <v>495</v>
      </c>
      <c r="D172" s="153" t="s">
        <v>505</v>
      </c>
      <c r="E172" s="152">
        <v>100</v>
      </c>
    </row>
    <row r="173" spans="1:5">
      <c r="A173" s="149" t="s">
        <v>235</v>
      </c>
      <c r="B173" s="150">
        <v>10</v>
      </c>
      <c r="C173" s="167" t="s">
        <v>493</v>
      </c>
      <c r="D173" s="150">
        <v>10122</v>
      </c>
      <c r="E173" s="152">
        <v>100</v>
      </c>
    </row>
    <row r="174" spans="1:5">
      <c r="A174" s="149" t="s">
        <v>235</v>
      </c>
      <c r="B174" s="150">
        <v>10</v>
      </c>
      <c r="C174" s="167" t="s">
        <v>494</v>
      </c>
      <c r="D174" s="150">
        <v>10123</v>
      </c>
      <c r="E174" s="152">
        <v>100</v>
      </c>
    </row>
    <row r="175" spans="1:5" s="155" customFormat="1">
      <c r="A175" s="155" t="s">
        <v>246</v>
      </c>
      <c r="B175" s="156">
        <v>11</v>
      </c>
      <c r="C175" s="166" t="s">
        <v>247</v>
      </c>
      <c r="D175" s="128" t="s">
        <v>248</v>
      </c>
      <c r="E175" s="156">
        <v>100</v>
      </c>
    </row>
    <row r="176" spans="1:5">
      <c r="A176" s="149" t="s">
        <v>246</v>
      </c>
      <c r="B176" s="150">
        <v>11</v>
      </c>
      <c r="C176" s="167" t="s">
        <v>249</v>
      </c>
      <c r="D176" s="152" t="s">
        <v>250</v>
      </c>
      <c r="E176" s="150">
        <v>100</v>
      </c>
    </row>
    <row r="177" spans="1:5" s="423" customFormat="1">
      <c r="A177" s="423" t="s">
        <v>246</v>
      </c>
      <c r="B177" s="424">
        <v>11</v>
      </c>
      <c r="C177" s="435" t="s">
        <v>600</v>
      </c>
      <c r="D177" s="433" t="s">
        <v>604</v>
      </c>
      <c r="E177" s="424">
        <v>100</v>
      </c>
    </row>
    <row r="178" spans="1:5" s="423" customFormat="1">
      <c r="A178" s="423" t="s">
        <v>246</v>
      </c>
      <c r="B178" s="424">
        <v>11</v>
      </c>
      <c r="C178" s="435" t="s">
        <v>601</v>
      </c>
      <c r="D178" s="433" t="s">
        <v>605</v>
      </c>
      <c r="E178" s="424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8"/>
  <sheetViews>
    <sheetView zoomScale="93" zoomScaleNormal="93" workbookViewId="0">
      <pane ySplit="1" topLeftCell="A113" activePane="bottomLeft" state="frozen"/>
      <selection pane="bottomLeft" activeCell="E170" sqref="E170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7" width="15.85546875" style="130" customWidth="1"/>
    <col min="8" max="8" width="19.140625" style="130" customWidth="1"/>
    <col min="9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4" t="s">
        <v>0</v>
      </c>
      <c r="B1" s="144" t="s">
        <v>500</v>
      </c>
      <c r="C1" s="145" t="s">
        <v>501</v>
      </c>
      <c r="D1" s="175" t="s">
        <v>251</v>
      </c>
      <c r="E1" s="175" t="s">
        <v>252</v>
      </c>
      <c r="F1" s="175" t="s">
        <v>253</v>
      </c>
      <c r="G1" s="175" t="s">
        <v>254</v>
      </c>
      <c r="H1" s="175" t="s">
        <v>255</v>
      </c>
      <c r="I1" s="175" t="s">
        <v>256</v>
      </c>
      <c r="J1" s="175" t="s">
        <v>257</v>
      </c>
      <c r="K1" s="175" t="s">
        <v>258</v>
      </c>
      <c r="L1" s="169" t="s">
        <v>259</v>
      </c>
      <c r="M1" s="173" t="s">
        <v>507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456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506</v>
      </c>
      <c r="M11" s="129" t="s">
        <v>514</v>
      </c>
    </row>
    <row r="12" spans="1:13">
      <c r="A12" s="129" t="s">
        <v>7</v>
      </c>
      <c r="B12" s="134" t="s">
        <v>381</v>
      </c>
      <c r="C12" s="135" t="s">
        <v>406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506</v>
      </c>
      <c r="M12" s="129" t="s">
        <v>514</v>
      </c>
    </row>
    <row r="13" spans="1:13">
      <c r="A13" s="129" t="s">
        <v>7</v>
      </c>
      <c r="B13" s="134" t="s">
        <v>457</v>
      </c>
      <c r="C13" s="135" t="s">
        <v>407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506</v>
      </c>
      <c r="M13" s="129" t="s">
        <v>514</v>
      </c>
    </row>
    <row r="14" spans="1:13" s="253" customFormat="1">
      <c r="A14" s="253" t="s">
        <v>7</v>
      </c>
      <c r="B14" s="255" t="s">
        <v>458</v>
      </c>
      <c r="C14" s="256" t="s">
        <v>408</v>
      </c>
      <c r="D14" s="254">
        <v>195</v>
      </c>
      <c r="E14" s="254">
        <v>0.1</v>
      </c>
      <c r="F14" s="254">
        <v>0</v>
      </c>
      <c r="G14" s="254">
        <v>10.5</v>
      </c>
      <c r="H14" s="254">
        <v>10.5</v>
      </c>
      <c r="I14" s="254">
        <v>1</v>
      </c>
      <c r="J14" s="254">
        <v>0.3</v>
      </c>
      <c r="K14" s="254">
        <v>2</v>
      </c>
      <c r="L14" s="253" t="s">
        <v>506</v>
      </c>
      <c r="M14" s="253" t="s">
        <v>514</v>
      </c>
    </row>
    <row r="15" spans="1:13" s="253" customFormat="1">
      <c r="A15" s="253" t="s">
        <v>7</v>
      </c>
      <c r="B15" s="255" t="s">
        <v>459</v>
      </c>
      <c r="C15" s="256" t="s">
        <v>409</v>
      </c>
      <c r="D15" s="254">
        <v>257</v>
      </c>
      <c r="E15" s="254">
        <v>0.1</v>
      </c>
      <c r="F15" s="254">
        <v>0.1</v>
      </c>
      <c r="G15" s="254">
        <v>14.7</v>
      </c>
      <c r="H15" s="254">
        <v>14.1</v>
      </c>
      <c r="I15" s="254">
        <v>1</v>
      </c>
      <c r="J15" s="254">
        <v>0.3</v>
      </c>
      <c r="K15" s="254">
        <v>25</v>
      </c>
      <c r="L15" s="253" t="s">
        <v>506</v>
      </c>
      <c r="M15" s="253" t="s">
        <v>514</v>
      </c>
    </row>
    <row r="16" spans="1:13" s="398" customFormat="1">
      <c r="A16" s="398" t="s">
        <v>7</v>
      </c>
      <c r="B16" s="412" t="s">
        <v>574</v>
      </c>
      <c r="C16" s="400" t="s">
        <v>575</v>
      </c>
      <c r="D16" s="399">
        <v>183.24</v>
      </c>
      <c r="E16" s="399">
        <v>0.35</v>
      </c>
      <c r="F16" s="399">
        <v>0</v>
      </c>
      <c r="G16" s="399">
        <v>7.98</v>
      </c>
      <c r="H16" s="399">
        <v>7.69</v>
      </c>
      <c r="I16" s="399">
        <v>3</v>
      </c>
      <c r="J16" s="399">
        <v>0.63</v>
      </c>
      <c r="K16" s="399">
        <v>2.52</v>
      </c>
    </row>
    <row r="17" spans="1:13" s="398" customFormat="1">
      <c r="A17" s="398" t="s">
        <v>7</v>
      </c>
      <c r="B17" s="412" t="s">
        <v>579</v>
      </c>
      <c r="C17" s="400" t="s">
        <v>580</v>
      </c>
      <c r="D17" s="399">
        <v>284.74</v>
      </c>
      <c r="E17" s="399">
        <v>0.56000000000000005</v>
      </c>
      <c r="F17" s="399">
        <v>3.6999999999999998E-2</v>
      </c>
      <c r="G17" s="399">
        <v>13.86</v>
      </c>
      <c r="H17" s="399">
        <v>13.8</v>
      </c>
      <c r="I17" s="399">
        <v>1.69</v>
      </c>
      <c r="J17" s="399">
        <v>0.88</v>
      </c>
      <c r="K17" s="399">
        <v>3.6</v>
      </c>
    </row>
    <row r="18" spans="1:13" s="126" customFormat="1">
      <c r="A18" s="126" t="s">
        <v>31</v>
      </c>
      <c r="B18" s="132" t="s">
        <v>32</v>
      </c>
      <c r="C18" s="133" t="s">
        <v>33</v>
      </c>
      <c r="D18" s="127">
        <v>1028.9100000000001</v>
      </c>
      <c r="E18" s="127">
        <v>26.6</v>
      </c>
      <c r="F18" s="127">
        <v>3.6869999999999998</v>
      </c>
      <c r="G18" s="127">
        <v>0.63</v>
      </c>
      <c r="H18" s="127">
        <v>0.54</v>
      </c>
      <c r="I18" s="127">
        <v>4.8</v>
      </c>
      <c r="J18" s="127">
        <v>2</v>
      </c>
      <c r="K18" s="127">
        <v>17</v>
      </c>
      <c r="L18" s="126" t="s">
        <v>260</v>
      </c>
      <c r="M18" s="132"/>
    </row>
    <row r="19" spans="1:13">
      <c r="A19" s="129" t="s">
        <v>31</v>
      </c>
      <c r="B19" s="129" t="s">
        <v>34</v>
      </c>
      <c r="C19" s="136" t="s">
        <v>35</v>
      </c>
      <c r="D19" s="130">
        <v>121.48</v>
      </c>
      <c r="E19" s="130">
        <v>0.5</v>
      </c>
      <c r="F19" s="130">
        <v>9.6000000000000002E-2</v>
      </c>
      <c r="G19" s="130">
        <v>1.75</v>
      </c>
      <c r="H19" s="130">
        <v>1.75</v>
      </c>
      <c r="I19" s="130">
        <v>3.4</v>
      </c>
      <c r="J19" s="130">
        <v>4.3099999999999996</v>
      </c>
      <c r="K19" s="130">
        <v>6.9</v>
      </c>
      <c r="L19" s="129" t="s">
        <v>260</v>
      </c>
    </row>
    <row r="20" spans="1:13">
      <c r="A20" s="129" t="s">
        <v>31</v>
      </c>
      <c r="B20" s="129" t="s">
        <v>36</v>
      </c>
      <c r="C20" s="135" t="s">
        <v>37</v>
      </c>
      <c r="D20" s="130">
        <v>93.89</v>
      </c>
      <c r="E20" s="130">
        <v>0.2</v>
      </c>
      <c r="F20" s="130">
        <v>4.1000000000000002E-2</v>
      </c>
      <c r="G20" s="130">
        <v>3.9</v>
      </c>
      <c r="H20" s="130">
        <v>3.9</v>
      </c>
      <c r="I20" s="130">
        <v>1.8</v>
      </c>
      <c r="J20" s="130">
        <v>1.19</v>
      </c>
      <c r="K20" s="130">
        <v>7.3</v>
      </c>
      <c r="L20" s="129" t="s">
        <v>260</v>
      </c>
    </row>
    <row r="21" spans="1:13">
      <c r="A21" s="129" t="s">
        <v>31</v>
      </c>
      <c r="B21" s="129" t="s">
        <v>38</v>
      </c>
      <c r="C21" s="136" t="s">
        <v>39</v>
      </c>
      <c r="D21" s="130">
        <v>72.64</v>
      </c>
      <c r="E21" s="130">
        <v>0.2</v>
      </c>
      <c r="F21" s="130">
        <v>4.2000000000000003E-2</v>
      </c>
      <c r="G21" s="130">
        <v>2.9</v>
      </c>
      <c r="H21" s="130">
        <v>2.8</v>
      </c>
      <c r="I21" s="130">
        <v>1.5</v>
      </c>
      <c r="J21" s="130">
        <v>0.94</v>
      </c>
      <c r="K21" s="130">
        <v>0</v>
      </c>
      <c r="L21" s="129" t="s">
        <v>260</v>
      </c>
    </row>
    <row r="22" spans="1:13">
      <c r="A22" s="129" t="s">
        <v>31</v>
      </c>
      <c r="B22" s="129" t="s">
        <v>40</v>
      </c>
      <c r="C22" s="135" t="s">
        <v>41</v>
      </c>
      <c r="D22" s="130">
        <v>133.63</v>
      </c>
      <c r="E22" s="130">
        <v>0.2</v>
      </c>
      <c r="F22" s="130">
        <v>2.5999999999999999E-2</v>
      </c>
      <c r="G22" s="130">
        <v>6.8</v>
      </c>
      <c r="H22" s="130">
        <v>6.6</v>
      </c>
      <c r="I22" s="130">
        <v>2.8</v>
      </c>
      <c r="J22" s="130">
        <v>0.63</v>
      </c>
      <c r="K22" s="130">
        <v>41</v>
      </c>
      <c r="L22" s="129" t="s">
        <v>260</v>
      </c>
    </row>
    <row r="23" spans="1:13">
      <c r="A23" s="129" t="s">
        <v>31</v>
      </c>
      <c r="B23" s="129" t="s">
        <v>42</v>
      </c>
      <c r="C23" s="136" t="s">
        <v>43</v>
      </c>
      <c r="D23" s="130">
        <v>84.33</v>
      </c>
      <c r="E23" s="130">
        <v>0.2</v>
      </c>
      <c r="F23" s="130">
        <v>3.5000000000000003E-2</v>
      </c>
      <c r="G23" s="130">
        <v>2.65</v>
      </c>
      <c r="H23" s="130">
        <v>2.6</v>
      </c>
      <c r="I23" s="130">
        <v>1.8</v>
      </c>
      <c r="J23" s="130">
        <v>1.88</v>
      </c>
      <c r="K23" s="130">
        <v>7</v>
      </c>
      <c r="L23" s="129" t="s">
        <v>260</v>
      </c>
    </row>
    <row r="24" spans="1:13">
      <c r="A24" s="129" t="s">
        <v>31</v>
      </c>
      <c r="B24" s="129" t="s">
        <v>44</v>
      </c>
      <c r="C24" s="135" t="s">
        <v>45</v>
      </c>
      <c r="D24" s="130">
        <v>120.15</v>
      </c>
      <c r="E24" s="130">
        <v>2.2999999999999998</v>
      </c>
      <c r="F24" s="130">
        <v>0.32</v>
      </c>
      <c r="G24" s="130">
        <v>20.8</v>
      </c>
      <c r="H24" s="130">
        <v>1.6</v>
      </c>
      <c r="I24" s="130">
        <v>3.1</v>
      </c>
      <c r="J24" s="130">
        <v>4.0599999999999996</v>
      </c>
      <c r="K24" s="130">
        <v>1</v>
      </c>
      <c r="L24" s="129" t="s">
        <v>260</v>
      </c>
    </row>
    <row r="25" spans="1:13">
      <c r="A25" s="129" t="s">
        <v>31</v>
      </c>
      <c r="B25" s="129" t="s">
        <v>47</v>
      </c>
      <c r="C25" s="136" t="s">
        <v>48</v>
      </c>
      <c r="D25" s="130">
        <v>47.35</v>
      </c>
      <c r="E25" s="130">
        <v>0.2</v>
      </c>
      <c r="F25" s="130">
        <v>4.5999999999999999E-2</v>
      </c>
      <c r="G25" s="130">
        <v>0.6</v>
      </c>
      <c r="H25" s="130">
        <v>0.6</v>
      </c>
      <c r="I25" s="130">
        <v>1.1000000000000001</v>
      </c>
      <c r="J25" s="130">
        <v>1.75</v>
      </c>
      <c r="K25" s="130">
        <v>0</v>
      </c>
      <c r="L25" s="129" t="s">
        <v>260</v>
      </c>
    </row>
    <row r="26" spans="1:13">
      <c r="A26" s="129" t="s">
        <v>31</v>
      </c>
      <c r="B26" s="129" t="s">
        <v>49</v>
      </c>
      <c r="C26" s="135" t="s">
        <v>50</v>
      </c>
      <c r="D26" s="130">
        <v>45.05</v>
      </c>
      <c r="E26" s="130">
        <v>0</v>
      </c>
      <c r="F26" s="130">
        <v>0</v>
      </c>
      <c r="G26" s="130">
        <v>1.9</v>
      </c>
      <c r="H26" s="130">
        <v>1.8</v>
      </c>
      <c r="I26" s="130">
        <v>0.8</v>
      </c>
      <c r="J26" s="130">
        <v>0.75</v>
      </c>
      <c r="K26" s="130">
        <v>1.9</v>
      </c>
      <c r="L26" s="129" t="s">
        <v>260</v>
      </c>
    </row>
    <row r="27" spans="1:13">
      <c r="A27" s="129" t="s">
        <v>31</v>
      </c>
      <c r="B27" s="129" t="s">
        <v>51</v>
      </c>
      <c r="C27" s="135" t="s">
        <v>52</v>
      </c>
      <c r="D27" s="130">
        <v>62.36</v>
      </c>
      <c r="E27" s="130">
        <v>0.3</v>
      </c>
      <c r="F27" s="130">
        <v>0.1</v>
      </c>
      <c r="G27" s="130">
        <v>1.89</v>
      </c>
      <c r="H27" s="130">
        <v>1.1000000000000001</v>
      </c>
      <c r="I27" s="130">
        <v>1.56</v>
      </c>
      <c r="J27" s="130">
        <v>1.1299999999999999</v>
      </c>
      <c r="K27" s="130">
        <v>2.2000000000000002</v>
      </c>
      <c r="L27" s="129" t="s">
        <v>260</v>
      </c>
    </row>
    <row r="28" spans="1:13">
      <c r="A28" s="129" t="s">
        <v>31</v>
      </c>
      <c r="B28" s="129" t="s">
        <v>53</v>
      </c>
      <c r="C28" s="136" t="s">
        <v>54</v>
      </c>
      <c r="D28" s="130">
        <v>247.13</v>
      </c>
      <c r="E28" s="130">
        <v>0.45</v>
      </c>
      <c r="F28" s="130">
        <v>0.112</v>
      </c>
      <c r="G28" s="130">
        <v>10.37</v>
      </c>
      <c r="H28" s="130">
        <v>4.5</v>
      </c>
      <c r="I28" s="130">
        <v>4.55</v>
      </c>
      <c r="J28" s="130">
        <v>3.19</v>
      </c>
      <c r="K28" s="130">
        <v>20.2</v>
      </c>
      <c r="L28" s="129" t="s">
        <v>260</v>
      </c>
    </row>
    <row r="29" spans="1:13">
      <c r="A29" s="129" t="s">
        <v>31</v>
      </c>
      <c r="B29" s="129" t="s">
        <v>55</v>
      </c>
      <c r="C29" s="135" t="s">
        <v>56</v>
      </c>
      <c r="D29" s="130">
        <v>50.28</v>
      </c>
      <c r="E29" s="130">
        <v>0.2</v>
      </c>
      <c r="F29" s="130">
        <v>4.8000000000000001E-2</v>
      </c>
      <c r="G29" s="130">
        <v>0.21</v>
      </c>
      <c r="H29" s="130">
        <v>0.2</v>
      </c>
      <c r="I29" s="130">
        <v>2.5</v>
      </c>
      <c r="J29" s="130">
        <v>2.31</v>
      </c>
      <c r="K29" s="130">
        <v>6.08</v>
      </c>
      <c r="L29" s="129" t="s">
        <v>260</v>
      </c>
    </row>
    <row r="30" spans="1:13">
      <c r="A30" s="129" t="s">
        <v>31</v>
      </c>
      <c r="B30" s="129" t="s">
        <v>57</v>
      </c>
      <c r="C30" s="136" t="s">
        <v>58</v>
      </c>
      <c r="D30" s="130">
        <v>56.94</v>
      </c>
      <c r="E30" s="130">
        <v>0.04</v>
      </c>
      <c r="F30" s="130">
        <v>8.0000000000000002E-3</v>
      </c>
      <c r="G30" s="130">
        <v>2.7</v>
      </c>
      <c r="H30" s="130">
        <v>2.7</v>
      </c>
      <c r="I30" s="130">
        <v>1.4</v>
      </c>
      <c r="J30" s="130">
        <v>0.56000000000000005</v>
      </c>
      <c r="K30" s="130">
        <v>7</v>
      </c>
      <c r="L30" s="129" t="s">
        <v>260</v>
      </c>
    </row>
    <row r="31" spans="1:13">
      <c r="A31" s="129" t="s">
        <v>31</v>
      </c>
      <c r="B31" s="129" t="s">
        <v>403</v>
      </c>
      <c r="C31" s="136" t="s">
        <v>60</v>
      </c>
      <c r="D31" s="130">
        <v>175.24</v>
      </c>
      <c r="E31" s="130">
        <v>0.4</v>
      </c>
      <c r="F31" s="130">
        <v>0.14899999999999999</v>
      </c>
      <c r="G31" s="130">
        <v>4</v>
      </c>
      <c r="H31" s="130">
        <v>1</v>
      </c>
      <c r="I31" s="130">
        <v>5.8</v>
      </c>
      <c r="J31" s="130">
        <v>5.44</v>
      </c>
      <c r="K31" s="130">
        <v>2</v>
      </c>
      <c r="L31" s="129" t="s">
        <v>261</v>
      </c>
    </row>
    <row r="32" spans="1:13">
      <c r="A32" s="129" t="s">
        <v>31</v>
      </c>
      <c r="B32" s="129" t="s">
        <v>61</v>
      </c>
      <c r="C32" s="135" t="s">
        <v>62</v>
      </c>
      <c r="D32" s="130">
        <v>72.349999999999994</v>
      </c>
      <c r="E32" s="130">
        <v>0.2</v>
      </c>
      <c r="F32" s="130">
        <v>0.03</v>
      </c>
      <c r="G32" s="130">
        <v>1.5</v>
      </c>
      <c r="H32" s="130">
        <v>1.5</v>
      </c>
      <c r="I32" s="130">
        <v>2.91</v>
      </c>
      <c r="J32" s="130">
        <v>2.3199999999999998</v>
      </c>
      <c r="K32" s="130">
        <v>112.21</v>
      </c>
      <c r="L32" s="129" t="s">
        <v>260</v>
      </c>
    </row>
    <row r="33" spans="1:13">
      <c r="A33" s="129" t="s">
        <v>31</v>
      </c>
      <c r="B33" s="129" t="s">
        <v>63</v>
      </c>
      <c r="C33" s="136" t="s">
        <v>64</v>
      </c>
      <c r="D33" s="130">
        <v>73.28</v>
      </c>
      <c r="E33" s="130">
        <v>0.4</v>
      </c>
      <c r="F33" s="130">
        <v>2.8000000000000001E-2</v>
      </c>
      <c r="G33" s="130">
        <v>2.69</v>
      </c>
      <c r="H33" s="130">
        <v>2.65</v>
      </c>
      <c r="I33" s="130">
        <v>1.2</v>
      </c>
      <c r="J33" s="130">
        <v>0.75</v>
      </c>
      <c r="K33" s="130">
        <v>1</v>
      </c>
      <c r="L33" s="129" t="s">
        <v>260</v>
      </c>
    </row>
    <row r="34" spans="1:13">
      <c r="A34" s="129" t="s">
        <v>31</v>
      </c>
      <c r="B34" s="129" t="s">
        <v>402</v>
      </c>
      <c r="C34" s="135" t="s">
        <v>66</v>
      </c>
      <c r="D34" s="225">
        <v>107.36</v>
      </c>
      <c r="E34" s="225">
        <v>0.2</v>
      </c>
      <c r="F34" s="225">
        <v>3.3000000000000002E-2</v>
      </c>
      <c r="G34" s="225">
        <v>4.63</v>
      </c>
      <c r="H34" s="225">
        <v>4.5999999999999996</v>
      </c>
      <c r="I34" s="225">
        <v>1.7</v>
      </c>
      <c r="J34" s="225">
        <v>1.25</v>
      </c>
      <c r="K34" s="225">
        <v>138</v>
      </c>
      <c r="L34" s="129" t="s">
        <v>261</v>
      </c>
    </row>
    <row r="35" spans="1:13">
      <c r="A35" s="129" t="s">
        <v>31</v>
      </c>
      <c r="B35" s="129" t="s">
        <v>67</v>
      </c>
      <c r="C35" s="136" t="s">
        <v>68</v>
      </c>
      <c r="D35" s="130">
        <v>348.84</v>
      </c>
      <c r="E35" s="130">
        <v>0.21</v>
      </c>
      <c r="F35" s="130">
        <v>5.7000000000000002E-2</v>
      </c>
      <c r="G35" s="130">
        <v>18.809999999999999</v>
      </c>
      <c r="H35" s="130">
        <v>5.2</v>
      </c>
      <c r="I35" s="130">
        <v>1.8</v>
      </c>
      <c r="J35" s="130">
        <v>1.25</v>
      </c>
      <c r="K35" s="130">
        <v>26.62</v>
      </c>
      <c r="L35" s="129" t="s">
        <v>260</v>
      </c>
    </row>
    <row r="36" spans="1:13">
      <c r="A36" s="129" t="s">
        <v>31</v>
      </c>
      <c r="B36" s="129" t="s">
        <v>69</v>
      </c>
      <c r="C36" s="136" t="s">
        <v>70</v>
      </c>
      <c r="D36" s="130">
        <v>350.97</v>
      </c>
      <c r="E36" s="130">
        <v>0.17</v>
      </c>
      <c r="F36" s="130">
        <v>4.1000000000000002E-2</v>
      </c>
      <c r="G36" s="130">
        <v>18.149999999999999</v>
      </c>
      <c r="H36" s="130">
        <v>0.21</v>
      </c>
      <c r="I36" s="130">
        <v>1.9</v>
      </c>
      <c r="J36" s="130">
        <v>2.13</v>
      </c>
      <c r="K36" s="130">
        <v>4</v>
      </c>
      <c r="L36" s="129" t="s">
        <v>260</v>
      </c>
    </row>
    <row r="37" spans="1:13">
      <c r="A37" s="129" t="s">
        <v>31</v>
      </c>
      <c r="B37" s="129" t="s">
        <v>73</v>
      </c>
      <c r="C37" s="136" t="s">
        <v>74</v>
      </c>
      <c r="D37" s="130">
        <v>163.96</v>
      </c>
      <c r="E37" s="130">
        <v>0.45</v>
      </c>
      <c r="F37" s="130">
        <v>7.4999999999999997E-2</v>
      </c>
      <c r="G37" s="130">
        <v>7.49</v>
      </c>
      <c r="H37" s="130">
        <v>6.48</v>
      </c>
      <c r="I37" s="130">
        <v>3.24</v>
      </c>
      <c r="J37" s="130">
        <v>1.19</v>
      </c>
      <c r="K37" s="130">
        <v>0</v>
      </c>
      <c r="L37" s="129" t="s">
        <v>260</v>
      </c>
    </row>
    <row r="38" spans="1:13" s="253" customFormat="1">
      <c r="A38" s="253" t="s">
        <v>31</v>
      </c>
      <c r="B38" s="253" t="s">
        <v>465</v>
      </c>
      <c r="C38" s="256" t="s">
        <v>413</v>
      </c>
      <c r="D38" s="254">
        <v>600</v>
      </c>
      <c r="E38" s="254">
        <v>0.2</v>
      </c>
      <c r="F38" s="254">
        <v>0.1</v>
      </c>
      <c r="G38" s="254">
        <v>33.5</v>
      </c>
      <c r="H38" s="254">
        <v>1.5</v>
      </c>
      <c r="I38" s="254">
        <v>2</v>
      </c>
      <c r="J38" s="254">
        <v>0.5</v>
      </c>
      <c r="K38" s="254">
        <v>7</v>
      </c>
      <c r="L38" s="253" t="s">
        <v>260</v>
      </c>
    </row>
    <row r="39" spans="1:13" s="253" customFormat="1">
      <c r="A39" s="253" t="s">
        <v>31</v>
      </c>
      <c r="B39" s="253" t="s">
        <v>462</v>
      </c>
      <c r="C39" s="258" t="s">
        <v>414</v>
      </c>
      <c r="D39" s="254">
        <v>512</v>
      </c>
      <c r="E39" s="254">
        <v>1.3</v>
      </c>
      <c r="F39" s="254">
        <v>1.1000000000000001</v>
      </c>
      <c r="G39" s="254">
        <v>24.7</v>
      </c>
      <c r="H39" s="254">
        <v>2.2000000000000002</v>
      </c>
      <c r="I39" s="254">
        <v>3.1</v>
      </c>
      <c r="J39" s="254">
        <v>1.3</v>
      </c>
      <c r="K39" s="254">
        <v>0</v>
      </c>
      <c r="L39" s="253" t="s">
        <v>260</v>
      </c>
    </row>
    <row r="40" spans="1:13" s="253" customFormat="1">
      <c r="A40" s="253" t="s">
        <v>31</v>
      </c>
      <c r="B40" s="253" t="s">
        <v>463</v>
      </c>
      <c r="C40" s="256" t="s">
        <v>415</v>
      </c>
      <c r="D40" s="254">
        <v>158</v>
      </c>
      <c r="E40" s="254">
        <v>0.8</v>
      </c>
      <c r="F40" s="254">
        <v>0.2</v>
      </c>
      <c r="G40" s="254">
        <v>0.7</v>
      </c>
      <c r="H40" s="254">
        <v>0.7</v>
      </c>
      <c r="I40" s="254">
        <v>3.7</v>
      </c>
      <c r="J40" s="254">
        <v>5.0999999999999996</v>
      </c>
      <c r="K40" s="254">
        <v>3</v>
      </c>
      <c r="L40" s="253" t="s">
        <v>260</v>
      </c>
    </row>
    <row r="41" spans="1:13" s="253" customFormat="1">
      <c r="A41" s="253" t="s">
        <v>31</v>
      </c>
      <c r="B41" s="253" t="s">
        <v>464</v>
      </c>
      <c r="C41" s="258" t="s">
        <v>416</v>
      </c>
      <c r="D41" s="254">
        <v>467</v>
      </c>
      <c r="E41" s="254">
        <v>0.6</v>
      </c>
      <c r="F41" s="254">
        <v>0.1</v>
      </c>
      <c r="G41" s="254">
        <v>10.3</v>
      </c>
      <c r="H41" s="254">
        <v>1.6</v>
      </c>
      <c r="I41" s="254">
        <v>16.899999999999999</v>
      </c>
      <c r="J41" s="254">
        <v>7.9</v>
      </c>
      <c r="K41" s="254">
        <v>4</v>
      </c>
      <c r="L41" s="253" t="s">
        <v>260</v>
      </c>
    </row>
    <row r="42" spans="1:13">
      <c r="A42" s="129" t="s">
        <v>31</v>
      </c>
      <c r="B42" s="129" t="s">
        <v>508</v>
      </c>
      <c r="C42" s="135" t="s">
        <v>417</v>
      </c>
      <c r="D42" s="225">
        <v>86</v>
      </c>
      <c r="E42" s="225">
        <v>1</v>
      </c>
      <c r="F42" s="225">
        <v>1</v>
      </c>
      <c r="G42" s="225">
        <v>3.6</v>
      </c>
      <c r="H42" s="225">
        <v>3.2</v>
      </c>
      <c r="I42" s="225">
        <v>1.7</v>
      </c>
      <c r="J42" s="225">
        <v>1</v>
      </c>
      <c r="K42" s="225">
        <v>4</v>
      </c>
      <c r="L42" s="129" t="s">
        <v>506</v>
      </c>
      <c r="M42" s="129" t="s">
        <v>556</v>
      </c>
    </row>
    <row r="43" spans="1:13" s="253" customFormat="1">
      <c r="A43" s="253" t="s">
        <v>31</v>
      </c>
      <c r="B43" s="255" t="s">
        <v>460</v>
      </c>
      <c r="C43" s="256" t="s">
        <v>461</v>
      </c>
      <c r="D43" s="254">
        <v>522</v>
      </c>
      <c r="E43" s="254">
        <v>0.1</v>
      </c>
      <c r="F43" s="254">
        <v>0</v>
      </c>
      <c r="G43" s="254">
        <v>28.4</v>
      </c>
      <c r="H43" s="254">
        <v>0.9</v>
      </c>
      <c r="I43" s="254">
        <v>2.2999999999999998</v>
      </c>
      <c r="J43" s="254">
        <v>1</v>
      </c>
      <c r="K43" s="254">
        <v>4</v>
      </c>
      <c r="L43" s="253" t="s">
        <v>260</v>
      </c>
    </row>
    <row r="44" spans="1:13">
      <c r="A44" s="129" t="s">
        <v>31</v>
      </c>
      <c r="B44" s="134" t="s">
        <v>212</v>
      </c>
      <c r="C44" s="135" t="s">
        <v>213</v>
      </c>
      <c r="D44" s="177">
        <v>156.80000000000001</v>
      </c>
      <c r="E44" s="177">
        <v>0.7</v>
      </c>
      <c r="F44" s="177">
        <v>0.104</v>
      </c>
      <c r="G44" s="177">
        <v>6.2</v>
      </c>
      <c r="H44" s="177">
        <v>2.4</v>
      </c>
      <c r="I44" s="177">
        <v>1.8</v>
      </c>
      <c r="J44" s="177">
        <v>1.5</v>
      </c>
      <c r="K44" s="177">
        <v>500</v>
      </c>
    </row>
    <row r="45" spans="1:13" s="402" customFormat="1">
      <c r="A45" s="402" t="s">
        <v>31</v>
      </c>
      <c r="B45" s="397" t="s">
        <v>581</v>
      </c>
      <c r="C45" s="408" t="s">
        <v>582</v>
      </c>
      <c r="D45" s="436">
        <v>83.85</v>
      </c>
      <c r="E45" s="436">
        <v>0.2</v>
      </c>
      <c r="F45" s="436">
        <v>2.7E-2</v>
      </c>
      <c r="G45" s="436">
        <v>1.7</v>
      </c>
      <c r="H45" s="436">
        <v>1.7</v>
      </c>
      <c r="I45" s="436">
        <v>1.8</v>
      </c>
      <c r="J45" s="436">
        <v>1.95</v>
      </c>
      <c r="K45" s="436">
        <v>15.2</v>
      </c>
    </row>
    <row r="46" spans="1:13" s="402" customFormat="1">
      <c r="A46" s="402" t="s">
        <v>31</v>
      </c>
      <c r="B46" s="397" t="s">
        <v>583</v>
      </c>
      <c r="C46" s="408" t="s">
        <v>585</v>
      </c>
      <c r="D46" s="436">
        <v>110.72</v>
      </c>
      <c r="E46" s="436">
        <v>0.7</v>
      </c>
      <c r="F46" s="436">
        <v>0.106</v>
      </c>
      <c r="G46" s="436">
        <v>0.23</v>
      </c>
      <c r="H46" s="436">
        <v>0.2</v>
      </c>
      <c r="I46" s="436">
        <v>5.2</v>
      </c>
      <c r="J46" s="436">
        <v>2.31</v>
      </c>
      <c r="K46" s="436">
        <v>26</v>
      </c>
    </row>
    <row r="47" spans="1:13" s="402" customFormat="1">
      <c r="A47" s="402" t="s">
        <v>31</v>
      </c>
      <c r="B47" s="397" t="s">
        <v>584</v>
      </c>
      <c r="C47" s="408" t="s">
        <v>587</v>
      </c>
      <c r="D47" s="436">
        <v>36.090000000000003</v>
      </c>
      <c r="E47" s="436">
        <v>0.03</v>
      </c>
      <c r="F47" s="436">
        <v>7.0000000000000001E-3</v>
      </c>
      <c r="G47" s="436">
        <v>1.4</v>
      </c>
      <c r="H47" s="436">
        <v>1.3</v>
      </c>
      <c r="I47" s="436">
        <v>0.6</v>
      </c>
      <c r="J47" s="436">
        <v>0.38</v>
      </c>
      <c r="K47" s="436">
        <v>1</v>
      </c>
    </row>
    <row r="48" spans="1:13" s="402" customFormat="1">
      <c r="A48" s="402" t="s">
        <v>31</v>
      </c>
      <c r="B48" s="397" t="s">
        <v>586</v>
      </c>
      <c r="C48" s="408" t="s">
        <v>588</v>
      </c>
      <c r="D48" s="436">
        <v>92.43</v>
      </c>
      <c r="E48" s="436">
        <v>0.42</v>
      </c>
      <c r="F48" s="436">
        <v>0.129</v>
      </c>
      <c r="G48" s="436">
        <v>0.22</v>
      </c>
      <c r="H48" s="436">
        <v>0.1</v>
      </c>
      <c r="I48" s="436">
        <v>3.3</v>
      </c>
      <c r="J48" s="436">
        <v>2.75</v>
      </c>
      <c r="K48" s="436">
        <v>16.600000000000001</v>
      </c>
    </row>
    <row r="49" spans="1:13" s="126" customFormat="1">
      <c r="A49" s="126" t="s">
        <v>75</v>
      </c>
      <c r="B49" s="132" t="s">
        <v>76</v>
      </c>
      <c r="C49" s="133" t="s">
        <v>77</v>
      </c>
      <c r="D49" s="127">
        <v>976.54</v>
      </c>
      <c r="E49" s="127">
        <v>2.4</v>
      </c>
      <c r="F49" s="127">
        <v>0.312</v>
      </c>
      <c r="G49" s="127">
        <v>43.1</v>
      </c>
      <c r="H49" s="127">
        <v>4.3</v>
      </c>
      <c r="I49" s="127">
        <v>3.6</v>
      </c>
      <c r="J49" s="127">
        <v>9.1199999999999992</v>
      </c>
      <c r="K49" s="127">
        <v>460</v>
      </c>
      <c r="L49" s="126" t="s">
        <v>261</v>
      </c>
      <c r="M49" s="132"/>
    </row>
    <row r="50" spans="1:13">
      <c r="A50" s="129" t="s">
        <v>75</v>
      </c>
      <c r="B50" s="134" t="s">
        <v>423</v>
      </c>
      <c r="C50" s="135" t="s">
        <v>79</v>
      </c>
      <c r="D50" s="130">
        <v>907.9</v>
      </c>
      <c r="E50" s="130">
        <v>2.9</v>
      </c>
      <c r="F50" s="130">
        <v>0.38800000000000001</v>
      </c>
      <c r="G50" s="130">
        <v>36.6</v>
      </c>
      <c r="H50" s="130">
        <v>3.8</v>
      </c>
      <c r="I50" s="130">
        <v>6.5</v>
      </c>
      <c r="J50" s="130">
        <v>10.49</v>
      </c>
      <c r="K50" s="130">
        <v>430</v>
      </c>
      <c r="L50" s="129" t="s">
        <v>261</v>
      </c>
      <c r="M50" s="134"/>
    </row>
    <row r="51" spans="1:13">
      <c r="A51" s="129" t="s">
        <v>75</v>
      </c>
      <c r="B51" s="134" t="s">
        <v>332</v>
      </c>
      <c r="C51" s="135" t="s">
        <v>81</v>
      </c>
      <c r="D51" s="130">
        <v>963.99</v>
      </c>
      <c r="E51" s="130">
        <v>2.8</v>
      </c>
      <c r="F51" s="130">
        <v>0.41599999999999998</v>
      </c>
      <c r="G51" s="130">
        <v>40.700000000000003</v>
      </c>
      <c r="H51" s="130">
        <v>4.0999999999999996</v>
      </c>
      <c r="I51" s="130">
        <v>5.0999999999999996</v>
      </c>
      <c r="J51" s="130">
        <v>9.91</v>
      </c>
      <c r="K51" s="130">
        <v>450</v>
      </c>
      <c r="L51" s="129" t="s">
        <v>261</v>
      </c>
      <c r="M51" s="134"/>
    </row>
    <row r="52" spans="1:13">
      <c r="A52" s="129" t="s">
        <v>75</v>
      </c>
      <c r="B52" s="134" t="s">
        <v>82</v>
      </c>
      <c r="C52" s="135" t="s">
        <v>83</v>
      </c>
      <c r="D52" s="130">
        <v>1046.72</v>
      </c>
      <c r="E52" s="130">
        <v>0.89</v>
      </c>
      <c r="F52" s="130">
        <v>0.12</v>
      </c>
      <c r="G52" s="130">
        <v>49.2</v>
      </c>
      <c r="H52" s="130">
        <v>2.2999999999999998</v>
      </c>
      <c r="I52" s="130">
        <v>3</v>
      </c>
      <c r="J52" s="130">
        <v>10.43</v>
      </c>
      <c r="K52" s="130">
        <v>344</v>
      </c>
      <c r="L52" s="129" t="s">
        <v>261</v>
      </c>
      <c r="M52" s="134"/>
    </row>
    <row r="53" spans="1:13">
      <c r="A53" s="129" t="s">
        <v>75</v>
      </c>
      <c r="B53" s="134" t="s">
        <v>84</v>
      </c>
      <c r="C53" s="135" t="s">
        <v>85</v>
      </c>
      <c r="D53" s="130">
        <v>1630</v>
      </c>
      <c r="E53" s="130">
        <v>7.2</v>
      </c>
      <c r="F53" s="130">
        <v>1</v>
      </c>
      <c r="G53" s="130">
        <v>64.099999999999994</v>
      </c>
      <c r="H53" s="130">
        <v>1.9</v>
      </c>
      <c r="I53" s="130">
        <v>11.1</v>
      </c>
      <c r="J53" s="130">
        <v>11.7</v>
      </c>
      <c r="K53" s="130">
        <v>490</v>
      </c>
      <c r="L53" s="129" t="s">
        <v>261</v>
      </c>
      <c r="M53" s="134"/>
    </row>
    <row r="54" spans="1:13">
      <c r="A54" s="129" t="s">
        <v>75</v>
      </c>
      <c r="B54" s="134" t="s">
        <v>86</v>
      </c>
      <c r="C54" s="135" t="s">
        <v>87</v>
      </c>
      <c r="D54" s="130">
        <v>1471</v>
      </c>
      <c r="E54" s="130">
        <v>1.3</v>
      </c>
      <c r="F54" s="130">
        <v>0.1</v>
      </c>
      <c r="G54" s="130">
        <v>76.2</v>
      </c>
      <c r="H54" s="130">
        <v>7.3</v>
      </c>
      <c r="I54" s="130">
        <v>3.3</v>
      </c>
      <c r="J54" s="130">
        <v>7.5</v>
      </c>
      <c r="K54" s="130">
        <v>610</v>
      </c>
      <c r="L54" s="129" t="s">
        <v>261</v>
      </c>
      <c r="M54" s="134"/>
    </row>
    <row r="55" spans="1:13">
      <c r="A55" s="129" t="s">
        <v>75</v>
      </c>
      <c r="B55" s="134" t="s">
        <v>401</v>
      </c>
      <c r="C55" s="135" t="s">
        <v>89</v>
      </c>
      <c r="D55" s="130">
        <v>1702.56</v>
      </c>
      <c r="E55" s="130">
        <v>14.4</v>
      </c>
      <c r="F55" s="130">
        <v>2.4740000000000002</v>
      </c>
      <c r="G55" s="130">
        <v>60</v>
      </c>
      <c r="H55" s="130">
        <v>21</v>
      </c>
      <c r="I55" s="130">
        <v>10</v>
      </c>
      <c r="J55" s="130">
        <v>8.81</v>
      </c>
      <c r="K55" s="130">
        <v>270</v>
      </c>
      <c r="L55" s="129" t="s">
        <v>261</v>
      </c>
    </row>
    <row r="56" spans="1:13">
      <c r="A56" s="129" t="s">
        <v>75</v>
      </c>
      <c r="B56" s="134" t="s">
        <v>90</v>
      </c>
      <c r="C56" s="135" t="s">
        <v>91</v>
      </c>
      <c r="D56" s="130">
        <v>1290.99</v>
      </c>
      <c r="E56" s="130">
        <v>2.2999999999999998</v>
      </c>
      <c r="F56" s="130">
        <v>3.5000000000000003E-2</v>
      </c>
      <c r="G56" s="130">
        <v>58.4</v>
      </c>
      <c r="H56" s="130">
        <v>1.7</v>
      </c>
      <c r="I56" s="130">
        <v>10.7</v>
      </c>
      <c r="J56" s="130">
        <v>12.53</v>
      </c>
      <c r="K56" s="130">
        <v>280</v>
      </c>
      <c r="L56" s="129" t="s">
        <v>261</v>
      </c>
      <c r="M56" s="134"/>
    </row>
    <row r="57" spans="1:13">
      <c r="A57" s="129" t="s">
        <v>75</v>
      </c>
      <c r="B57" s="134" t="s">
        <v>263</v>
      </c>
      <c r="C57" s="135" t="s">
        <v>93</v>
      </c>
      <c r="D57" s="130">
        <v>205.87</v>
      </c>
      <c r="E57" s="130">
        <v>1.1000000000000001</v>
      </c>
      <c r="F57" s="130">
        <v>0.17</v>
      </c>
      <c r="G57" s="130">
        <v>8.1999999999999993</v>
      </c>
      <c r="H57" s="130">
        <v>0</v>
      </c>
      <c r="I57" s="130">
        <v>1.7</v>
      </c>
      <c r="J57" s="130">
        <v>1.52</v>
      </c>
      <c r="K57" s="130">
        <v>10</v>
      </c>
      <c r="L57" s="129" t="s">
        <v>261</v>
      </c>
    </row>
    <row r="58" spans="1:13">
      <c r="A58" s="129" t="s">
        <v>75</v>
      </c>
      <c r="B58" s="134" t="s">
        <v>96</v>
      </c>
      <c r="C58" s="135" t="s">
        <v>97</v>
      </c>
      <c r="D58" s="130">
        <v>354.49</v>
      </c>
      <c r="E58" s="130">
        <v>0.5</v>
      </c>
      <c r="F58" s="130">
        <v>7.0999999999999994E-2</v>
      </c>
      <c r="G58" s="130">
        <v>16.8</v>
      </c>
      <c r="H58" s="130">
        <v>0.3</v>
      </c>
      <c r="I58" s="130">
        <v>1</v>
      </c>
      <c r="J58" s="130">
        <v>2.96</v>
      </c>
      <c r="K58" s="130">
        <v>1</v>
      </c>
      <c r="L58" s="129" t="s">
        <v>260</v>
      </c>
      <c r="M58" s="174"/>
    </row>
    <row r="59" spans="1:13">
      <c r="A59" s="129" t="s">
        <v>75</v>
      </c>
      <c r="B59" s="134" t="s">
        <v>98</v>
      </c>
      <c r="C59" s="135" t="s">
        <v>99</v>
      </c>
      <c r="D59" s="130">
        <v>339</v>
      </c>
      <c r="E59" s="130">
        <v>0.5</v>
      </c>
      <c r="F59" s="130">
        <v>0.1</v>
      </c>
      <c r="G59" s="130">
        <v>13.8</v>
      </c>
      <c r="H59" s="130">
        <v>0.5</v>
      </c>
      <c r="I59" s="130">
        <v>1.7</v>
      </c>
      <c r="J59" s="130">
        <v>5.0999999999999996</v>
      </c>
      <c r="K59" s="130">
        <v>4.9000000000000004</v>
      </c>
      <c r="L59" s="129" t="s">
        <v>260</v>
      </c>
    </row>
    <row r="60" spans="1:13">
      <c r="A60" s="129" t="s">
        <v>75</v>
      </c>
      <c r="B60" s="134" t="s">
        <v>100</v>
      </c>
      <c r="C60" s="135" t="s">
        <v>101</v>
      </c>
      <c r="D60" s="130">
        <v>501</v>
      </c>
      <c r="E60" s="130">
        <v>0.44</v>
      </c>
      <c r="F60" s="130">
        <v>0.11799999999999999</v>
      </c>
      <c r="G60" s="130">
        <v>25.3</v>
      </c>
      <c r="H60" s="130">
        <v>0</v>
      </c>
      <c r="I60" s="130">
        <v>0.7</v>
      </c>
      <c r="J60" s="130">
        <v>3.21</v>
      </c>
      <c r="K60" s="130">
        <v>0.85</v>
      </c>
      <c r="L60" s="129" t="s">
        <v>261</v>
      </c>
      <c r="M60" s="134"/>
    </row>
    <row r="61" spans="1:13">
      <c r="A61" s="129" t="s">
        <v>75</v>
      </c>
      <c r="B61" s="134" t="s">
        <v>102</v>
      </c>
      <c r="C61" s="135" t="s">
        <v>103</v>
      </c>
      <c r="D61" s="130">
        <v>580.59</v>
      </c>
      <c r="E61" s="130">
        <v>1.1000000000000001</v>
      </c>
      <c r="F61" s="130">
        <v>0.21299999999999999</v>
      </c>
      <c r="G61" s="130">
        <v>29.2</v>
      </c>
      <c r="H61" s="130">
        <v>0.5</v>
      </c>
      <c r="I61" s="130">
        <v>1.8</v>
      </c>
      <c r="J61" s="130">
        <v>2.56</v>
      </c>
      <c r="K61" s="130">
        <v>1</v>
      </c>
      <c r="L61" s="129" t="s">
        <v>261</v>
      </c>
      <c r="M61" s="142"/>
    </row>
    <row r="62" spans="1:13">
      <c r="A62" s="129" t="s">
        <v>75</v>
      </c>
      <c r="B62" s="134" t="s">
        <v>104</v>
      </c>
      <c r="C62" s="135" t="s">
        <v>105</v>
      </c>
      <c r="D62" s="228">
        <v>285</v>
      </c>
      <c r="E62" s="228">
        <v>0.3</v>
      </c>
      <c r="F62" s="228">
        <v>0.1</v>
      </c>
      <c r="G62" s="228">
        <v>13.9</v>
      </c>
      <c r="H62" s="228">
        <v>5.0999999999999996</v>
      </c>
      <c r="I62" s="228">
        <v>0.9</v>
      </c>
      <c r="J62" s="228">
        <v>2</v>
      </c>
      <c r="K62" s="228">
        <v>320</v>
      </c>
      <c r="L62" s="129" t="s">
        <v>506</v>
      </c>
      <c r="M62" s="134" t="s">
        <v>513</v>
      </c>
    </row>
    <row r="63" spans="1:13" s="253" customFormat="1">
      <c r="A63" s="253" t="s">
        <v>75</v>
      </c>
      <c r="B63" s="255" t="s">
        <v>467</v>
      </c>
      <c r="C63" s="256" t="s">
        <v>419</v>
      </c>
      <c r="D63" s="254">
        <v>1678</v>
      </c>
      <c r="E63" s="254">
        <v>8</v>
      </c>
      <c r="F63" s="254">
        <v>1</v>
      </c>
      <c r="G63" s="254">
        <v>70.099999999999994</v>
      </c>
      <c r="H63" s="254">
        <v>3.7</v>
      </c>
      <c r="I63" s="254">
        <v>1</v>
      </c>
      <c r="J63" s="254">
        <v>10.8</v>
      </c>
      <c r="K63" s="254">
        <v>648</v>
      </c>
      <c r="L63" s="253" t="s">
        <v>260</v>
      </c>
    </row>
    <row r="64" spans="1:13" s="253" customFormat="1">
      <c r="A64" s="253" t="s">
        <v>75</v>
      </c>
      <c r="B64" s="255" t="s">
        <v>468</v>
      </c>
      <c r="C64" s="256" t="s">
        <v>420</v>
      </c>
      <c r="D64" s="254">
        <v>366</v>
      </c>
      <c r="E64" s="254">
        <v>0.3</v>
      </c>
      <c r="F64" s="254">
        <v>0</v>
      </c>
      <c r="G64" s="254">
        <v>19.100000000000001</v>
      </c>
      <c r="H64" s="254">
        <v>0</v>
      </c>
      <c r="I64" s="254">
        <v>0.5</v>
      </c>
      <c r="J64" s="254">
        <v>1.6</v>
      </c>
      <c r="K64" s="254">
        <v>14</v>
      </c>
      <c r="L64" s="253" t="s">
        <v>260</v>
      </c>
    </row>
    <row r="65" spans="1:13" s="253" customFormat="1">
      <c r="A65" s="253" t="s">
        <v>75</v>
      </c>
      <c r="B65" s="255" t="s">
        <v>262</v>
      </c>
      <c r="C65" s="256" t="s">
        <v>421</v>
      </c>
      <c r="D65" s="254">
        <v>1702.56</v>
      </c>
      <c r="E65" s="254">
        <v>14.4</v>
      </c>
      <c r="F65" s="254">
        <v>2.4740000000000002</v>
      </c>
      <c r="G65" s="254">
        <v>60</v>
      </c>
      <c r="H65" s="254">
        <v>21</v>
      </c>
      <c r="I65" s="254">
        <v>10</v>
      </c>
      <c r="J65" s="254">
        <v>8.81</v>
      </c>
      <c r="K65" s="254">
        <v>270</v>
      </c>
      <c r="L65" s="253" t="s">
        <v>261</v>
      </c>
    </row>
    <row r="66" spans="1:13">
      <c r="A66" s="129" t="s">
        <v>75</v>
      </c>
      <c r="B66" s="134" t="s">
        <v>469</v>
      </c>
      <c r="C66" s="135" t="s">
        <v>422</v>
      </c>
      <c r="D66" s="228">
        <v>270</v>
      </c>
      <c r="E66" s="228">
        <v>0.3</v>
      </c>
      <c r="F66" s="228">
        <v>0.1</v>
      </c>
      <c r="G66" s="228">
        <v>12.8</v>
      </c>
      <c r="H66" s="228">
        <v>3.6</v>
      </c>
      <c r="I66" s="228">
        <v>0.9</v>
      </c>
      <c r="J66" s="228">
        <v>2</v>
      </c>
      <c r="K66" s="228">
        <v>240</v>
      </c>
      <c r="L66" s="129" t="s">
        <v>506</v>
      </c>
      <c r="M66" s="129" t="s">
        <v>513</v>
      </c>
    </row>
    <row r="67" spans="1:13" s="402" customFormat="1">
      <c r="A67" s="402" t="s">
        <v>75</v>
      </c>
      <c r="B67" s="397" t="s">
        <v>589</v>
      </c>
      <c r="C67" s="408" t="s">
        <v>590</v>
      </c>
      <c r="D67" s="437">
        <v>1035.33</v>
      </c>
      <c r="E67" s="437">
        <v>2.1</v>
      </c>
      <c r="F67" s="437">
        <v>0.53800000000000003</v>
      </c>
      <c r="G67" s="437">
        <v>45.26</v>
      </c>
      <c r="H67" s="437">
        <v>3.1</v>
      </c>
      <c r="I67" s="437">
        <v>3.54</v>
      </c>
      <c r="J67" s="437">
        <v>9.41</v>
      </c>
      <c r="K67" s="437">
        <v>540</v>
      </c>
    </row>
    <row r="68" spans="1:13" s="126" customFormat="1">
      <c r="A68" s="126" t="s">
        <v>106</v>
      </c>
      <c r="B68" s="137" t="s">
        <v>107</v>
      </c>
      <c r="C68" s="138" t="s">
        <v>108</v>
      </c>
      <c r="D68" s="176">
        <v>1664.11</v>
      </c>
      <c r="E68" s="176">
        <v>33.979999999999997</v>
      </c>
      <c r="F68" s="176">
        <v>22.062000000000001</v>
      </c>
      <c r="G68" s="176">
        <v>0</v>
      </c>
      <c r="H68" s="176">
        <v>0</v>
      </c>
      <c r="I68" s="176">
        <v>0</v>
      </c>
      <c r="J68" s="176">
        <v>23.93</v>
      </c>
      <c r="K68" s="176">
        <v>676.67</v>
      </c>
    </row>
    <row r="69" spans="1:13">
      <c r="A69" s="129" t="s">
        <v>106</v>
      </c>
      <c r="B69" s="134" t="s">
        <v>109</v>
      </c>
      <c r="C69" s="135" t="s">
        <v>110</v>
      </c>
      <c r="D69" s="177">
        <v>1470.67</v>
      </c>
      <c r="E69" s="177">
        <v>26.85</v>
      </c>
      <c r="F69" s="177">
        <v>16.850000000000001</v>
      </c>
      <c r="G69" s="177">
        <v>0</v>
      </c>
      <c r="H69" s="177">
        <v>0</v>
      </c>
      <c r="I69" s="177">
        <v>0</v>
      </c>
      <c r="J69" s="177">
        <v>28.07</v>
      </c>
      <c r="K69" s="177">
        <v>767.5</v>
      </c>
    </row>
    <row r="70" spans="1:13">
      <c r="A70" s="129" t="s">
        <v>106</v>
      </c>
      <c r="B70" s="134" t="s">
        <v>111</v>
      </c>
      <c r="C70" s="139" t="s">
        <v>112</v>
      </c>
      <c r="D70" s="177">
        <v>160.68</v>
      </c>
      <c r="E70" s="177">
        <v>0.26</v>
      </c>
      <c r="F70" s="177">
        <v>0.14499999999999999</v>
      </c>
      <c r="G70" s="177">
        <v>4.95</v>
      </c>
      <c r="H70" s="177">
        <v>4.95</v>
      </c>
      <c r="I70" s="177">
        <v>0</v>
      </c>
      <c r="J70" s="177">
        <v>3.93</v>
      </c>
      <c r="K70" s="177">
        <v>38.67</v>
      </c>
    </row>
    <row r="71" spans="1:13">
      <c r="A71" s="129" t="s">
        <v>106</v>
      </c>
      <c r="B71" s="134" t="s">
        <v>113</v>
      </c>
      <c r="C71" s="135" t="s">
        <v>114</v>
      </c>
      <c r="D71" s="177">
        <v>247.74</v>
      </c>
      <c r="E71" s="177">
        <v>3.09</v>
      </c>
      <c r="F71" s="177">
        <v>1.9379999999999999</v>
      </c>
      <c r="G71" s="177">
        <v>4.53</v>
      </c>
      <c r="H71" s="177">
        <v>4.53</v>
      </c>
      <c r="I71" s="177">
        <v>0</v>
      </c>
      <c r="J71" s="177">
        <v>3.31</v>
      </c>
      <c r="K71" s="177">
        <v>37.67</v>
      </c>
    </row>
    <row r="72" spans="1:13">
      <c r="A72" s="129" t="s">
        <v>106</v>
      </c>
      <c r="B72" s="134" t="s">
        <v>115</v>
      </c>
      <c r="C72" s="139" t="s">
        <v>116</v>
      </c>
      <c r="D72" s="177">
        <v>348.9</v>
      </c>
      <c r="E72" s="177">
        <v>2.7</v>
      </c>
      <c r="F72" s="177">
        <v>1.758</v>
      </c>
      <c r="G72" s="177">
        <v>10.5</v>
      </c>
      <c r="H72" s="177">
        <v>10.3</v>
      </c>
      <c r="I72" s="177">
        <v>0.2</v>
      </c>
      <c r="J72" s="177">
        <v>4.1500000000000004</v>
      </c>
      <c r="K72" s="177">
        <v>33</v>
      </c>
    </row>
    <row r="73" spans="1:13">
      <c r="A73" s="129" t="s">
        <v>106</v>
      </c>
      <c r="B73" s="134" t="s">
        <v>117</v>
      </c>
      <c r="C73" s="135" t="s">
        <v>118</v>
      </c>
      <c r="D73" s="228">
        <v>185</v>
      </c>
      <c r="E73" s="228">
        <v>0.8</v>
      </c>
      <c r="F73" s="228">
        <v>0.5</v>
      </c>
      <c r="G73" s="228">
        <v>4.5999999999999996</v>
      </c>
      <c r="H73" s="228">
        <v>4.5999999999999996</v>
      </c>
      <c r="I73" s="228">
        <v>0.2</v>
      </c>
      <c r="J73" s="228">
        <v>3.6</v>
      </c>
      <c r="K73" s="228">
        <v>38</v>
      </c>
      <c r="L73" s="129" t="s">
        <v>545</v>
      </c>
      <c r="M73" s="129" t="s">
        <v>546</v>
      </c>
    </row>
    <row r="74" spans="1:13">
      <c r="A74" s="129" t="s">
        <v>106</v>
      </c>
      <c r="B74" s="134" t="s">
        <v>119</v>
      </c>
      <c r="C74" s="139" t="s">
        <v>120</v>
      </c>
      <c r="D74" s="177">
        <v>396</v>
      </c>
      <c r="E74" s="177">
        <v>3.5</v>
      </c>
      <c r="F74" s="177">
        <v>2.2000000000000002</v>
      </c>
      <c r="G74" s="177">
        <v>2</v>
      </c>
      <c r="H74" s="177">
        <v>2</v>
      </c>
      <c r="I74" s="177">
        <v>0</v>
      </c>
      <c r="J74" s="177">
        <v>13.7</v>
      </c>
      <c r="K74" s="177">
        <v>390</v>
      </c>
    </row>
    <row r="75" spans="1:13">
      <c r="A75" s="129" t="s">
        <v>106</v>
      </c>
      <c r="B75" s="134" t="s">
        <v>443</v>
      </c>
      <c r="C75" s="135" t="s">
        <v>444</v>
      </c>
      <c r="D75" s="228">
        <v>160</v>
      </c>
      <c r="E75" s="228">
        <v>0.1</v>
      </c>
      <c r="F75" s="228">
        <v>7.0000000000000007E-2</v>
      </c>
      <c r="G75" s="228">
        <v>4.7</v>
      </c>
      <c r="H75" s="228">
        <v>2.7</v>
      </c>
      <c r="I75" s="228">
        <v>0.2</v>
      </c>
      <c r="J75" s="228">
        <v>4.4000000000000004</v>
      </c>
      <c r="K75" s="228">
        <v>39</v>
      </c>
      <c r="L75" s="129" t="s">
        <v>506</v>
      </c>
      <c r="M75" s="229" t="s">
        <v>547</v>
      </c>
    </row>
    <row r="76" spans="1:13" s="402" customFormat="1">
      <c r="A76" s="402" t="s">
        <v>106</v>
      </c>
      <c r="B76" s="397" t="s">
        <v>593</v>
      </c>
      <c r="C76" s="408" t="s">
        <v>594</v>
      </c>
      <c r="D76" s="437">
        <v>1560.08</v>
      </c>
      <c r="E76" s="437">
        <v>39.96</v>
      </c>
      <c r="F76" s="437">
        <v>24.934000000000001</v>
      </c>
      <c r="G76" s="437">
        <v>2.82</v>
      </c>
      <c r="H76" s="437">
        <v>2.82</v>
      </c>
      <c r="I76" s="437">
        <v>0</v>
      </c>
      <c r="J76" s="437">
        <v>1.98</v>
      </c>
      <c r="K76" s="437">
        <v>24.8</v>
      </c>
      <c r="M76" s="438"/>
    </row>
    <row r="77" spans="1:13" s="402" customFormat="1">
      <c r="A77" s="402" t="s">
        <v>106</v>
      </c>
      <c r="B77" s="397" t="s">
        <v>606</v>
      </c>
      <c r="C77" s="408" t="s">
        <v>607</v>
      </c>
      <c r="D77" s="437">
        <v>871.07</v>
      </c>
      <c r="E77" s="437">
        <v>11.38</v>
      </c>
      <c r="F77" s="437">
        <v>6.4980000000000002</v>
      </c>
      <c r="G77" s="437">
        <v>3.95</v>
      </c>
      <c r="H77" s="437">
        <v>3.95</v>
      </c>
      <c r="I77" s="437">
        <v>0</v>
      </c>
      <c r="J77" s="437">
        <v>22.52</v>
      </c>
      <c r="K77" s="437">
        <v>1690</v>
      </c>
      <c r="M77" s="438"/>
    </row>
    <row r="78" spans="1:13" s="126" customFormat="1">
      <c r="A78" s="126" t="s">
        <v>121</v>
      </c>
      <c r="B78" s="126" t="s">
        <v>122</v>
      </c>
      <c r="C78" s="140" t="s">
        <v>123</v>
      </c>
      <c r="D78" s="176">
        <v>568.04</v>
      </c>
      <c r="E78" s="176">
        <v>9.5</v>
      </c>
      <c r="F78" s="176">
        <v>2.5859999999999999</v>
      </c>
      <c r="G78" s="176">
        <v>0.55000000000000004</v>
      </c>
      <c r="H78" s="176">
        <v>0.55000000000000004</v>
      </c>
      <c r="I78" s="176">
        <v>0</v>
      </c>
      <c r="J78" s="176">
        <v>12.19</v>
      </c>
      <c r="K78" s="176">
        <v>140</v>
      </c>
    </row>
    <row r="79" spans="1:13">
      <c r="A79" s="129" t="s">
        <v>121</v>
      </c>
      <c r="B79" s="129" t="s">
        <v>124</v>
      </c>
      <c r="C79" s="136" t="s">
        <v>125</v>
      </c>
      <c r="D79" s="177">
        <v>946.07</v>
      </c>
      <c r="E79" s="177">
        <v>10.3</v>
      </c>
      <c r="F79" s="177">
        <v>3.173</v>
      </c>
      <c r="G79" s="177">
        <v>0</v>
      </c>
      <c r="H79" s="177">
        <v>0</v>
      </c>
      <c r="I79" s="177">
        <v>0</v>
      </c>
      <c r="J79" s="177">
        <v>33.22</v>
      </c>
      <c r="K79" s="177">
        <v>30</v>
      </c>
    </row>
    <row r="80" spans="1:13">
      <c r="A80" s="129" t="s">
        <v>121</v>
      </c>
      <c r="B80" s="129" t="s">
        <v>126</v>
      </c>
      <c r="C80" s="136" t="s">
        <v>127</v>
      </c>
      <c r="D80" s="177">
        <v>820.71</v>
      </c>
      <c r="E80" s="177">
        <v>8.4600000000000009</v>
      </c>
      <c r="F80" s="177">
        <v>2.952</v>
      </c>
      <c r="G80" s="177">
        <v>0</v>
      </c>
      <c r="H80" s="177">
        <v>0</v>
      </c>
      <c r="I80" s="177">
        <v>0</v>
      </c>
      <c r="J80" s="177">
        <v>29.87</v>
      </c>
      <c r="K80" s="177">
        <v>24.93</v>
      </c>
    </row>
    <row r="81" spans="1:13">
      <c r="A81" s="129" t="s">
        <v>121</v>
      </c>
      <c r="B81" s="129" t="s">
        <v>128</v>
      </c>
      <c r="C81" s="136" t="s">
        <v>129</v>
      </c>
      <c r="D81" s="177">
        <v>799.74</v>
      </c>
      <c r="E81" s="177">
        <v>7.82</v>
      </c>
      <c r="F81" s="177">
        <v>2.8010000000000002</v>
      </c>
      <c r="G81" s="177">
        <v>0</v>
      </c>
      <c r="H81" s="177">
        <v>0</v>
      </c>
      <c r="I81" s="177">
        <v>0</v>
      </c>
      <c r="J81" s="177">
        <v>30.01</v>
      </c>
      <c r="K81" s="177">
        <v>54.55</v>
      </c>
    </row>
    <row r="82" spans="1:13">
      <c r="A82" s="129" t="s">
        <v>121</v>
      </c>
      <c r="B82" s="129" t="s">
        <v>130</v>
      </c>
      <c r="C82" s="136" t="s">
        <v>131</v>
      </c>
      <c r="D82" s="177">
        <v>790</v>
      </c>
      <c r="E82" s="177">
        <v>19.5</v>
      </c>
      <c r="F82" s="177">
        <v>4.8</v>
      </c>
      <c r="G82" s="177">
        <v>0</v>
      </c>
      <c r="H82" s="177">
        <v>0</v>
      </c>
      <c r="I82" s="177">
        <v>0</v>
      </c>
      <c r="J82" s="177">
        <v>23</v>
      </c>
      <c r="K82" s="177">
        <v>35</v>
      </c>
    </row>
    <row r="83" spans="1:13">
      <c r="A83" s="129" t="s">
        <v>121</v>
      </c>
      <c r="B83" s="129" t="s">
        <v>164</v>
      </c>
      <c r="C83" s="136" t="s">
        <v>165</v>
      </c>
      <c r="D83" s="179">
        <v>613</v>
      </c>
      <c r="E83" s="179">
        <v>5.8</v>
      </c>
      <c r="F83" s="179">
        <v>2.6</v>
      </c>
      <c r="G83" s="179">
        <v>0</v>
      </c>
      <c r="H83" s="179">
        <v>0</v>
      </c>
      <c r="I83" s="179">
        <v>0</v>
      </c>
      <c r="J83" s="179">
        <v>23.9</v>
      </c>
      <c r="K83" s="179">
        <v>37</v>
      </c>
    </row>
    <row r="84" spans="1:13" s="253" customFormat="1">
      <c r="A84" s="253" t="s">
        <v>121</v>
      </c>
      <c r="B84" s="253" t="s">
        <v>473</v>
      </c>
      <c r="C84" s="258" t="s">
        <v>449</v>
      </c>
      <c r="D84" s="268">
        <v>795</v>
      </c>
      <c r="E84" s="268">
        <v>10.9</v>
      </c>
      <c r="F84" s="268">
        <v>5.3</v>
      </c>
      <c r="G84" s="268">
        <v>0.7</v>
      </c>
      <c r="H84" s="268">
        <v>0.7</v>
      </c>
      <c r="I84" s="268">
        <v>0</v>
      </c>
      <c r="J84" s="268">
        <v>22.3</v>
      </c>
      <c r="K84" s="268">
        <v>630</v>
      </c>
      <c r="L84" s="253" t="s">
        <v>548</v>
      </c>
      <c r="M84" s="255"/>
    </row>
    <row r="85" spans="1:13">
      <c r="A85" s="129" t="s">
        <v>121</v>
      </c>
      <c r="B85" s="129" t="s">
        <v>132</v>
      </c>
      <c r="C85" s="136" t="s">
        <v>133</v>
      </c>
      <c r="D85" s="177">
        <v>700.39</v>
      </c>
      <c r="E85" s="177">
        <v>4.5999999999999996</v>
      </c>
      <c r="F85" s="177">
        <v>1.482</v>
      </c>
      <c r="G85" s="177">
        <v>0</v>
      </c>
      <c r="H85" s="177">
        <v>0</v>
      </c>
      <c r="I85" s="177">
        <v>0</v>
      </c>
      <c r="J85" s="177">
        <v>31.19</v>
      </c>
      <c r="K85" s="177">
        <v>65</v>
      </c>
    </row>
    <row r="86" spans="1:13">
      <c r="A86" s="129" t="s">
        <v>121</v>
      </c>
      <c r="B86" s="129" t="s">
        <v>470</v>
      </c>
      <c r="C86" s="136" t="s">
        <v>135</v>
      </c>
      <c r="D86" s="177">
        <v>700.39</v>
      </c>
      <c r="E86" s="177">
        <v>4.5999999999999996</v>
      </c>
      <c r="F86" s="177">
        <v>1.482</v>
      </c>
      <c r="G86" s="177">
        <v>0</v>
      </c>
      <c r="H86" s="177">
        <v>0</v>
      </c>
      <c r="I86" s="177">
        <v>0</v>
      </c>
      <c r="J86" s="177">
        <v>31.19</v>
      </c>
      <c r="K86" s="177">
        <v>65</v>
      </c>
    </row>
    <row r="87" spans="1:13">
      <c r="A87" s="129" t="s">
        <v>121</v>
      </c>
      <c r="B87" s="129" t="s">
        <v>136</v>
      </c>
      <c r="C87" s="136" t="s">
        <v>137</v>
      </c>
      <c r="D87" s="177">
        <v>566</v>
      </c>
      <c r="E87" s="177">
        <v>2.1</v>
      </c>
      <c r="F87" s="177">
        <v>2.1</v>
      </c>
      <c r="G87" s="177">
        <v>0</v>
      </c>
      <c r="H87" s="177">
        <v>0</v>
      </c>
      <c r="I87" s="177">
        <v>0</v>
      </c>
      <c r="J87" s="177">
        <v>29</v>
      </c>
      <c r="K87" s="177">
        <v>330</v>
      </c>
    </row>
    <row r="88" spans="1:13">
      <c r="A88" s="129" t="s">
        <v>121</v>
      </c>
      <c r="B88" s="129" t="s">
        <v>138</v>
      </c>
      <c r="C88" s="136" t="s">
        <v>139</v>
      </c>
      <c r="D88" s="177">
        <v>700</v>
      </c>
      <c r="E88" s="177">
        <v>6.8</v>
      </c>
      <c r="F88" s="177">
        <v>2.2000000000000002</v>
      </c>
      <c r="G88" s="177">
        <v>0</v>
      </c>
      <c r="H88" s="177">
        <v>0</v>
      </c>
      <c r="I88" s="177">
        <v>0</v>
      </c>
      <c r="J88" s="177">
        <v>26.4</v>
      </c>
      <c r="K88" s="177">
        <v>110</v>
      </c>
    </row>
    <row r="89" spans="1:13">
      <c r="A89" s="129" t="s">
        <v>121</v>
      </c>
      <c r="B89" s="129" t="s">
        <v>140</v>
      </c>
      <c r="C89" s="136" t="s">
        <v>141</v>
      </c>
      <c r="D89" s="177">
        <v>1070</v>
      </c>
      <c r="E89" s="177">
        <v>14.6</v>
      </c>
      <c r="F89" s="177">
        <v>5.6</v>
      </c>
      <c r="G89" s="177">
        <v>0</v>
      </c>
      <c r="H89" s="177">
        <v>0</v>
      </c>
      <c r="I89" s="177">
        <v>0</v>
      </c>
      <c r="J89" s="177">
        <v>31</v>
      </c>
      <c r="K89" s="177">
        <v>56</v>
      </c>
    </row>
    <row r="90" spans="1:13">
      <c r="A90" s="129" t="s">
        <v>121</v>
      </c>
      <c r="B90" s="129" t="s">
        <v>382</v>
      </c>
      <c r="C90" s="136" t="s">
        <v>474</v>
      </c>
      <c r="D90" s="228">
        <v>862</v>
      </c>
      <c r="E90" s="228">
        <v>10.7</v>
      </c>
      <c r="F90" s="228">
        <v>4.0999999999999996</v>
      </c>
      <c r="G90" s="228">
        <v>0</v>
      </c>
      <c r="H90" s="228">
        <v>0</v>
      </c>
      <c r="I90" s="228">
        <v>0</v>
      </c>
      <c r="J90" s="228">
        <v>27.4</v>
      </c>
      <c r="K90" s="228">
        <v>84</v>
      </c>
      <c r="L90" s="129" t="s">
        <v>260</v>
      </c>
      <c r="M90" s="129" t="s">
        <v>549</v>
      </c>
    </row>
    <row r="91" spans="1:13">
      <c r="A91" s="129" t="s">
        <v>121</v>
      </c>
      <c r="B91" s="129" t="s">
        <v>142</v>
      </c>
      <c r="C91" s="136" t="s">
        <v>143</v>
      </c>
      <c r="D91" s="177">
        <v>803.95</v>
      </c>
      <c r="E91" s="177">
        <v>7.6</v>
      </c>
      <c r="F91" s="177">
        <v>3.254</v>
      </c>
      <c r="G91" s="177">
        <v>0</v>
      </c>
      <c r="H91" s="177">
        <v>0</v>
      </c>
      <c r="I91" s="177">
        <v>0</v>
      </c>
      <c r="J91" s="177">
        <v>30.75</v>
      </c>
      <c r="K91" s="177">
        <v>84</v>
      </c>
    </row>
    <row r="92" spans="1:13">
      <c r="A92" s="129" t="s">
        <v>121</v>
      </c>
      <c r="B92" s="129" t="s">
        <v>471</v>
      </c>
      <c r="C92" s="136" t="s">
        <v>451</v>
      </c>
      <c r="D92" s="228">
        <v>741</v>
      </c>
      <c r="E92" s="228">
        <v>6.5</v>
      </c>
      <c r="F92" s="228">
        <v>2.8</v>
      </c>
      <c r="G92" s="228">
        <v>0</v>
      </c>
      <c r="H92" s="228">
        <v>0</v>
      </c>
      <c r="I92" s="228">
        <v>0</v>
      </c>
      <c r="J92" s="228">
        <v>29.4</v>
      </c>
      <c r="K92" s="228">
        <v>94</v>
      </c>
      <c r="L92" s="129" t="s">
        <v>260</v>
      </c>
    </row>
    <row r="93" spans="1:13">
      <c r="A93" s="129" t="s">
        <v>121</v>
      </c>
      <c r="B93" s="129" t="s">
        <v>472</v>
      </c>
      <c r="C93" s="136" t="s">
        <v>452</v>
      </c>
      <c r="D93" s="228">
        <v>1150</v>
      </c>
      <c r="E93" s="228">
        <v>18.5</v>
      </c>
      <c r="F93" s="228">
        <v>7.8</v>
      </c>
      <c r="G93" s="228">
        <v>0</v>
      </c>
      <c r="H93" s="228">
        <v>0</v>
      </c>
      <c r="I93" s="228">
        <v>0</v>
      </c>
      <c r="J93" s="228">
        <v>27.3</v>
      </c>
      <c r="K93" s="228">
        <v>87</v>
      </c>
      <c r="L93" s="129" t="s">
        <v>260</v>
      </c>
      <c r="M93" s="129" t="s">
        <v>550</v>
      </c>
    </row>
    <row r="94" spans="1:13">
      <c r="A94" s="129" t="s">
        <v>121</v>
      </c>
      <c r="B94" s="129" t="s">
        <v>144</v>
      </c>
      <c r="C94" s="136" t="s">
        <v>145</v>
      </c>
      <c r="D94" s="177">
        <v>467.75</v>
      </c>
      <c r="E94" s="177">
        <v>1.3</v>
      </c>
      <c r="F94" s="177">
        <v>0.248</v>
      </c>
      <c r="G94" s="177">
        <v>0.31</v>
      </c>
      <c r="H94" s="177">
        <v>0.31</v>
      </c>
      <c r="I94" s="177">
        <v>0</v>
      </c>
      <c r="J94" s="177">
        <v>24.38</v>
      </c>
      <c r="K94" s="177">
        <v>97</v>
      </c>
    </row>
    <row r="95" spans="1:13">
      <c r="A95" s="129" t="s">
        <v>121</v>
      </c>
      <c r="B95" s="129" t="s">
        <v>148</v>
      </c>
      <c r="C95" s="136" t="s">
        <v>149</v>
      </c>
      <c r="D95" s="177">
        <v>828.13</v>
      </c>
      <c r="E95" s="177">
        <v>11.96</v>
      </c>
      <c r="F95" s="177">
        <v>1.425</v>
      </c>
      <c r="G95" s="177">
        <v>11.68</v>
      </c>
      <c r="H95" s="177">
        <v>0</v>
      </c>
      <c r="I95" s="177">
        <v>0.6</v>
      </c>
      <c r="J95" s="177">
        <v>11</v>
      </c>
      <c r="K95" s="177">
        <v>275</v>
      </c>
    </row>
    <row r="96" spans="1:13">
      <c r="A96" s="129" t="s">
        <v>121</v>
      </c>
      <c r="B96" s="129" t="s">
        <v>156</v>
      </c>
      <c r="C96" s="136" t="s">
        <v>157</v>
      </c>
      <c r="D96" s="177">
        <v>2362.87</v>
      </c>
      <c r="E96" s="177">
        <v>49</v>
      </c>
      <c r="F96" s="177">
        <v>9.18</v>
      </c>
      <c r="G96" s="177">
        <v>8</v>
      </c>
      <c r="H96" s="177">
        <v>3</v>
      </c>
      <c r="I96" s="177">
        <v>8.1999999999999993</v>
      </c>
      <c r="J96" s="177">
        <v>24.35</v>
      </c>
      <c r="K96" s="177">
        <v>6</v>
      </c>
    </row>
    <row r="97" spans="1:13">
      <c r="A97" s="129" t="s">
        <v>121</v>
      </c>
      <c r="B97" s="129" t="s">
        <v>158</v>
      </c>
      <c r="C97" s="136" t="s">
        <v>159</v>
      </c>
      <c r="D97" s="177">
        <v>2268.16</v>
      </c>
      <c r="E97" s="177">
        <v>49.42</v>
      </c>
      <c r="F97" s="177">
        <v>3.73</v>
      </c>
      <c r="G97" s="177">
        <v>4.6399999999999997</v>
      </c>
      <c r="H97" s="177">
        <v>3.9</v>
      </c>
      <c r="I97" s="177">
        <v>12.2</v>
      </c>
      <c r="J97" s="177">
        <v>21.22</v>
      </c>
      <c r="K97" s="177">
        <v>1</v>
      </c>
    </row>
    <row r="98" spans="1:13">
      <c r="A98" s="129" t="s">
        <v>121</v>
      </c>
      <c r="B98" s="129" t="s">
        <v>385</v>
      </c>
      <c r="C98" s="136" t="s">
        <v>447</v>
      </c>
      <c r="D98" s="228">
        <v>2440</v>
      </c>
      <c r="E98" s="228">
        <v>52.2</v>
      </c>
      <c r="F98" s="228">
        <v>6.8</v>
      </c>
      <c r="G98" s="228">
        <v>14.6</v>
      </c>
      <c r="H98" s="228">
        <v>1.6</v>
      </c>
      <c r="I98" s="228">
        <v>8.1999999999999993</v>
      </c>
      <c r="J98" s="228">
        <v>23.3</v>
      </c>
      <c r="K98" s="228">
        <v>620</v>
      </c>
      <c r="L98" s="129" t="s">
        <v>506</v>
      </c>
      <c r="M98" s="129" t="s">
        <v>558</v>
      </c>
    </row>
    <row r="99" spans="1:13">
      <c r="A99" s="129" t="s">
        <v>121</v>
      </c>
      <c r="B99" s="129" t="s">
        <v>384</v>
      </c>
      <c r="C99" s="136" t="s">
        <v>448</v>
      </c>
      <c r="D99" s="178">
        <v>479</v>
      </c>
      <c r="E99" s="178">
        <v>4.5</v>
      </c>
      <c r="F99" s="178">
        <v>1.7</v>
      </c>
      <c r="G99" s="178">
        <v>9.5</v>
      </c>
      <c r="H99" s="178">
        <v>1.4</v>
      </c>
      <c r="I99" s="178">
        <v>7.6</v>
      </c>
      <c r="J99" s="178">
        <v>5.3</v>
      </c>
      <c r="K99" s="178">
        <v>480</v>
      </c>
    </row>
    <row r="100" spans="1:13">
      <c r="A100" s="129" t="s">
        <v>121</v>
      </c>
      <c r="B100" s="129" t="s">
        <v>152</v>
      </c>
      <c r="C100" s="136" t="s">
        <v>153</v>
      </c>
      <c r="D100" s="177">
        <v>540.17999999999995</v>
      </c>
      <c r="E100" s="177">
        <v>6.22</v>
      </c>
      <c r="F100" s="177">
        <v>0.82799999999999996</v>
      </c>
      <c r="G100" s="177">
        <v>11.3</v>
      </c>
      <c r="H100" s="177">
        <v>0</v>
      </c>
      <c r="I100" s="177">
        <v>6</v>
      </c>
      <c r="J100" s="177">
        <v>6.94</v>
      </c>
      <c r="K100" s="177">
        <v>300</v>
      </c>
    </row>
    <row r="101" spans="1:13">
      <c r="A101" s="129" t="s">
        <v>121</v>
      </c>
      <c r="B101" s="129" t="s">
        <v>150</v>
      </c>
      <c r="C101" s="136" t="s">
        <v>151</v>
      </c>
      <c r="D101" s="228">
        <v>351</v>
      </c>
      <c r="E101" s="228">
        <v>0.6</v>
      </c>
      <c r="F101" s="228">
        <v>0.1</v>
      </c>
      <c r="G101" s="228">
        <v>14</v>
      </c>
      <c r="H101" s="228">
        <v>5.7</v>
      </c>
      <c r="I101" s="228">
        <v>3.5</v>
      </c>
      <c r="J101" s="228">
        <v>3.8</v>
      </c>
      <c r="K101" s="228">
        <v>401</v>
      </c>
      <c r="L101" s="129" t="s">
        <v>506</v>
      </c>
      <c r="M101" s="129" t="s">
        <v>512</v>
      </c>
    </row>
    <row r="102" spans="1:13">
      <c r="A102" s="129" t="s">
        <v>121</v>
      </c>
      <c r="B102" s="129" t="s">
        <v>162</v>
      </c>
      <c r="C102" s="136" t="s">
        <v>163</v>
      </c>
      <c r="D102" s="228">
        <v>340</v>
      </c>
      <c r="E102" s="228">
        <v>0.5</v>
      </c>
      <c r="F102" s="228">
        <v>0.1</v>
      </c>
      <c r="G102" s="228">
        <v>12.6</v>
      </c>
      <c r="H102" s="228">
        <v>4.5999999999999996</v>
      </c>
      <c r="I102" s="228">
        <v>4.7</v>
      </c>
      <c r="J102" s="228">
        <v>4.2</v>
      </c>
      <c r="K102" s="228">
        <v>285</v>
      </c>
      <c r="L102" s="129" t="s">
        <v>506</v>
      </c>
      <c r="M102" s="129" t="s">
        <v>514</v>
      </c>
    </row>
    <row r="103" spans="1:13">
      <c r="A103" s="129" t="s">
        <v>121</v>
      </c>
      <c r="B103" s="129" t="s">
        <v>154</v>
      </c>
      <c r="C103" s="136" t="s">
        <v>155</v>
      </c>
      <c r="D103" s="177">
        <v>240</v>
      </c>
      <c r="E103" s="177">
        <v>0.2</v>
      </c>
      <c r="F103" s="177">
        <v>0</v>
      </c>
      <c r="G103" s="177">
        <v>8</v>
      </c>
      <c r="H103" s="177">
        <v>0.8</v>
      </c>
      <c r="I103" s="177">
        <v>1.8</v>
      </c>
      <c r="J103" s="177">
        <v>4.8</v>
      </c>
      <c r="K103" s="177">
        <v>115</v>
      </c>
    </row>
    <row r="104" spans="1:13">
      <c r="A104" s="129" t="s">
        <v>121</v>
      </c>
      <c r="B104" s="129" t="s">
        <v>383</v>
      </c>
      <c r="C104" s="136" t="s">
        <v>147</v>
      </c>
      <c r="D104" s="228">
        <v>680</v>
      </c>
      <c r="E104" s="228">
        <v>5.5</v>
      </c>
      <c r="F104" s="228">
        <v>1.2</v>
      </c>
      <c r="G104" s="228">
        <v>0.3</v>
      </c>
      <c r="H104" s="228">
        <v>0.2</v>
      </c>
      <c r="I104" s="228">
        <v>0</v>
      </c>
      <c r="J104" s="228">
        <v>27.7</v>
      </c>
      <c r="K104" s="228">
        <v>330</v>
      </c>
      <c r="L104" s="129" t="s">
        <v>506</v>
      </c>
      <c r="M104" s="129" t="s">
        <v>551</v>
      </c>
    </row>
    <row r="105" spans="1:13">
      <c r="A105" s="129" t="s">
        <v>121</v>
      </c>
      <c r="B105" s="129" t="s">
        <v>445</v>
      </c>
      <c r="C105" s="136" t="s">
        <v>446</v>
      </c>
      <c r="D105" s="228">
        <v>488</v>
      </c>
      <c r="E105" s="228">
        <v>1</v>
      </c>
      <c r="F105" s="228">
        <v>0.5</v>
      </c>
      <c r="G105" s="228">
        <v>0.4</v>
      </c>
      <c r="H105" s="228">
        <v>0.1</v>
      </c>
      <c r="I105" s="228">
        <v>0</v>
      </c>
      <c r="J105" s="228">
        <v>26.2</v>
      </c>
      <c r="K105" s="228">
        <v>260</v>
      </c>
      <c r="L105" s="129" t="s">
        <v>506</v>
      </c>
      <c r="M105" s="129" t="s">
        <v>551</v>
      </c>
    </row>
    <row r="106" spans="1:13" s="402" customFormat="1">
      <c r="A106" s="402" t="s">
        <v>121</v>
      </c>
      <c r="B106" s="402" t="s">
        <v>595</v>
      </c>
      <c r="C106" s="411" t="s">
        <v>596</v>
      </c>
      <c r="D106" s="437">
        <v>427</v>
      </c>
      <c r="E106" s="437">
        <v>2.5</v>
      </c>
      <c r="F106" s="437">
        <v>0.6</v>
      </c>
      <c r="G106" s="437">
        <v>5.0999999999999996</v>
      </c>
      <c r="H106" s="437">
        <v>1</v>
      </c>
      <c r="I106" s="437">
        <v>0</v>
      </c>
      <c r="J106" s="437">
        <v>14.7</v>
      </c>
      <c r="K106" s="437">
        <v>550</v>
      </c>
    </row>
    <row r="107" spans="1:13" s="126" customFormat="1">
      <c r="A107" s="126" t="s">
        <v>166</v>
      </c>
      <c r="B107" s="132" t="s">
        <v>167</v>
      </c>
      <c r="C107" s="133" t="s">
        <v>168</v>
      </c>
      <c r="D107" s="176">
        <v>3052.77</v>
      </c>
      <c r="E107" s="176">
        <v>82.1</v>
      </c>
      <c r="F107" s="176">
        <v>53.066000000000003</v>
      </c>
      <c r="G107" s="176">
        <v>0.44</v>
      </c>
      <c r="H107" s="176">
        <v>0.44</v>
      </c>
      <c r="I107" s="176">
        <v>0</v>
      </c>
      <c r="J107" s="176">
        <v>0.45</v>
      </c>
      <c r="K107" s="176">
        <v>546.66999999999996</v>
      </c>
    </row>
    <row r="108" spans="1:13">
      <c r="A108" s="129" t="s">
        <v>166</v>
      </c>
      <c r="B108" s="134" t="s">
        <v>169</v>
      </c>
      <c r="C108" s="135" t="s">
        <v>170</v>
      </c>
      <c r="D108" s="177">
        <v>2595.31</v>
      </c>
      <c r="E108" s="177">
        <v>70</v>
      </c>
      <c r="F108" s="177">
        <v>16.128</v>
      </c>
      <c r="G108" s="177">
        <v>0</v>
      </c>
      <c r="H108" s="177">
        <v>0</v>
      </c>
      <c r="I108" s="177">
        <v>0</v>
      </c>
      <c r="J108" s="177">
        <v>0.31</v>
      </c>
      <c r="K108" s="177">
        <v>390</v>
      </c>
    </row>
    <row r="109" spans="1:13">
      <c r="A109" s="129" t="s">
        <v>166</v>
      </c>
      <c r="B109" s="134" t="s">
        <v>171</v>
      </c>
      <c r="C109" s="135" t="s">
        <v>172</v>
      </c>
      <c r="D109" s="177">
        <v>3688.6</v>
      </c>
      <c r="E109" s="177">
        <v>99.6</v>
      </c>
      <c r="F109" s="177">
        <v>16.587</v>
      </c>
      <c r="G109" s="177">
        <v>0.2</v>
      </c>
      <c r="H109" s="177">
        <v>0.2</v>
      </c>
      <c r="I109" s="177">
        <v>0</v>
      </c>
      <c r="J109" s="177">
        <v>0</v>
      </c>
      <c r="K109" s="177">
        <v>0.04</v>
      </c>
    </row>
    <row r="110" spans="1:13">
      <c r="A110" s="129" t="s">
        <v>166</v>
      </c>
      <c r="B110" s="134" t="s">
        <v>173</v>
      </c>
      <c r="C110" s="135" t="s">
        <v>174</v>
      </c>
      <c r="D110" s="177">
        <v>3697.78</v>
      </c>
      <c r="E110" s="177">
        <v>99.94</v>
      </c>
      <c r="F110" s="177">
        <v>7.1660000000000004</v>
      </c>
      <c r="G110" s="177">
        <v>0</v>
      </c>
      <c r="H110" s="177">
        <v>0</v>
      </c>
      <c r="I110" s="177">
        <v>0</v>
      </c>
      <c r="J110" s="177">
        <v>0</v>
      </c>
      <c r="K110" s="177">
        <v>0</v>
      </c>
    </row>
    <row r="111" spans="1:13" s="253" customFormat="1">
      <c r="A111" s="253" t="s">
        <v>166</v>
      </c>
      <c r="B111" s="255" t="s">
        <v>389</v>
      </c>
      <c r="C111" s="256" t="s">
        <v>439</v>
      </c>
      <c r="D111" s="269">
        <v>1064</v>
      </c>
      <c r="E111" s="269">
        <v>26</v>
      </c>
      <c r="F111" s="269">
        <v>16.399999999999999</v>
      </c>
      <c r="G111" s="269">
        <v>1.5</v>
      </c>
      <c r="H111" s="269">
        <v>1.5</v>
      </c>
      <c r="I111" s="269">
        <v>2</v>
      </c>
      <c r="J111" s="269">
        <v>3.6</v>
      </c>
      <c r="K111" s="269">
        <v>17</v>
      </c>
    </row>
    <row r="112" spans="1:13" s="253" customFormat="1">
      <c r="A112" s="253" t="s">
        <v>166</v>
      </c>
      <c r="B112" s="255" t="s">
        <v>390</v>
      </c>
      <c r="C112" s="256" t="s">
        <v>440</v>
      </c>
      <c r="D112" s="269">
        <v>789</v>
      </c>
      <c r="E112" s="269">
        <v>18.899999999999999</v>
      </c>
      <c r="F112" s="269">
        <v>17</v>
      </c>
      <c r="G112" s="269">
        <v>3.6</v>
      </c>
      <c r="H112" s="269">
        <v>3.5</v>
      </c>
      <c r="I112" s="269">
        <v>0.8</v>
      </c>
      <c r="J112" s="269">
        <v>1.5</v>
      </c>
      <c r="K112" s="269">
        <v>12</v>
      </c>
    </row>
    <row r="113" spans="1:13" s="126" customFormat="1">
      <c r="A113" s="126" t="s">
        <v>405</v>
      </c>
      <c r="B113" s="132" t="s">
        <v>195</v>
      </c>
      <c r="C113" s="133" t="s">
        <v>196</v>
      </c>
      <c r="D113" s="127">
        <v>1509.19</v>
      </c>
      <c r="E113" s="127">
        <v>12.9</v>
      </c>
      <c r="F113" s="127">
        <v>5.7720000000000002</v>
      </c>
      <c r="G113" s="127">
        <v>55.6</v>
      </c>
      <c r="H113" s="127">
        <v>42.1</v>
      </c>
      <c r="I113" s="127">
        <v>3.4</v>
      </c>
      <c r="J113" s="127">
        <v>5.0999999999999996</v>
      </c>
      <c r="K113" s="127">
        <v>250</v>
      </c>
      <c r="L113" s="126" t="s">
        <v>261</v>
      </c>
      <c r="M113" s="132"/>
    </row>
    <row r="114" spans="1:13">
      <c r="A114" s="129" t="s">
        <v>405</v>
      </c>
      <c r="B114" s="134" t="s">
        <v>197</v>
      </c>
      <c r="C114" s="135" t="s">
        <v>198</v>
      </c>
      <c r="D114" s="130">
        <v>1737.63</v>
      </c>
      <c r="E114" s="130">
        <v>8.98</v>
      </c>
      <c r="F114" s="130">
        <v>4.26</v>
      </c>
      <c r="G114" s="130">
        <v>77.709999999999994</v>
      </c>
      <c r="H114" s="130">
        <v>37.450000000000003</v>
      </c>
      <c r="I114" s="130">
        <v>1.9</v>
      </c>
      <c r="J114" s="130">
        <v>4.96</v>
      </c>
      <c r="K114" s="130">
        <v>190</v>
      </c>
      <c r="L114" s="129" t="s">
        <v>261</v>
      </c>
      <c r="M114" s="134"/>
    </row>
    <row r="115" spans="1:13">
      <c r="A115" s="129" t="s">
        <v>405</v>
      </c>
      <c r="B115" s="134" t="s">
        <v>199</v>
      </c>
      <c r="C115" s="135" t="s">
        <v>200</v>
      </c>
      <c r="D115" s="130">
        <v>2170</v>
      </c>
      <c r="E115" s="130">
        <v>26.9</v>
      </c>
      <c r="F115" s="130">
        <v>14.6</v>
      </c>
      <c r="G115" s="130">
        <v>63.7</v>
      </c>
      <c r="H115" s="130">
        <v>46.4</v>
      </c>
      <c r="I115" s="130">
        <v>3.9</v>
      </c>
      <c r="J115" s="130">
        <v>5.5</v>
      </c>
      <c r="K115" s="130">
        <v>140</v>
      </c>
      <c r="L115" s="129" t="s">
        <v>260</v>
      </c>
      <c r="M115" s="134"/>
    </row>
    <row r="116" spans="1:13">
      <c r="A116" s="129" t="s">
        <v>405</v>
      </c>
      <c r="B116" s="134" t="s">
        <v>201</v>
      </c>
      <c r="C116" s="135" t="s">
        <v>202</v>
      </c>
      <c r="D116" s="130">
        <v>1956.21</v>
      </c>
      <c r="E116" s="130">
        <v>24.5</v>
      </c>
      <c r="F116" s="130">
        <v>10.664999999999999</v>
      </c>
      <c r="G116" s="130">
        <v>54.56</v>
      </c>
      <c r="H116" s="130">
        <v>2.33</v>
      </c>
      <c r="I116" s="130">
        <v>3.4</v>
      </c>
      <c r="J116" s="130">
        <v>7.19</v>
      </c>
      <c r="K116" s="130">
        <v>750</v>
      </c>
      <c r="L116" s="129" t="s">
        <v>261</v>
      </c>
      <c r="M116" s="134"/>
    </row>
    <row r="117" spans="1:13" s="253" customFormat="1">
      <c r="A117" s="253" t="s">
        <v>405</v>
      </c>
      <c r="B117" s="255" t="s">
        <v>466</v>
      </c>
      <c r="C117" s="256" t="s">
        <v>418</v>
      </c>
      <c r="D117" s="269">
        <v>1818</v>
      </c>
      <c r="E117" s="269">
        <v>10.5</v>
      </c>
      <c r="F117" s="269">
        <v>4.4000000000000004</v>
      </c>
      <c r="G117" s="269">
        <v>76.099999999999994</v>
      </c>
      <c r="H117" s="269">
        <v>24.3</v>
      </c>
      <c r="I117" s="269">
        <v>2</v>
      </c>
      <c r="J117" s="269">
        <v>7</v>
      </c>
      <c r="K117" s="269">
        <v>277</v>
      </c>
    </row>
    <row r="118" spans="1:13">
      <c r="A118" s="129" t="s">
        <v>405</v>
      </c>
      <c r="B118" s="134" t="s">
        <v>203</v>
      </c>
      <c r="C118" s="135" t="s">
        <v>204</v>
      </c>
      <c r="D118" s="130">
        <v>1516.87</v>
      </c>
      <c r="E118" s="130">
        <v>18</v>
      </c>
      <c r="F118" s="130">
        <v>3.234</v>
      </c>
      <c r="G118" s="130">
        <v>45.84</v>
      </c>
      <c r="H118" s="130">
        <v>27.3</v>
      </c>
      <c r="I118" s="130">
        <v>2.2999999999999998</v>
      </c>
      <c r="J118" s="130">
        <v>4.16</v>
      </c>
      <c r="K118" s="130">
        <v>240</v>
      </c>
      <c r="L118" s="129" t="s">
        <v>260</v>
      </c>
      <c r="M118" s="134"/>
    </row>
    <row r="119" spans="1:13">
      <c r="A119" s="129" t="s">
        <v>405</v>
      </c>
      <c r="B119" s="134" t="s">
        <v>205</v>
      </c>
      <c r="C119" s="135" t="s">
        <v>206</v>
      </c>
      <c r="D119" s="130">
        <v>278.31</v>
      </c>
      <c r="E119" s="130">
        <v>0.56999999999999995</v>
      </c>
      <c r="F119" s="130">
        <v>0.21299999999999999</v>
      </c>
      <c r="G119" s="130">
        <v>12.72</v>
      </c>
      <c r="H119" s="130">
        <v>0.63</v>
      </c>
      <c r="I119" s="130">
        <v>0.24</v>
      </c>
      <c r="J119" s="130">
        <v>2.41</v>
      </c>
      <c r="K119" s="130">
        <v>242.32</v>
      </c>
      <c r="L119" s="129" t="s">
        <v>261</v>
      </c>
      <c r="M119" s="134"/>
    </row>
    <row r="120" spans="1:13">
      <c r="A120" s="129" t="s">
        <v>405</v>
      </c>
      <c r="B120" s="134" t="s">
        <v>394</v>
      </c>
      <c r="C120" s="135" t="s">
        <v>453</v>
      </c>
      <c r="D120" s="178">
        <v>1504</v>
      </c>
      <c r="E120" s="178">
        <v>19.7</v>
      </c>
      <c r="F120" s="178">
        <v>10.4</v>
      </c>
      <c r="G120" s="178">
        <v>40</v>
      </c>
      <c r="H120" s="178">
        <v>14.1</v>
      </c>
      <c r="I120" s="178">
        <v>1.7</v>
      </c>
      <c r="J120" s="178">
        <v>5.8</v>
      </c>
      <c r="K120" s="178">
        <v>423</v>
      </c>
    </row>
    <row r="121" spans="1:13" s="253" customFormat="1">
      <c r="A121" s="253" t="s">
        <v>405</v>
      </c>
      <c r="B121" s="255" t="s">
        <v>395</v>
      </c>
      <c r="C121" s="256" t="s">
        <v>454</v>
      </c>
      <c r="D121" s="269">
        <v>938</v>
      </c>
      <c r="E121" s="269">
        <v>6.5</v>
      </c>
      <c r="F121" s="269">
        <v>2.9</v>
      </c>
      <c r="G121" s="269">
        <v>36.4</v>
      </c>
      <c r="H121" s="269">
        <v>11.4</v>
      </c>
      <c r="I121" s="269">
        <v>1.1000000000000001</v>
      </c>
      <c r="J121" s="269">
        <v>4.0999999999999996</v>
      </c>
      <c r="K121" s="269">
        <v>85</v>
      </c>
    </row>
    <row r="122" spans="1:13" s="253" customFormat="1">
      <c r="A122" s="253" t="s">
        <v>405</v>
      </c>
      <c r="B122" s="255" t="s">
        <v>396</v>
      </c>
      <c r="C122" s="256" t="s">
        <v>455</v>
      </c>
      <c r="D122" s="269">
        <v>1003</v>
      </c>
      <c r="E122" s="269">
        <v>8</v>
      </c>
      <c r="F122" s="269">
        <v>5.5</v>
      </c>
      <c r="G122" s="269">
        <v>38.1</v>
      </c>
      <c r="H122" s="269">
        <v>18.3</v>
      </c>
      <c r="I122" s="269">
        <v>1.1000000000000001</v>
      </c>
      <c r="J122" s="269">
        <v>3</v>
      </c>
      <c r="K122" s="269">
        <v>89</v>
      </c>
    </row>
    <row r="123" spans="1:13">
      <c r="A123" s="129" t="s">
        <v>405</v>
      </c>
      <c r="B123" s="142" t="s">
        <v>187</v>
      </c>
      <c r="C123" s="143" t="s">
        <v>188</v>
      </c>
      <c r="D123" s="177">
        <v>906.18</v>
      </c>
      <c r="E123" s="177">
        <v>10.65</v>
      </c>
      <c r="F123" s="177">
        <v>4.3499999999999996</v>
      </c>
      <c r="G123" s="177">
        <v>0</v>
      </c>
      <c r="H123" s="177">
        <v>0</v>
      </c>
      <c r="I123" s="177">
        <v>0</v>
      </c>
      <c r="J123" s="177">
        <v>30.13</v>
      </c>
      <c r="K123" s="177">
        <v>2430</v>
      </c>
    </row>
    <row r="124" spans="1:13">
      <c r="A124" s="129" t="s">
        <v>405</v>
      </c>
      <c r="B124" s="142" t="s">
        <v>189</v>
      </c>
      <c r="C124" s="143" t="s">
        <v>190</v>
      </c>
      <c r="D124" s="177">
        <v>439.79</v>
      </c>
      <c r="E124" s="177">
        <v>5.0999999999999996</v>
      </c>
      <c r="F124" s="177">
        <v>1.879</v>
      </c>
      <c r="G124" s="177">
        <v>1.77</v>
      </c>
      <c r="H124" s="177">
        <v>0</v>
      </c>
      <c r="I124" s="177">
        <v>0</v>
      </c>
      <c r="J124" s="177">
        <v>13</v>
      </c>
      <c r="K124" s="177">
        <v>1500</v>
      </c>
    </row>
    <row r="125" spans="1:13">
      <c r="A125" s="129" t="s">
        <v>405</v>
      </c>
      <c r="B125" s="142" t="s">
        <v>191</v>
      </c>
      <c r="C125" s="143" t="s">
        <v>192</v>
      </c>
      <c r="D125" s="177">
        <v>1121.21</v>
      </c>
      <c r="E125" s="177">
        <v>22.22</v>
      </c>
      <c r="F125" s="177">
        <v>9.6720000000000006</v>
      </c>
      <c r="G125" s="177">
        <v>2.76</v>
      </c>
      <c r="H125" s="177">
        <v>0</v>
      </c>
      <c r="I125" s="177">
        <v>1.96</v>
      </c>
      <c r="J125" s="177">
        <v>14.82</v>
      </c>
      <c r="K125" s="177">
        <v>543.53</v>
      </c>
    </row>
    <row r="126" spans="1:13">
      <c r="A126" s="129" t="s">
        <v>405</v>
      </c>
      <c r="B126" s="142" t="s">
        <v>193</v>
      </c>
      <c r="C126" s="143" t="s">
        <v>194</v>
      </c>
      <c r="D126" s="179">
        <v>755.32</v>
      </c>
      <c r="E126" s="179">
        <v>11.4</v>
      </c>
      <c r="F126" s="179">
        <v>4.1829999999999998</v>
      </c>
      <c r="G126" s="179">
        <v>7.3</v>
      </c>
      <c r="H126" s="179">
        <v>1.1000000000000001</v>
      </c>
      <c r="I126" s="179">
        <v>2</v>
      </c>
      <c r="J126" s="179">
        <v>12.32</v>
      </c>
      <c r="K126" s="179">
        <v>1030</v>
      </c>
    </row>
    <row r="127" spans="1:13" s="253" customFormat="1">
      <c r="A127" s="253" t="s">
        <v>405</v>
      </c>
      <c r="B127" s="253" t="s">
        <v>392</v>
      </c>
      <c r="C127" s="258" t="s">
        <v>450</v>
      </c>
      <c r="D127" s="269">
        <v>968</v>
      </c>
      <c r="E127" s="269">
        <v>16.8</v>
      </c>
      <c r="F127" s="269">
        <v>7.1</v>
      </c>
      <c r="G127" s="269">
        <v>0</v>
      </c>
      <c r="H127" s="269">
        <v>0</v>
      </c>
      <c r="I127" s="269">
        <v>0</v>
      </c>
      <c r="J127" s="269">
        <v>20.399999999999999</v>
      </c>
      <c r="K127" s="269">
        <v>660</v>
      </c>
    </row>
    <row r="128" spans="1:13" s="253" customFormat="1">
      <c r="A128" s="253" t="s">
        <v>405</v>
      </c>
      <c r="B128" s="253" t="s">
        <v>393</v>
      </c>
      <c r="C128" s="258" t="s">
        <v>475</v>
      </c>
      <c r="D128" s="269">
        <v>1396</v>
      </c>
      <c r="E128" s="269">
        <v>27.4</v>
      </c>
      <c r="F128" s="269">
        <v>14.6</v>
      </c>
      <c r="G128" s="269">
        <v>0</v>
      </c>
      <c r="H128" s="269">
        <v>0</v>
      </c>
      <c r="I128" s="269">
        <v>0</v>
      </c>
      <c r="J128" s="269">
        <v>22.4</v>
      </c>
      <c r="K128" s="269">
        <v>45</v>
      </c>
    </row>
    <row r="129" spans="1:13">
      <c r="A129" s="129" t="s">
        <v>405</v>
      </c>
      <c r="B129" s="134" t="s">
        <v>176</v>
      </c>
      <c r="C129" s="135" t="s">
        <v>177</v>
      </c>
      <c r="D129" s="177">
        <v>2230</v>
      </c>
      <c r="E129" s="177">
        <v>30.3</v>
      </c>
      <c r="F129" s="177">
        <v>2.6</v>
      </c>
      <c r="G129" s="177">
        <v>56.5</v>
      </c>
      <c r="H129" s="177">
        <v>53.9</v>
      </c>
      <c r="I129" s="177">
        <v>0.8</v>
      </c>
      <c r="J129" s="177">
        <v>8.4</v>
      </c>
      <c r="K129" s="177">
        <v>120</v>
      </c>
    </row>
    <row r="130" spans="1:13">
      <c r="A130" s="129" t="s">
        <v>405</v>
      </c>
      <c r="B130" s="134" t="s">
        <v>179</v>
      </c>
      <c r="C130" s="135" t="s">
        <v>180</v>
      </c>
      <c r="D130" s="177">
        <v>1572.75</v>
      </c>
      <c r="E130" s="177">
        <v>7.0000000000000007E-2</v>
      </c>
      <c r="F130" s="177">
        <v>0</v>
      </c>
      <c r="G130" s="177">
        <v>91.8</v>
      </c>
      <c r="H130" s="177">
        <v>71.5</v>
      </c>
      <c r="I130" s="177">
        <v>0</v>
      </c>
      <c r="J130" s="177">
        <v>0.56000000000000005</v>
      </c>
      <c r="K130" s="177">
        <v>26.3</v>
      </c>
    </row>
    <row r="131" spans="1:13">
      <c r="A131" s="129" t="s">
        <v>405</v>
      </c>
      <c r="B131" s="134" t="s">
        <v>181</v>
      </c>
      <c r="C131" s="135" t="s">
        <v>182</v>
      </c>
      <c r="D131" s="177">
        <v>796.12</v>
      </c>
      <c r="E131" s="177">
        <v>10.84</v>
      </c>
      <c r="F131" s="177">
        <v>7.0990000000000002</v>
      </c>
      <c r="G131" s="177">
        <v>19.920000000000002</v>
      </c>
      <c r="H131" s="177">
        <v>19.899999999999999</v>
      </c>
      <c r="I131" s="177">
        <v>0</v>
      </c>
      <c r="J131" s="177">
        <v>3.32</v>
      </c>
      <c r="K131" s="177">
        <v>45</v>
      </c>
    </row>
    <row r="132" spans="1:13">
      <c r="A132" s="129" t="s">
        <v>405</v>
      </c>
      <c r="B132" s="134" t="s">
        <v>183</v>
      </c>
      <c r="C132" s="135" t="s">
        <v>184</v>
      </c>
      <c r="D132" s="177">
        <v>1947.78</v>
      </c>
      <c r="E132" s="177">
        <v>28.9</v>
      </c>
      <c r="F132" s="177">
        <v>6.327</v>
      </c>
      <c r="G132" s="177">
        <v>37.299999999999997</v>
      </c>
      <c r="H132" s="177">
        <v>32.4</v>
      </c>
      <c r="I132" s="177">
        <v>6.2</v>
      </c>
      <c r="J132" s="177">
        <v>14.38</v>
      </c>
      <c r="K132" s="177">
        <v>26</v>
      </c>
    </row>
    <row r="133" spans="1:13">
      <c r="A133" s="129" t="s">
        <v>405</v>
      </c>
      <c r="B133" s="134" t="s">
        <v>185</v>
      </c>
      <c r="C133" s="135" t="s">
        <v>186</v>
      </c>
      <c r="D133" s="177">
        <v>2170.39</v>
      </c>
      <c r="E133" s="177">
        <v>36.799999999999997</v>
      </c>
      <c r="F133" s="177">
        <v>16.398</v>
      </c>
      <c r="G133" s="177">
        <v>41.95</v>
      </c>
      <c r="H133" s="177">
        <v>1.2</v>
      </c>
      <c r="I133" s="177">
        <v>3.84</v>
      </c>
      <c r="J133" s="177">
        <v>5.63</v>
      </c>
      <c r="K133" s="177">
        <v>670</v>
      </c>
    </row>
    <row r="134" spans="1:13" s="253" customFormat="1">
      <c r="A134" s="253" t="s">
        <v>405</v>
      </c>
      <c r="B134" s="255" t="s">
        <v>442</v>
      </c>
      <c r="C134" s="256" t="s">
        <v>476</v>
      </c>
      <c r="D134" s="269">
        <v>1541</v>
      </c>
      <c r="E134" s="269">
        <v>14.5</v>
      </c>
      <c r="F134" s="269">
        <v>9</v>
      </c>
      <c r="G134" s="269">
        <v>54.7</v>
      </c>
      <c r="H134" s="269">
        <v>42.3</v>
      </c>
      <c r="I134" s="269">
        <v>1.4</v>
      </c>
      <c r="J134" s="269">
        <v>3.8</v>
      </c>
      <c r="K134" s="269">
        <v>155</v>
      </c>
    </row>
    <row r="135" spans="1:13" s="253" customFormat="1">
      <c r="A135" s="253" t="s">
        <v>405</v>
      </c>
      <c r="B135" s="255" t="s">
        <v>441</v>
      </c>
      <c r="C135" s="256" t="s">
        <v>477</v>
      </c>
      <c r="D135" s="269">
        <v>1580</v>
      </c>
      <c r="E135" s="269">
        <v>1.1000000000000001</v>
      </c>
      <c r="F135" s="269">
        <v>0.7</v>
      </c>
      <c r="G135" s="269">
        <v>84.4</v>
      </c>
      <c r="H135" s="269">
        <v>38.799999999999997</v>
      </c>
      <c r="I135" s="269">
        <v>1.3</v>
      </c>
      <c r="J135" s="269">
        <v>5.6</v>
      </c>
      <c r="K135" s="269">
        <v>430</v>
      </c>
    </row>
    <row r="136" spans="1:13">
      <c r="A136" s="129" t="s">
        <v>405</v>
      </c>
      <c r="B136" s="129" t="s">
        <v>71</v>
      </c>
      <c r="C136" s="135" t="s">
        <v>72</v>
      </c>
      <c r="D136" s="130">
        <v>709.86</v>
      </c>
      <c r="E136" s="130">
        <v>5.52</v>
      </c>
      <c r="F136" s="130">
        <v>0.93899999999999995</v>
      </c>
      <c r="G136" s="130">
        <v>26.18</v>
      </c>
      <c r="H136" s="130">
        <v>0</v>
      </c>
      <c r="I136" s="130">
        <v>2</v>
      </c>
      <c r="J136" s="130">
        <v>3.56</v>
      </c>
      <c r="K136" s="130">
        <v>67</v>
      </c>
      <c r="L136" s="129" t="s">
        <v>261</v>
      </c>
    </row>
    <row r="137" spans="1:13">
      <c r="A137" s="129" t="s">
        <v>405</v>
      </c>
      <c r="B137" s="134" t="s">
        <v>94</v>
      </c>
      <c r="C137" s="135" t="s">
        <v>95</v>
      </c>
      <c r="D137" s="130">
        <v>364.94</v>
      </c>
      <c r="E137" s="130">
        <v>1.1000000000000001</v>
      </c>
      <c r="F137" s="130">
        <v>0.23</v>
      </c>
      <c r="G137" s="130">
        <v>82.09</v>
      </c>
      <c r="H137" s="130">
        <v>10.18</v>
      </c>
      <c r="I137" s="130">
        <v>2.2000000000000002</v>
      </c>
      <c r="J137" s="130">
        <v>6.67</v>
      </c>
      <c r="K137" s="130">
        <v>1030</v>
      </c>
      <c r="L137" s="129" t="s">
        <v>260</v>
      </c>
      <c r="M137" s="134"/>
    </row>
    <row r="138" spans="1:13">
      <c r="A138" s="129" t="s">
        <v>405</v>
      </c>
      <c r="B138" s="134" t="s">
        <v>208</v>
      </c>
      <c r="C138" s="135" t="s">
        <v>209</v>
      </c>
      <c r="D138" s="177">
        <v>1206.79</v>
      </c>
      <c r="E138" s="177">
        <v>0.41</v>
      </c>
      <c r="F138" s="177">
        <v>0</v>
      </c>
      <c r="G138" s="177">
        <v>69.72</v>
      </c>
      <c r="H138" s="177">
        <v>67.75</v>
      </c>
      <c r="I138" s="177">
        <v>1.1000000000000001</v>
      </c>
      <c r="J138" s="177">
        <v>0.38</v>
      </c>
      <c r="K138" s="177">
        <v>13</v>
      </c>
    </row>
    <row r="139" spans="1:13">
      <c r="A139" s="129" t="s">
        <v>405</v>
      </c>
      <c r="B139" s="134" t="s">
        <v>214</v>
      </c>
      <c r="C139" s="135" t="s">
        <v>215</v>
      </c>
      <c r="D139" s="177">
        <v>209.41</v>
      </c>
      <c r="E139" s="177">
        <v>0.41</v>
      </c>
      <c r="F139" s="177">
        <v>0.04</v>
      </c>
      <c r="G139" s="177">
        <v>9.57</v>
      </c>
      <c r="H139" s="177">
        <v>7.8</v>
      </c>
      <c r="I139" s="177">
        <v>1.7</v>
      </c>
      <c r="J139" s="177">
        <v>1.86</v>
      </c>
      <c r="K139" s="177">
        <v>488</v>
      </c>
    </row>
    <row r="140" spans="1:13">
      <c r="A140" s="129" t="s">
        <v>405</v>
      </c>
      <c r="B140" s="134" t="s">
        <v>216</v>
      </c>
      <c r="C140" s="135" t="s">
        <v>217</v>
      </c>
      <c r="D140" s="177">
        <v>1348.03</v>
      </c>
      <c r="E140" s="177">
        <v>27.6</v>
      </c>
      <c r="F140" s="177">
        <v>3.069</v>
      </c>
      <c r="G140" s="177">
        <v>18.600000000000001</v>
      </c>
      <c r="H140" s="177">
        <v>14.79</v>
      </c>
      <c r="I140" s="177">
        <v>0.8</v>
      </c>
      <c r="J140" s="177">
        <v>0.63</v>
      </c>
      <c r="K140" s="177">
        <v>607</v>
      </c>
    </row>
    <row r="141" spans="1:13">
      <c r="A141" s="129" t="s">
        <v>405</v>
      </c>
      <c r="B141" s="134" t="s">
        <v>218</v>
      </c>
      <c r="C141" s="135" t="s">
        <v>219</v>
      </c>
      <c r="D141" s="177">
        <v>446.68</v>
      </c>
      <c r="E141" s="177">
        <v>0.1</v>
      </c>
      <c r="F141" s="177">
        <v>0</v>
      </c>
      <c r="G141" s="177">
        <v>24.87</v>
      </c>
      <c r="H141" s="177">
        <v>24.4</v>
      </c>
      <c r="I141" s="177">
        <v>1.4</v>
      </c>
      <c r="J141" s="177">
        <v>1.19</v>
      </c>
      <c r="K141" s="177">
        <v>615</v>
      </c>
    </row>
    <row r="142" spans="1:13">
      <c r="A142" s="129" t="s">
        <v>405</v>
      </c>
      <c r="B142" s="134" t="s">
        <v>220</v>
      </c>
      <c r="C142" s="135" t="s">
        <v>221</v>
      </c>
      <c r="D142" s="177">
        <v>1700</v>
      </c>
      <c r="E142" s="177">
        <v>0</v>
      </c>
      <c r="F142" s="177">
        <v>0</v>
      </c>
      <c r="G142" s="177">
        <v>100</v>
      </c>
      <c r="H142" s="177">
        <v>100</v>
      </c>
      <c r="I142" s="177">
        <v>0</v>
      </c>
      <c r="J142" s="177">
        <v>0</v>
      </c>
      <c r="K142" s="177">
        <v>0</v>
      </c>
    </row>
    <row r="143" spans="1:13" s="126" customFormat="1">
      <c r="A143" s="126" t="s">
        <v>207</v>
      </c>
      <c r="B143" s="132" t="s">
        <v>210</v>
      </c>
      <c r="C143" s="133" t="s">
        <v>211</v>
      </c>
      <c r="D143" s="230">
        <v>2530</v>
      </c>
      <c r="E143" s="230">
        <v>50</v>
      </c>
      <c r="F143" s="176">
        <v>8.5</v>
      </c>
      <c r="G143" s="176">
        <v>7.2</v>
      </c>
      <c r="H143" s="176">
        <v>4.7</v>
      </c>
      <c r="I143" s="176">
        <v>6</v>
      </c>
      <c r="J143" s="176">
        <v>30</v>
      </c>
      <c r="K143" s="176">
        <v>310</v>
      </c>
      <c r="L143" s="126" t="s">
        <v>506</v>
      </c>
      <c r="M143" s="126" t="s">
        <v>553</v>
      </c>
    </row>
    <row r="144" spans="1:13">
      <c r="A144" s="129" t="s">
        <v>207</v>
      </c>
      <c r="B144" s="129" t="s">
        <v>160</v>
      </c>
      <c r="C144" s="136" t="s">
        <v>434</v>
      </c>
      <c r="D144" s="228">
        <v>2560</v>
      </c>
      <c r="E144" s="228">
        <v>54.4</v>
      </c>
      <c r="F144" s="228">
        <v>8.4</v>
      </c>
      <c r="G144" s="228">
        <v>10</v>
      </c>
      <c r="H144" s="228">
        <v>5</v>
      </c>
      <c r="I144" s="228">
        <v>6</v>
      </c>
      <c r="J144" s="228">
        <v>27</v>
      </c>
      <c r="K144" s="228">
        <v>8</v>
      </c>
      <c r="L144" s="129" t="s">
        <v>506</v>
      </c>
      <c r="M144" s="129" t="s">
        <v>554</v>
      </c>
    </row>
    <row r="145" spans="1:13">
      <c r="A145" s="129" t="s">
        <v>207</v>
      </c>
      <c r="B145" s="134" t="s">
        <v>386</v>
      </c>
      <c r="C145" s="135" t="s">
        <v>435</v>
      </c>
      <c r="D145" s="228">
        <v>335</v>
      </c>
      <c r="E145" s="228">
        <v>0</v>
      </c>
      <c r="F145" s="228">
        <v>0</v>
      </c>
      <c r="G145" s="228">
        <v>17.5</v>
      </c>
      <c r="H145" s="228">
        <v>15.6</v>
      </c>
      <c r="I145" s="228">
        <v>1.4</v>
      </c>
      <c r="J145" s="228">
        <v>1</v>
      </c>
      <c r="K145" s="228">
        <v>340</v>
      </c>
      <c r="L145" s="129" t="s">
        <v>506</v>
      </c>
      <c r="M145" s="129" t="s">
        <v>555</v>
      </c>
    </row>
    <row r="146" spans="1:13" s="253" customFormat="1">
      <c r="A146" s="253" t="s">
        <v>207</v>
      </c>
      <c r="B146" s="255" t="s">
        <v>387</v>
      </c>
      <c r="C146" s="256" t="s">
        <v>436</v>
      </c>
      <c r="D146" s="269">
        <v>210</v>
      </c>
      <c r="E146" s="269">
        <v>0.2</v>
      </c>
      <c r="F146" s="269">
        <v>0</v>
      </c>
      <c r="G146" s="269">
        <v>4</v>
      </c>
      <c r="H146" s="269">
        <v>3.9</v>
      </c>
      <c r="I146" s="269">
        <v>0.8</v>
      </c>
      <c r="J146" s="269">
        <v>5.7</v>
      </c>
      <c r="K146" s="269">
        <v>6100</v>
      </c>
    </row>
    <row r="147" spans="1:13" s="253" customFormat="1">
      <c r="A147" s="253" t="s">
        <v>207</v>
      </c>
      <c r="B147" s="255" t="s">
        <v>388</v>
      </c>
      <c r="C147" s="256" t="s">
        <v>437</v>
      </c>
      <c r="D147" s="269">
        <v>182</v>
      </c>
      <c r="E147" s="269">
        <v>0.2</v>
      </c>
      <c r="F147" s="269">
        <v>0</v>
      </c>
      <c r="G147" s="269">
        <v>3.2</v>
      </c>
      <c r="H147" s="269">
        <v>2.9</v>
      </c>
      <c r="I147" s="269">
        <v>0.8</v>
      </c>
      <c r="J147" s="269">
        <v>4.3</v>
      </c>
      <c r="K147" s="269">
        <v>3600</v>
      </c>
    </row>
    <row r="148" spans="1:13" s="253" customFormat="1">
      <c r="A148" s="253" t="s">
        <v>207</v>
      </c>
      <c r="B148" s="255" t="s">
        <v>391</v>
      </c>
      <c r="C148" s="256" t="s">
        <v>438</v>
      </c>
      <c r="D148" s="269">
        <v>676</v>
      </c>
      <c r="E148" s="269">
        <v>1.2</v>
      </c>
      <c r="F148" s="269">
        <v>0.2</v>
      </c>
      <c r="G148" s="269">
        <v>14.5</v>
      </c>
      <c r="H148" s="269">
        <v>11.6</v>
      </c>
      <c r="I148" s="269">
        <v>11.1</v>
      </c>
      <c r="J148" s="269">
        <v>17.399999999999999</v>
      </c>
      <c r="K148" s="269">
        <v>3100</v>
      </c>
    </row>
    <row r="149" spans="1:13" s="398" customFormat="1">
      <c r="A149" s="398" t="s">
        <v>207</v>
      </c>
      <c r="B149" s="412" t="s">
        <v>597</v>
      </c>
      <c r="C149" s="400" t="s">
        <v>598</v>
      </c>
      <c r="D149" s="439">
        <v>802.17</v>
      </c>
      <c r="E149" s="439">
        <v>0.3</v>
      </c>
      <c r="F149" s="439">
        <v>0</v>
      </c>
      <c r="G149" s="439">
        <v>45.5</v>
      </c>
      <c r="H149" s="439">
        <v>44.5</v>
      </c>
      <c r="I149" s="439">
        <v>1.2</v>
      </c>
      <c r="J149" s="439">
        <v>0.47</v>
      </c>
      <c r="K149" s="439">
        <v>1370</v>
      </c>
    </row>
    <row r="150" spans="1:13" s="398" customFormat="1">
      <c r="A150" s="398" t="s">
        <v>207</v>
      </c>
      <c r="B150" s="412" t="s">
        <v>609</v>
      </c>
      <c r="C150" s="400" t="s">
        <v>619</v>
      </c>
      <c r="D150" s="439">
        <v>1340</v>
      </c>
      <c r="E150" s="439">
        <v>4.4000000000000004</v>
      </c>
      <c r="F150" s="439">
        <v>2.5</v>
      </c>
      <c r="G150" s="439">
        <v>59.9</v>
      </c>
      <c r="H150" s="439">
        <v>27.1</v>
      </c>
      <c r="I150" s="439">
        <v>4.2</v>
      </c>
      <c r="J150" s="439">
        <v>6.1</v>
      </c>
      <c r="K150" s="439">
        <v>345</v>
      </c>
    </row>
    <row r="151" spans="1:13" s="126" customFormat="1">
      <c r="A151" s="126" t="s">
        <v>222</v>
      </c>
      <c r="B151" s="137" t="s">
        <v>223</v>
      </c>
      <c r="C151" s="138" t="s">
        <v>224</v>
      </c>
      <c r="D151" s="176">
        <v>1489.29</v>
      </c>
      <c r="E151" s="176">
        <v>9.6999999999999993</v>
      </c>
      <c r="F151" s="176">
        <v>4.5350000000000001</v>
      </c>
      <c r="G151" s="176">
        <v>87.7</v>
      </c>
      <c r="H151" s="176">
        <v>52.1</v>
      </c>
      <c r="I151" s="176">
        <v>5.7</v>
      </c>
      <c r="J151" s="176">
        <v>11.79</v>
      </c>
      <c r="K151" s="176">
        <v>109</v>
      </c>
    </row>
    <row r="152" spans="1:13">
      <c r="A152" s="129" t="s">
        <v>222</v>
      </c>
      <c r="B152" s="134" t="s">
        <v>225</v>
      </c>
      <c r="C152" s="135" t="s">
        <v>226</v>
      </c>
      <c r="D152" s="177">
        <v>185.3</v>
      </c>
      <c r="E152" s="177">
        <v>0</v>
      </c>
      <c r="F152" s="177">
        <v>0</v>
      </c>
      <c r="G152" s="177">
        <v>10.9</v>
      </c>
      <c r="H152" s="177">
        <v>10.9</v>
      </c>
      <c r="I152" s="177">
        <v>0</v>
      </c>
      <c r="J152" s="177">
        <v>0</v>
      </c>
      <c r="K152" s="177">
        <v>12</v>
      </c>
    </row>
    <row r="153" spans="1:13">
      <c r="A153" s="129" t="s">
        <v>222</v>
      </c>
      <c r="B153" s="134" t="s">
        <v>227</v>
      </c>
      <c r="C153" s="139" t="s">
        <v>228</v>
      </c>
      <c r="D153" s="177">
        <v>0</v>
      </c>
      <c r="E153" s="177">
        <v>0</v>
      </c>
      <c r="F153" s="177">
        <v>0</v>
      </c>
      <c r="G153" s="177">
        <v>0</v>
      </c>
      <c r="H153" s="177">
        <v>0</v>
      </c>
      <c r="I153" s="177">
        <v>0</v>
      </c>
      <c r="J153" s="177">
        <v>0</v>
      </c>
      <c r="K153" s="177">
        <v>6</v>
      </c>
    </row>
    <row r="154" spans="1:13">
      <c r="A154" s="129" t="s">
        <v>222</v>
      </c>
      <c r="B154" s="134" t="s">
        <v>229</v>
      </c>
      <c r="C154" s="135" t="s">
        <v>230</v>
      </c>
      <c r="D154" s="131">
        <v>206.6</v>
      </c>
      <c r="E154" s="179">
        <v>0.3</v>
      </c>
      <c r="F154" s="179">
        <v>0</v>
      </c>
      <c r="G154" s="131">
        <v>11.5</v>
      </c>
      <c r="H154" s="131">
        <v>11.5</v>
      </c>
      <c r="I154" s="131">
        <v>0</v>
      </c>
      <c r="J154" s="180">
        <v>0.17</v>
      </c>
      <c r="K154" s="131">
        <v>16</v>
      </c>
    </row>
    <row r="155" spans="1:13">
      <c r="A155" s="129" t="s">
        <v>222</v>
      </c>
      <c r="B155" s="134" t="s">
        <v>231</v>
      </c>
      <c r="C155" s="139" t="s">
        <v>232</v>
      </c>
      <c r="D155" s="177">
        <v>183.22</v>
      </c>
      <c r="E155" s="177">
        <v>0.03</v>
      </c>
      <c r="F155" s="177">
        <v>7.0000000000000001E-3</v>
      </c>
      <c r="G155" s="177">
        <v>10.4</v>
      </c>
      <c r="H155" s="177">
        <v>10.4</v>
      </c>
      <c r="I155" s="177">
        <v>0.3</v>
      </c>
      <c r="J155" s="177">
        <v>0.31</v>
      </c>
      <c r="K155" s="177">
        <v>3</v>
      </c>
    </row>
    <row r="156" spans="1:13">
      <c r="A156" s="129" t="s">
        <v>222</v>
      </c>
      <c r="B156" s="134" t="s">
        <v>233</v>
      </c>
      <c r="C156" s="135" t="s">
        <v>234</v>
      </c>
      <c r="D156" s="177">
        <v>1600.75</v>
      </c>
      <c r="E156" s="177">
        <v>0.62</v>
      </c>
      <c r="F156" s="177">
        <v>9.1999999999999998E-2</v>
      </c>
      <c r="G156" s="177">
        <v>92.75</v>
      </c>
      <c r="H156" s="177">
        <v>92.75</v>
      </c>
      <c r="I156" s="177">
        <v>0.3</v>
      </c>
      <c r="J156" s="177">
        <v>0.06</v>
      </c>
      <c r="K156" s="177">
        <v>187</v>
      </c>
    </row>
    <row r="157" spans="1:13">
      <c r="A157" s="129" t="s">
        <v>222</v>
      </c>
      <c r="B157" s="134" t="s">
        <v>397</v>
      </c>
      <c r="C157" s="139" t="s">
        <v>430</v>
      </c>
      <c r="D157" s="178">
        <v>175</v>
      </c>
      <c r="E157" s="178">
        <v>0</v>
      </c>
      <c r="F157" s="178">
        <v>0</v>
      </c>
      <c r="G157" s="178">
        <v>10.3</v>
      </c>
      <c r="H157" s="178">
        <v>10.3</v>
      </c>
      <c r="I157" s="178">
        <v>0</v>
      </c>
      <c r="J157" s="178">
        <v>0</v>
      </c>
      <c r="K157" s="178">
        <v>110</v>
      </c>
    </row>
    <row r="158" spans="1:13">
      <c r="A158" s="129" t="s">
        <v>222</v>
      </c>
      <c r="B158" s="134" t="s">
        <v>398</v>
      </c>
      <c r="C158" s="135" t="s">
        <v>431</v>
      </c>
      <c r="D158" s="130">
        <v>0</v>
      </c>
      <c r="E158" s="130">
        <v>0</v>
      </c>
      <c r="F158" s="130">
        <v>0</v>
      </c>
      <c r="G158" s="130">
        <v>0</v>
      </c>
      <c r="H158" s="130">
        <v>0</v>
      </c>
      <c r="I158" s="130">
        <v>0</v>
      </c>
      <c r="J158" s="130">
        <v>0</v>
      </c>
      <c r="K158" s="130">
        <v>0</v>
      </c>
    </row>
    <row r="159" spans="1:13">
      <c r="A159" s="129" t="s">
        <v>222</v>
      </c>
      <c r="B159" s="134" t="s">
        <v>399</v>
      </c>
      <c r="C159" s="139" t="s">
        <v>432</v>
      </c>
      <c r="D159" s="130">
        <v>0</v>
      </c>
      <c r="E159" s="130">
        <v>0</v>
      </c>
      <c r="F159" s="130">
        <v>0</v>
      </c>
      <c r="G159" s="130">
        <v>0</v>
      </c>
      <c r="H159" s="130">
        <v>0</v>
      </c>
      <c r="I159" s="130">
        <v>0</v>
      </c>
      <c r="J159" s="130">
        <v>0</v>
      </c>
      <c r="K159" s="130">
        <v>0</v>
      </c>
    </row>
    <row r="160" spans="1:13">
      <c r="A160" s="129" t="s">
        <v>222</v>
      </c>
      <c r="B160" s="134" t="s">
        <v>400</v>
      </c>
      <c r="C160" s="135" t="s">
        <v>433</v>
      </c>
      <c r="D160" s="130">
        <v>0</v>
      </c>
      <c r="E160" s="130">
        <v>0</v>
      </c>
      <c r="F160" s="130">
        <v>0</v>
      </c>
      <c r="G160" s="130">
        <v>0</v>
      </c>
      <c r="H160" s="130">
        <v>0</v>
      </c>
      <c r="I160" s="130">
        <v>0</v>
      </c>
      <c r="J160" s="130">
        <v>0</v>
      </c>
      <c r="K160" s="130">
        <v>0</v>
      </c>
    </row>
    <row r="161" spans="1:12" s="126" customFormat="1">
      <c r="A161" s="126" t="s">
        <v>235</v>
      </c>
      <c r="B161" s="132" t="s">
        <v>236</v>
      </c>
      <c r="C161" s="133" t="s">
        <v>237</v>
      </c>
      <c r="D161" s="176">
        <v>1085.3399999999999</v>
      </c>
      <c r="E161" s="176">
        <v>12.66</v>
      </c>
      <c r="F161" s="176">
        <v>6.6029999999999998</v>
      </c>
      <c r="G161" s="176">
        <v>26.88</v>
      </c>
      <c r="H161" s="176">
        <v>0.65</v>
      </c>
      <c r="I161" s="176">
        <v>0.9</v>
      </c>
      <c r="J161" s="176">
        <v>9.41</v>
      </c>
      <c r="K161" s="176">
        <v>455</v>
      </c>
      <c r="L161" s="126" t="s">
        <v>260</v>
      </c>
    </row>
    <row r="162" spans="1:12">
      <c r="A162" s="129" t="s">
        <v>235</v>
      </c>
      <c r="B162" s="134" t="s">
        <v>238</v>
      </c>
      <c r="C162" s="135" t="s">
        <v>239</v>
      </c>
      <c r="D162" s="177">
        <v>916.58</v>
      </c>
      <c r="E162" s="177">
        <v>10.69</v>
      </c>
      <c r="F162" s="177">
        <v>5.1680000000000001</v>
      </c>
      <c r="G162" s="177">
        <v>26.65</v>
      </c>
      <c r="H162" s="177">
        <v>0.25</v>
      </c>
      <c r="I162" s="177">
        <v>4.2</v>
      </c>
      <c r="J162" s="177">
        <v>4</v>
      </c>
      <c r="K162" s="177">
        <v>190.26</v>
      </c>
      <c r="L162" s="129" t="s">
        <v>260</v>
      </c>
    </row>
    <row r="163" spans="1:12">
      <c r="A163" s="129" t="s">
        <v>235</v>
      </c>
      <c r="B163" s="134" t="s">
        <v>240</v>
      </c>
      <c r="C163" s="135" t="s">
        <v>241</v>
      </c>
      <c r="D163" s="177">
        <v>1255.6400000000001</v>
      </c>
      <c r="E163" s="177">
        <v>20.25</v>
      </c>
      <c r="F163" s="177">
        <v>9.9459999999999997</v>
      </c>
      <c r="G163" s="177">
        <v>14.6</v>
      </c>
      <c r="H163" s="177">
        <v>0</v>
      </c>
      <c r="I163" s="177">
        <v>0.11</v>
      </c>
      <c r="J163" s="177">
        <v>15.19</v>
      </c>
      <c r="K163" s="177">
        <v>314</v>
      </c>
      <c r="L163" s="129" t="s">
        <v>260</v>
      </c>
    </row>
    <row r="164" spans="1:12">
      <c r="A164" s="129" t="s">
        <v>235</v>
      </c>
      <c r="B164" s="134" t="s">
        <v>242</v>
      </c>
      <c r="C164" s="135" t="s">
        <v>243</v>
      </c>
      <c r="D164" s="177">
        <v>992.73</v>
      </c>
      <c r="E164" s="177">
        <v>7.2</v>
      </c>
      <c r="F164" s="177">
        <v>3.181</v>
      </c>
      <c r="G164" s="177">
        <v>27.6</v>
      </c>
      <c r="H164" s="177">
        <v>1</v>
      </c>
      <c r="I164" s="177">
        <v>1.7</v>
      </c>
      <c r="J164" s="177">
        <v>12.38</v>
      </c>
      <c r="K164" s="177">
        <v>540</v>
      </c>
      <c r="L164" s="129" t="s">
        <v>552</v>
      </c>
    </row>
    <row r="165" spans="1:12">
      <c r="A165" s="129" t="s">
        <v>235</v>
      </c>
      <c r="B165" s="134" t="s">
        <v>244</v>
      </c>
      <c r="C165" s="135" t="s">
        <v>245</v>
      </c>
      <c r="D165" s="177">
        <v>1087.53</v>
      </c>
      <c r="E165" s="177">
        <v>13.3</v>
      </c>
      <c r="F165" s="177">
        <v>5.6379999999999999</v>
      </c>
      <c r="G165" s="177">
        <v>21.4</v>
      </c>
      <c r="H165" s="177">
        <v>4.0999999999999996</v>
      </c>
      <c r="I165" s="177">
        <v>1.2</v>
      </c>
      <c r="J165" s="177">
        <v>13.63</v>
      </c>
      <c r="K165" s="177">
        <v>760</v>
      </c>
      <c r="L165" s="129" t="s">
        <v>260</v>
      </c>
    </row>
    <row r="166" spans="1:12" s="253" customFormat="1">
      <c r="A166" s="253" t="s">
        <v>235</v>
      </c>
      <c r="B166" s="255" t="s">
        <v>424</v>
      </c>
      <c r="C166" s="256" t="s">
        <v>427</v>
      </c>
      <c r="D166" s="254">
        <v>458</v>
      </c>
      <c r="E166" s="254">
        <v>1.42</v>
      </c>
      <c r="F166" s="254">
        <v>0.38</v>
      </c>
      <c r="G166" s="254">
        <v>16.420000000000002</v>
      </c>
      <c r="H166" s="254">
        <v>2.25</v>
      </c>
      <c r="I166" s="254">
        <v>1.17</v>
      </c>
      <c r="J166" s="254">
        <v>6.46</v>
      </c>
      <c r="K166" s="254">
        <v>275</v>
      </c>
      <c r="L166" s="253" t="s">
        <v>552</v>
      </c>
    </row>
    <row r="167" spans="1:12" s="253" customFormat="1">
      <c r="A167" s="253" t="s">
        <v>235</v>
      </c>
      <c r="B167" s="255" t="s">
        <v>425</v>
      </c>
      <c r="C167" s="256" t="s">
        <v>428</v>
      </c>
      <c r="D167" s="269">
        <v>1026</v>
      </c>
      <c r="E167" s="269">
        <v>11.8</v>
      </c>
      <c r="F167" s="269">
        <v>4.3</v>
      </c>
      <c r="G167" s="269">
        <v>25</v>
      </c>
      <c r="H167" s="269">
        <v>0.2</v>
      </c>
      <c r="I167" s="269">
        <v>4.5</v>
      </c>
      <c r="J167" s="269">
        <v>7.7</v>
      </c>
      <c r="K167" s="269">
        <v>368</v>
      </c>
      <c r="L167" s="253" t="s">
        <v>552</v>
      </c>
    </row>
    <row r="168" spans="1:12" s="253" customFormat="1">
      <c r="A168" s="253" t="s">
        <v>235</v>
      </c>
      <c r="B168" s="255" t="s">
        <v>426</v>
      </c>
      <c r="C168" s="256" t="s">
        <v>429</v>
      </c>
      <c r="D168" s="269">
        <v>850</v>
      </c>
      <c r="E168" s="269">
        <v>6.5</v>
      </c>
      <c r="F168" s="269">
        <v>1.5</v>
      </c>
      <c r="G168" s="269">
        <v>31.5</v>
      </c>
      <c r="H168" s="269">
        <v>5.8</v>
      </c>
      <c r="I168" s="269">
        <v>0.7</v>
      </c>
      <c r="J168" s="269">
        <v>4.2</v>
      </c>
      <c r="K168" s="269">
        <v>280</v>
      </c>
      <c r="L168" s="253" t="s">
        <v>552</v>
      </c>
    </row>
    <row r="169" spans="1:12">
      <c r="A169" s="129" t="s">
        <v>235</v>
      </c>
      <c r="B169" s="129" t="s">
        <v>490</v>
      </c>
      <c r="C169" s="136" t="s">
        <v>502</v>
      </c>
      <c r="D169" s="178">
        <v>521</v>
      </c>
      <c r="E169" s="178">
        <v>7.9</v>
      </c>
      <c r="F169" s="178">
        <v>5.0999999999999996</v>
      </c>
      <c r="G169" s="178">
        <v>5.3</v>
      </c>
      <c r="H169" s="178">
        <v>5.2</v>
      </c>
      <c r="I169" s="178">
        <v>0.4</v>
      </c>
      <c r="J169" s="178">
        <v>8.1999999999999993</v>
      </c>
      <c r="K169" s="178">
        <v>530</v>
      </c>
      <c r="L169" s="129" t="s">
        <v>260</v>
      </c>
    </row>
    <row r="170" spans="1:12">
      <c r="A170" s="129" t="s">
        <v>235</v>
      </c>
      <c r="B170" s="129" t="s">
        <v>491</v>
      </c>
      <c r="C170" s="136" t="s">
        <v>503</v>
      </c>
      <c r="D170" s="178">
        <v>582</v>
      </c>
      <c r="E170" s="178">
        <v>9.4</v>
      </c>
      <c r="F170" s="178">
        <v>3.8</v>
      </c>
      <c r="G170" s="178">
        <v>4.4000000000000004</v>
      </c>
      <c r="H170" s="178">
        <v>2.6</v>
      </c>
      <c r="I170" s="178">
        <v>1</v>
      </c>
      <c r="J170" s="178">
        <v>9.5</v>
      </c>
      <c r="K170" s="178">
        <v>39</v>
      </c>
      <c r="L170" s="129" t="s">
        <v>260</v>
      </c>
    </row>
    <row r="171" spans="1:12">
      <c r="A171" s="129" t="s">
        <v>235</v>
      </c>
      <c r="B171" s="129" t="s">
        <v>492</v>
      </c>
      <c r="C171" s="136" t="s">
        <v>504</v>
      </c>
      <c r="D171" s="178">
        <v>728</v>
      </c>
      <c r="E171" s="178">
        <v>12</v>
      </c>
      <c r="F171" s="178">
        <v>5.6</v>
      </c>
      <c r="G171" s="178">
        <v>5.0999999999999996</v>
      </c>
      <c r="H171" s="178">
        <v>5</v>
      </c>
      <c r="I171" s="178">
        <v>2.2000000000000002</v>
      </c>
      <c r="J171" s="178">
        <v>11.7</v>
      </c>
      <c r="K171" s="178">
        <v>380</v>
      </c>
      <c r="L171" s="129" t="s">
        <v>260</v>
      </c>
    </row>
    <row r="172" spans="1:12">
      <c r="A172" s="129" t="s">
        <v>235</v>
      </c>
      <c r="B172" s="129" t="s">
        <v>495</v>
      </c>
      <c r="C172" s="136" t="s">
        <v>505</v>
      </c>
      <c r="D172" s="178">
        <v>2848</v>
      </c>
      <c r="E172" s="178">
        <v>35.200000000000003</v>
      </c>
      <c r="F172" s="178">
        <v>7.1</v>
      </c>
      <c r="G172" s="178">
        <v>60</v>
      </c>
      <c r="H172" s="178">
        <v>8.9</v>
      </c>
      <c r="I172" s="178">
        <v>7.7</v>
      </c>
      <c r="J172" s="178">
        <v>28.1</v>
      </c>
      <c r="K172" s="178">
        <v>1042</v>
      </c>
      <c r="L172" s="129" t="s">
        <v>552</v>
      </c>
    </row>
    <row r="173" spans="1:12">
      <c r="A173" s="129" t="s">
        <v>235</v>
      </c>
      <c r="B173" s="129" t="s">
        <v>493</v>
      </c>
      <c r="C173" s="136" t="s">
        <v>516</v>
      </c>
      <c r="D173" s="178">
        <v>3470</v>
      </c>
      <c r="E173" s="178">
        <v>41.6</v>
      </c>
      <c r="F173" s="178">
        <v>12</v>
      </c>
      <c r="G173" s="178">
        <v>78.900000000000006</v>
      </c>
      <c r="H173" s="178">
        <v>7.6</v>
      </c>
      <c r="I173" s="178">
        <v>6.8</v>
      </c>
      <c r="J173" s="178">
        <v>31</v>
      </c>
      <c r="K173" s="178">
        <v>1551</v>
      </c>
      <c r="L173" s="129" t="s">
        <v>552</v>
      </c>
    </row>
    <row r="174" spans="1:12">
      <c r="A174" s="129" t="s">
        <v>235</v>
      </c>
      <c r="B174" s="129" t="s">
        <v>494</v>
      </c>
      <c r="C174" s="136" t="s">
        <v>517</v>
      </c>
      <c r="D174" s="178">
        <v>1090</v>
      </c>
      <c r="E174" s="178">
        <v>13.3</v>
      </c>
      <c r="F174" s="178">
        <v>5.6</v>
      </c>
      <c r="G174" s="178">
        <v>21.4</v>
      </c>
      <c r="H174" s="178">
        <v>4.0999999999999996</v>
      </c>
      <c r="I174" s="178">
        <v>1.2</v>
      </c>
      <c r="J174" s="178">
        <v>13.6</v>
      </c>
      <c r="K174" s="178">
        <v>760</v>
      </c>
      <c r="L174" s="129" t="s">
        <v>552</v>
      </c>
    </row>
    <row r="175" spans="1:12" s="126" customFormat="1">
      <c r="A175" s="126" t="s">
        <v>246</v>
      </c>
      <c r="B175" s="126" t="s">
        <v>247</v>
      </c>
      <c r="C175" s="140" t="s">
        <v>248</v>
      </c>
      <c r="D175" s="127">
        <v>341.69</v>
      </c>
      <c r="E175" s="127">
        <v>0.02</v>
      </c>
      <c r="F175" s="127">
        <v>0</v>
      </c>
      <c r="G175" s="127">
        <v>2.2999999999999998</v>
      </c>
      <c r="H175" s="127">
        <v>2.2999999999999998</v>
      </c>
      <c r="I175" s="127">
        <v>0</v>
      </c>
      <c r="J175" s="127">
        <v>0.19</v>
      </c>
      <c r="K175" s="127">
        <v>6.4</v>
      </c>
      <c r="L175" s="126" t="s">
        <v>260</v>
      </c>
    </row>
    <row r="176" spans="1:12">
      <c r="A176" s="129" t="s">
        <v>246</v>
      </c>
      <c r="B176" s="129" t="s">
        <v>249</v>
      </c>
      <c r="C176" s="136" t="s">
        <v>250</v>
      </c>
      <c r="D176" s="130">
        <v>144.65</v>
      </c>
      <c r="E176" s="130">
        <v>0</v>
      </c>
      <c r="F176" s="130">
        <v>0</v>
      </c>
      <c r="G176" s="130">
        <v>0.65</v>
      </c>
      <c r="H176" s="130">
        <v>0.65</v>
      </c>
      <c r="I176" s="130">
        <v>0</v>
      </c>
      <c r="J176" s="130">
        <v>0.35</v>
      </c>
      <c r="K176" s="130">
        <v>2</v>
      </c>
      <c r="L176" s="129" t="s">
        <v>260</v>
      </c>
    </row>
    <row r="177" spans="1:11" s="402" customFormat="1">
      <c r="A177" s="402" t="s">
        <v>246</v>
      </c>
      <c r="B177" s="397" t="s">
        <v>600</v>
      </c>
      <c r="C177" s="411" t="s">
        <v>604</v>
      </c>
      <c r="D177" s="407">
        <v>968.6</v>
      </c>
      <c r="E177" s="407">
        <v>0</v>
      </c>
      <c r="F177" s="407">
        <v>0</v>
      </c>
      <c r="G177" s="407">
        <v>0</v>
      </c>
      <c r="H177" s="407">
        <v>0</v>
      </c>
      <c r="I177" s="407">
        <v>0</v>
      </c>
      <c r="J177" s="407">
        <v>0</v>
      </c>
      <c r="K177" s="407">
        <v>1</v>
      </c>
    </row>
    <row r="178" spans="1:11" s="402" customFormat="1">
      <c r="A178" s="402" t="s">
        <v>246</v>
      </c>
      <c r="B178" s="402" t="s">
        <v>601</v>
      </c>
      <c r="C178" s="411" t="s">
        <v>605</v>
      </c>
      <c r="D178" s="407">
        <v>313</v>
      </c>
      <c r="E178" s="407">
        <v>0</v>
      </c>
      <c r="F178" s="407">
        <v>0</v>
      </c>
      <c r="G178" s="407">
        <v>9</v>
      </c>
      <c r="H178" s="407">
        <v>9</v>
      </c>
      <c r="I178" s="407">
        <v>0</v>
      </c>
      <c r="J178" s="407">
        <v>0</v>
      </c>
      <c r="K178" s="40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35"/>
  <sheetViews>
    <sheetView tabSelected="1" topLeftCell="A21" workbookViewId="0">
      <selection activeCell="E28" sqref="E28"/>
    </sheetView>
  </sheetViews>
  <sheetFormatPr defaultColWidth="10.85546875" defaultRowHeight="15.75"/>
  <cols>
    <col min="1" max="1" width="24.42578125" style="12" customWidth="1"/>
    <col min="2" max="2" width="13.140625" style="186" customWidth="1"/>
    <col min="3" max="3" width="14" style="186" customWidth="1"/>
    <col min="4" max="4" width="21.140625" style="186" customWidth="1"/>
    <col min="5" max="5" width="14" style="186" customWidth="1"/>
    <col min="6" max="6" width="23.42578125" style="186" customWidth="1"/>
    <col min="7" max="7" width="19.140625" style="186" hidden="1" customWidth="1"/>
    <col min="8" max="8" width="21.85546875" style="186" hidden="1" customWidth="1"/>
    <col min="9" max="9" width="12.7109375" style="186" hidden="1" customWidth="1"/>
    <col min="10" max="10" width="19.42578125" style="186" hidden="1" customWidth="1"/>
    <col min="11" max="11" width="18.42578125" style="186" hidden="1" customWidth="1"/>
    <col min="12" max="12" width="19.5703125" style="186" hidden="1" customWidth="1"/>
    <col min="13" max="13" width="23" style="186" hidden="1" customWidth="1"/>
    <col min="14" max="14" width="23.28515625" style="186" hidden="1" customWidth="1"/>
    <col min="15" max="15" width="27.140625" style="186" customWidth="1"/>
    <col min="16" max="16" width="10.85546875" style="186"/>
    <col min="17" max="17" width="12.85546875" style="186" customWidth="1"/>
    <col min="18" max="18" width="17.140625" style="186" customWidth="1"/>
    <col min="19" max="19" width="16.42578125" style="186" customWidth="1"/>
    <col min="20" max="20" width="14.28515625" style="186" customWidth="1"/>
    <col min="21" max="35" width="10.85546875" style="186"/>
    <col min="36" max="16384" width="10.85546875" style="12"/>
  </cols>
  <sheetData>
    <row r="1" spans="1:35" s="181" customFormat="1">
      <c r="A1" s="181" t="s">
        <v>270</v>
      </c>
      <c r="B1" s="185" t="s">
        <v>271</v>
      </c>
      <c r="C1" s="185" t="s">
        <v>272</v>
      </c>
      <c r="D1" s="185" t="s">
        <v>273</v>
      </c>
      <c r="E1" s="185" t="s">
        <v>274</v>
      </c>
      <c r="F1" s="185" t="s">
        <v>275</v>
      </c>
      <c r="G1" s="185" t="s">
        <v>276</v>
      </c>
      <c r="H1" s="185" t="s">
        <v>277</v>
      </c>
      <c r="I1" s="185" t="s">
        <v>278</v>
      </c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</row>
    <row r="2" spans="1:35">
      <c r="A2" s="12" t="s">
        <v>279</v>
      </c>
      <c r="B2" s="186">
        <v>6.7</v>
      </c>
      <c r="C2" s="186" t="s">
        <v>280</v>
      </c>
      <c r="D2" s="186" t="s">
        <v>281</v>
      </c>
      <c r="E2" s="186" t="s">
        <v>282</v>
      </c>
      <c r="F2" s="186" t="s">
        <v>283</v>
      </c>
      <c r="G2" s="186">
        <v>18</v>
      </c>
      <c r="H2" s="186" t="s">
        <v>284</v>
      </c>
      <c r="I2" s="187">
        <v>1400</v>
      </c>
    </row>
    <row r="3" spans="1:35">
      <c r="A3" s="12" t="s">
        <v>285</v>
      </c>
      <c r="B3" s="186">
        <v>13</v>
      </c>
      <c r="C3" s="186" t="s">
        <v>280</v>
      </c>
      <c r="D3" s="186" t="s">
        <v>281</v>
      </c>
      <c r="E3" s="186" t="s">
        <v>282</v>
      </c>
      <c r="F3" s="186" t="s">
        <v>283</v>
      </c>
      <c r="G3" s="186">
        <v>28</v>
      </c>
      <c r="H3" s="186" t="s">
        <v>284</v>
      </c>
      <c r="I3" s="186">
        <v>2300</v>
      </c>
    </row>
    <row r="4" spans="1:35">
      <c r="A4" s="12" t="s">
        <v>286</v>
      </c>
      <c r="B4" s="186">
        <v>8.9</v>
      </c>
      <c r="C4" s="186" t="s">
        <v>280</v>
      </c>
      <c r="D4" s="186" t="s">
        <v>281</v>
      </c>
      <c r="E4" s="186" t="s">
        <v>282</v>
      </c>
      <c r="F4" s="186" t="s">
        <v>283</v>
      </c>
      <c r="G4" s="186">
        <v>25</v>
      </c>
      <c r="H4" s="186" t="s">
        <v>284</v>
      </c>
      <c r="I4" s="186">
        <v>2300</v>
      </c>
    </row>
    <row r="5" spans="1:35">
      <c r="A5" s="12" t="s">
        <v>287</v>
      </c>
      <c r="B5" s="186">
        <v>11.3</v>
      </c>
      <c r="C5" s="186" t="s">
        <v>280</v>
      </c>
      <c r="D5" s="186" t="s">
        <v>281</v>
      </c>
      <c r="E5" s="186" t="s">
        <v>282</v>
      </c>
      <c r="F5" s="186" t="s">
        <v>283</v>
      </c>
      <c r="G5" s="186">
        <v>30</v>
      </c>
      <c r="H5" s="186" t="s">
        <v>284</v>
      </c>
      <c r="I5" s="186">
        <v>2300</v>
      </c>
    </row>
    <row r="8" spans="1:35" s="184" customFormat="1" ht="15.75" customHeight="1">
      <c r="A8" s="183" t="s">
        <v>288</v>
      </c>
      <c r="B8" s="188" t="s">
        <v>271</v>
      </c>
      <c r="C8" s="185" t="s">
        <v>289</v>
      </c>
      <c r="D8" s="185" t="s">
        <v>290</v>
      </c>
      <c r="E8" s="185" t="s">
        <v>291</v>
      </c>
      <c r="F8" s="188" t="s">
        <v>292</v>
      </c>
      <c r="G8" s="188" t="s">
        <v>293</v>
      </c>
      <c r="H8" s="185" t="s">
        <v>294</v>
      </c>
      <c r="I8" s="188" t="s">
        <v>295</v>
      </c>
      <c r="J8" s="188" t="s">
        <v>274</v>
      </c>
      <c r="K8" s="188" t="s">
        <v>296</v>
      </c>
      <c r="L8" s="188" t="s">
        <v>272</v>
      </c>
      <c r="M8" s="188" t="s">
        <v>273</v>
      </c>
      <c r="N8" s="237"/>
      <c r="O8" s="237"/>
      <c r="P8" s="237"/>
      <c r="Q8" s="237" t="s">
        <v>533</v>
      </c>
      <c r="R8" s="237" t="s">
        <v>534</v>
      </c>
      <c r="S8" s="237" t="s">
        <v>535</v>
      </c>
      <c r="T8" s="237" t="s">
        <v>536</v>
      </c>
      <c r="U8" s="237" t="s">
        <v>537</v>
      </c>
      <c r="V8" s="237" t="s">
        <v>538</v>
      </c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</row>
    <row r="9" spans="1:35">
      <c r="A9" s="13" t="s">
        <v>279</v>
      </c>
      <c r="B9" s="391">
        <v>8</v>
      </c>
      <c r="C9" s="440">
        <v>60</v>
      </c>
      <c r="D9" s="440">
        <v>25</v>
      </c>
      <c r="E9" s="440">
        <v>230</v>
      </c>
      <c r="F9" s="390">
        <v>119</v>
      </c>
      <c r="G9" s="390">
        <v>17.5</v>
      </c>
      <c r="H9" s="390">
        <v>65</v>
      </c>
      <c r="I9" s="390">
        <v>2800</v>
      </c>
      <c r="J9" s="390">
        <v>53.7</v>
      </c>
      <c r="K9" s="390">
        <v>12.7</v>
      </c>
      <c r="L9" s="390">
        <v>34.4</v>
      </c>
      <c r="M9" s="390">
        <v>15.1</v>
      </c>
      <c r="Q9" s="442">
        <v>1.7142857142857142</v>
      </c>
      <c r="R9" s="442">
        <v>0.56000000000000005</v>
      </c>
      <c r="S9" s="442">
        <v>1.8685714285714283</v>
      </c>
      <c r="T9" s="443">
        <f>11/7</f>
        <v>1.5714285714285714</v>
      </c>
      <c r="U9" s="442">
        <v>3.4285714285714284</v>
      </c>
      <c r="V9" s="442">
        <v>0.7142857142857143</v>
      </c>
    </row>
    <row r="10" spans="1:35">
      <c r="A10" s="13" t="s">
        <v>285</v>
      </c>
      <c r="B10" s="391">
        <v>15</v>
      </c>
      <c r="C10" s="440">
        <v>128</v>
      </c>
      <c r="D10" s="440">
        <v>52</v>
      </c>
      <c r="E10" s="440">
        <v>408</v>
      </c>
      <c r="F10" s="390">
        <v>141</v>
      </c>
      <c r="G10" s="390">
        <v>20.399999999999999</v>
      </c>
      <c r="H10" s="390">
        <v>98</v>
      </c>
      <c r="I10" s="390">
        <v>3840</v>
      </c>
      <c r="J10" s="390">
        <v>48.2</v>
      </c>
      <c r="K10" s="390">
        <v>14.7</v>
      </c>
      <c r="L10" s="390">
        <v>34.700000000000003</v>
      </c>
      <c r="M10" s="390">
        <v>13.9</v>
      </c>
      <c r="Q10" s="390">
        <v>1</v>
      </c>
      <c r="R10" s="390">
        <v>0.9</v>
      </c>
      <c r="S10" s="390">
        <v>1</v>
      </c>
      <c r="T10" s="390">
        <v>1</v>
      </c>
      <c r="U10" s="390">
        <v>6.8</v>
      </c>
      <c r="V10" s="390">
        <v>2.4</v>
      </c>
    </row>
    <row r="11" spans="1:35">
      <c r="A11" s="13" t="s">
        <v>297</v>
      </c>
      <c r="B11" s="391">
        <v>10.3</v>
      </c>
      <c r="C11" s="440">
        <v>84</v>
      </c>
      <c r="D11" s="440">
        <v>32</v>
      </c>
      <c r="E11" s="440">
        <v>253</v>
      </c>
      <c r="F11" s="390">
        <v>102</v>
      </c>
      <c r="G11" s="390">
        <v>16.3</v>
      </c>
      <c r="H11" s="390">
        <v>73</v>
      </c>
      <c r="I11" s="390">
        <v>2780</v>
      </c>
      <c r="J11" s="390">
        <v>46.2</v>
      </c>
      <c r="K11" s="390">
        <v>16.2</v>
      </c>
      <c r="L11" s="390">
        <v>35.6</v>
      </c>
      <c r="M11" s="390">
        <v>14.1</v>
      </c>
      <c r="Q11" s="390">
        <v>1.2</v>
      </c>
      <c r="R11" s="390">
        <v>0.9</v>
      </c>
      <c r="S11" s="390">
        <v>2.2999999999999998</v>
      </c>
      <c r="T11" s="390">
        <v>1.1000000000000001</v>
      </c>
      <c r="U11" s="390">
        <v>3.5</v>
      </c>
      <c r="V11" s="390">
        <v>2.2000000000000002</v>
      </c>
    </row>
    <row r="12" spans="1:35">
      <c r="A12" s="13" t="s">
        <v>298</v>
      </c>
      <c r="B12" s="391">
        <v>12.9</v>
      </c>
      <c r="C12" s="440">
        <v>108</v>
      </c>
      <c r="D12" s="440">
        <v>41</v>
      </c>
      <c r="E12" s="440">
        <v>327</v>
      </c>
      <c r="F12" s="390">
        <v>114</v>
      </c>
      <c r="G12" s="390">
        <v>22.4</v>
      </c>
      <c r="H12" s="390">
        <v>113</v>
      </c>
      <c r="I12" s="390">
        <v>3800</v>
      </c>
      <c r="J12" s="390">
        <v>42.5</v>
      </c>
      <c r="K12" s="390">
        <v>17</v>
      </c>
      <c r="L12" s="390">
        <v>38</v>
      </c>
      <c r="M12" s="390">
        <v>15.1</v>
      </c>
      <c r="Q12" s="390">
        <v>0.7</v>
      </c>
      <c r="R12" s="390">
        <v>0.8</v>
      </c>
      <c r="S12" s="390">
        <v>1.8</v>
      </c>
      <c r="T12" s="390">
        <v>1.3</v>
      </c>
      <c r="U12" s="390">
        <v>5.2</v>
      </c>
      <c r="V12" s="390">
        <v>3.2</v>
      </c>
    </row>
    <row r="14" spans="1:35" s="184" customFormat="1">
      <c r="A14" s="181" t="s">
        <v>299</v>
      </c>
      <c r="B14" s="232"/>
      <c r="C14" s="237"/>
      <c r="D14" s="237"/>
      <c r="E14" s="237"/>
      <c r="F14" s="237"/>
      <c r="G14" s="232"/>
      <c r="H14" s="237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</row>
    <row r="15" spans="1:35" s="181" customFormat="1">
      <c r="A15" s="181" t="s">
        <v>270</v>
      </c>
      <c r="B15" s="192" t="s">
        <v>271</v>
      </c>
      <c r="C15" s="185" t="s">
        <v>289</v>
      </c>
      <c r="D15" s="185" t="s">
        <v>300</v>
      </c>
      <c r="E15" s="185" t="s">
        <v>291</v>
      </c>
      <c r="F15" s="185" t="s">
        <v>301</v>
      </c>
      <c r="G15" s="192" t="s">
        <v>293</v>
      </c>
      <c r="H15" s="185" t="s">
        <v>294</v>
      </c>
      <c r="I15" s="192" t="s">
        <v>278</v>
      </c>
      <c r="J15" s="192" t="s">
        <v>529</v>
      </c>
      <c r="K15" s="192" t="s">
        <v>530</v>
      </c>
      <c r="L15" s="192" t="s">
        <v>531</v>
      </c>
      <c r="M15" s="192" t="s">
        <v>532</v>
      </c>
      <c r="N15" s="192" t="s">
        <v>533</v>
      </c>
      <c r="O15" s="192" t="s">
        <v>534</v>
      </c>
      <c r="P15" s="192" t="s">
        <v>535</v>
      </c>
      <c r="Q15" s="192" t="s">
        <v>536</v>
      </c>
      <c r="R15" s="192" t="s">
        <v>537</v>
      </c>
      <c r="S15" s="192" t="s">
        <v>538</v>
      </c>
      <c r="T15" s="192" t="s">
        <v>539</v>
      </c>
      <c r="U15" s="185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</row>
    <row r="16" spans="1:35" s="34" customFormat="1">
      <c r="A16" s="104" t="s">
        <v>302</v>
      </c>
      <c r="B16" s="233">
        <f>B2-(B2*0.015)</f>
        <v>6.5994999999999999</v>
      </c>
      <c r="C16" s="187">
        <v>36</v>
      </c>
      <c r="D16" s="187">
        <v>0</v>
      </c>
      <c r="E16" s="187">
        <v>177</v>
      </c>
      <c r="F16" s="187">
        <v>0</v>
      </c>
      <c r="G16" s="231">
        <v>18</v>
      </c>
      <c r="H16" s="234">
        <v>59</v>
      </c>
      <c r="I16" s="235">
        <v>300</v>
      </c>
      <c r="J16" s="187">
        <v>15</v>
      </c>
      <c r="K16" s="187">
        <v>0</v>
      </c>
      <c r="L16" s="187">
        <v>20</v>
      </c>
      <c r="M16" s="187">
        <v>45</v>
      </c>
      <c r="N16" s="187">
        <v>2</v>
      </c>
      <c r="O16" s="187">
        <v>1</v>
      </c>
      <c r="P16" s="187">
        <v>1</v>
      </c>
      <c r="Q16" s="187">
        <v>2</v>
      </c>
      <c r="R16" s="187">
        <v>4</v>
      </c>
      <c r="S16" s="187">
        <v>1</v>
      </c>
      <c r="T16" s="187">
        <v>0</v>
      </c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</row>
    <row r="17" spans="1:35" s="34" customFormat="1">
      <c r="A17" s="104" t="s">
        <v>303</v>
      </c>
      <c r="B17" s="233">
        <f>B2+(B2*0.015)</f>
        <v>6.8005000000000004</v>
      </c>
      <c r="C17" s="187">
        <v>63</v>
      </c>
      <c r="D17" s="187">
        <v>18</v>
      </c>
      <c r="E17" s="187">
        <v>256</v>
      </c>
      <c r="F17" s="187">
        <v>39</v>
      </c>
      <c r="G17" s="231" t="s">
        <v>346</v>
      </c>
      <c r="H17" s="187">
        <v>99</v>
      </c>
      <c r="I17" s="187">
        <v>1400</v>
      </c>
      <c r="J17" s="187">
        <v>25</v>
      </c>
      <c r="K17" s="187">
        <v>10</v>
      </c>
      <c r="L17" s="187">
        <v>35</v>
      </c>
      <c r="M17" s="187">
        <v>65</v>
      </c>
      <c r="N17" s="234" t="s">
        <v>346</v>
      </c>
      <c r="O17" s="234" t="s">
        <v>346</v>
      </c>
      <c r="P17" s="234" t="s">
        <v>346</v>
      </c>
      <c r="Q17" s="234" t="s">
        <v>346</v>
      </c>
      <c r="R17" s="234" t="s">
        <v>346</v>
      </c>
      <c r="S17" s="234" t="s">
        <v>346</v>
      </c>
      <c r="T17" s="187">
        <v>100</v>
      </c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</row>
    <row r="18" spans="1:35" s="34" customFormat="1">
      <c r="A18" s="104" t="s">
        <v>304</v>
      </c>
      <c r="B18" s="233">
        <f>B3-(B3*0.015)</f>
        <v>12.805</v>
      </c>
      <c r="C18" s="187">
        <v>70</v>
      </c>
      <c r="D18" s="187">
        <v>0</v>
      </c>
      <c r="E18" s="187">
        <v>344</v>
      </c>
      <c r="F18" s="187">
        <v>0</v>
      </c>
      <c r="G18" s="231">
        <v>34</v>
      </c>
      <c r="H18" s="187">
        <v>114</v>
      </c>
      <c r="I18" s="187">
        <v>460</v>
      </c>
      <c r="J18" s="187">
        <v>15</v>
      </c>
      <c r="K18" s="187">
        <v>0</v>
      </c>
      <c r="L18" s="187">
        <v>20</v>
      </c>
      <c r="M18" s="187">
        <v>45</v>
      </c>
      <c r="N18" s="187">
        <v>2</v>
      </c>
      <c r="O18" s="187">
        <v>1</v>
      </c>
      <c r="P18" s="187">
        <v>2</v>
      </c>
      <c r="Q18" s="187">
        <v>3</v>
      </c>
      <c r="R18" s="187">
        <v>5</v>
      </c>
      <c r="S18" s="187">
        <v>2</v>
      </c>
      <c r="T18" s="187">
        <v>0</v>
      </c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</row>
    <row r="19" spans="1:35" s="34" customFormat="1">
      <c r="A19" s="104" t="s">
        <v>305</v>
      </c>
      <c r="B19" s="233">
        <f>B3+(B3*0.015)</f>
        <v>13.195</v>
      </c>
      <c r="C19" s="187">
        <v>123</v>
      </c>
      <c r="D19" s="187">
        <v>35</v>
      </c>
      <c r="E19" s="187">
        <v>497</v>
      </c>
      <c r="F19" s="187">
        <v>76</v>
      </c>
      <c r="G19" s="231" t="s">
        <v>346</v>
      </c>
      <c r="H19" s="187">
        <v>191</v>
      </c>
      <c r="I19" s="187">
        <v>2300</v>
      </c>
      <c r="J19" s="187">
        <v>25</v>
      </c>
      <c r="K19" s="187">
        <v>10</v>
      </c>
      <c r="L19" s="187">
        <v>35</v>
      </c>
      <c r="M19" s="187">
        <v>65</v>
      </c>
      <c r="N19" s="234" t="s">
        <v>346</v>
      </c>
      <c r="O19" s="234" t="s">
        <v>346</v>
      </c>
      <c r="P19" s="234" t="s">
        <v>346</v>
      </c>
      <c r="Q19" s="234" t="s">
        <v>346</v>
      </c>
      <c r="R19" s="234" t="s">
        <v>346</v>
      </c>
      <c r="S19" s="234" t="s">
        <v>346</v>
      </c>
      <c r="T19" s="187">
        <v>100</v>
      </c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</row>
    <row r="20" spans="1:35" s="34" customFormat="1">
      <c r="A20" s="104" t="s">
        <v>306</v>
      </c>
      <c r="B20" s="233">
        <f>B4-(B4*0.015)</f>
        <v>8.7665000000000006</v>
      </c>
      <c r="C20" s="187">
        <v>48</v>
      </c>
      <c r="D20" s="187">
        <v>0</v>
      </c>
      <c r="E20" s="187">
        <v>235</v>
      </c>
      <c r="F20" s="187">
        <v>0</v>
      </c>
      <c r="G20" s="231">
        <v>24</v>
      </c>
      <c r="H20" s="187">
        <v>78</v>
      </c>
      <c r="I20" s="187">
        <v>920</v>
      </c>
      <c r="J20" s="187">
        <v>15</v>
      </c>
      <c r="K20" s="187">
        <v>0</v>
      </c>
      <c r="L20" s="187">
        <v>20</v>
      </c>
      <c r="M20" s="187">
        <v>45</v>
      </c>
      <c r="N20" s="187">
        <v>2</v>
      </c>
      <c r="O20" s="187">
        <v>1</v>
      </c>
      <c r="P20" s="187">
        <v>2</v>
      </c>
      <c r="Q20" s="187">
        <v>2</v>
      </c>
      <c r="R20" s="187">
        <v>6</v>
      </c>
      <c r="S20" s="187">
        <v>2</v>
      </c>
      <c r="T20" s="187">
        <v>0</v>
      </c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</row>
    <row r="21" spans="1:35" s="34" customFormat="1">
      <c r="A21" s="104" t="s">
        <v>307</v>
      </c>
      <c r="B21" s="233">
        <f>B4+(B4*0.015)</f>
        <v>9.0335000000000001</v>
      </c>
      <c r="C21" s="187">
        <v>84</v>
      </c>
      <c r="D21" s="187">
        <v>24</v>
      </c>
      <c r="E21" s="187">
        <v>340</v>
      </c>
      <c r="F21" s="187">
        <v>52</v>
      </c>
      <c r="G21" s="231" t="s">
        <v>346</v>
      </c>
      <c r="H21" s="187">
        <v>131</v>
      </c>
      <c r="I21" s="187">
        <v>2300</v>
      </c>
      <c r="J21" s="187">
        <v>25</v>
      </c>
      <c r="K21" s="187">
        <v>10</v>
      </c>
      <c r="L21" s="187">
        <v>35</v>
      </c>
      <c r="M21" s="187">
        <v>65</v>
      </c>
      <c r="N21" s="234" t="s">
        <v>346</v>
      </c>
      <c r="O21" s="234" t="s">
        <v>346</v>
      </c>
      <c r="P21" s="234" t="s">
        <v>346</v>
      </c>
      <c r="Q21" s="234" t="s">
        <v>346</v>
      </c>
      <c r="R21" s="234" t="s">
        <v>346</v>
      </c>
      <c r="S21" s="234" t="s">
        <v>346</v>
      </c>
      <c r="T21" s="187">
        <v>100</v>
      </c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</row>
    <row r="22" spans="1:35" s="34" customFormat="1">
      <c r="A22" s="104" t="s">
        <v>308</v>
      </c>
      <c r="B22" s="233">
        <f>B5-(B5*0.015)</f>
        <v>11.130500000000001</v>
      </c>
      <c r="C22" s="187">
        <v>61</v>
      </c>
      <c r="D22" s="187">
        <v>0</v>
      </c>
      <c r="E22" s="187">
        <v>292</v>
      </c>
      <c r="F22" s="187">
        <v>0</v>
      </c>
      <c r="G22" s="231">
        <v>30</v>
      </c>
      <c r="H22" s="187">
        <v>99</v>
      </c>
      <c r="I22" s="187">
        <v>920</v>
      </c>
      <c r="J22" s="187">
        <v>15</v>
      </c>
      <c r="K22" s="187">
        <v>0</v>
      </c>
      <c r="L22" s="187">
        <v>20</v>
      </c>
      <c r="M22" s="187">
        <v>45</v>
      </c>
      <c r="N22" s="187">
        <v>2</v>
      </c>
      <c r="O22" s="187">
        <v>1</v>
      </c>
      <c r="P22" s="187">
        <v>2</v>
      </c>
      <c r="Q22" s="187">
        <v>2</v>
      </c>
      <c r="R22" s="187">
        <v>6</v>
      </c>
      <c r="S22" s="187">
        <v>2</v>
      </c>
      <c r="T22" s="187">
        <v>0</v>
      </c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</row>
    <row r="23" spans="1:35" s="34" customFormat="1">
      <c r="A23" s="104" t="s">
        <v>309</v>
      </c>
      <c r="B23" s="233">
        <f>B5+(B5*0.015)</f>
        <v>11.4695</v>
      </c>
      <c r="C23" s="187">
        <v>107</v>
      </c>
      <c r="D23" s="187">
        <v>31</v>
      </c>
      <c r="E23" s="187">
        <v>432</v>
      </c>
      <c r="F23" s="187">
        <v>66</v>
      </c>
      <c r="G23" s="231" t="s">
        <v>346</v>
      </c>
      <c r="H23" s="187">
        <v>166</v>
      </c>
      <c r="I23" s="187">
        <v>2300</v>
      </c>
      <c r="J23" s="187">
        <v>25</v>
      </c>
      <c r="K23" s="187">
        <v>10</v>
      </c>
      <c r="L23" s="187">
        <v>35</v>
      </c>
      <c r="M23" s="187">
        <v>65</v>
      </c>
      <c r="N23" s="234" t="s">
        <v>346</v>
      </c>
      <c r="O23" s="234" t="s">
        <v>346</v>
      </c>
      <c r="P23" s="234" t="s">
        <v>346</v>
      </c>
      <c r="Q23" s="234" t="s">
        <v>346</v>
      </c>
      <c r="R23" s="234" t="s">
        <v>346</v>
      </c>
      <c r="S23" s="234" t="s">
        <v>346</v>
      </c>
      <c r="T23" s="187">
        <v>100</v>
      </c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</row>
    <row r="25" spans="1:35" s="66" customFormat="1" ht="30" customHeight="1">
      <c r="A25" s="190" t="s">
        <v>310</v>
      </c>
      <c r="B25" s="191" t="s">
        <v>271</v>
      </c>
      <c r="C25" s="185" t="s">
        <v>289</v>
      </c>
      <c r="D25" s="185" t="s">
        <v>290</v>
      </c>
      <c r="E25" s="185" t="s">
        <v>291</v>
      </c>
      <c r="F25" s="188" t="s">
        <v>292</v>
      </c>
      <c r="G25" s="191" t="s">
        <v>293</v>
      </c>
      <c r="H25" s="185" t="s">
        <v>294</v>
      </c>
      <c r="I25" s="191" t="s">
        <v>311</v>
      </c>
      <c r="J25" s="188" t="s">
        <v>312</v>
      </c>
      <c r="K25" s="191" t="s">
        <v>567</v>
      </c>
      <c r="L25" s="191" t="s">
        <v>568</v>
      </c>
      <c r="M25" s="191" t="s">
        <v>569</v>
      </c>
      <c r="N25" s="192" t="s">
        <v>570</v>
      </c>
      <c r="O25" s="192" t="s">
        <v>571</v>
      </c>
      <c r="P25" s="192" t="s">
        <v>518</v>
      </c>
      <c r="Q25" s="232" t="s">
        <v>533</v>
      </c>
      <c r="R25" s="232" t="s">
        <v>534</v>
      </c>
      <c r="S25" s="232" t="s">
        <v>535</v>
      </c>
      <c r="T25" s="232" t="s">
        <v>536</v>
      </c>
      <c r="U25" s="232" t="s">
        <v>537</v>
      </c>
      <c r="V25" s="232" t="s">
        <v>538</v>
      </c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</row>
    <row r="26" spans="1:35" s="34" customFormat="1">
      <c r="A26" s="104" t="s">
        <v>302</v>
      </c>
      <c r="B26" s="392">
        <f>B9-(B9*0.015)</f>
        <v>7.88</v>
      </c>
      <c r="C26" s="441">
        <f>C9-(C9*0.3)</f>
        <v>42</v>
      </c>
      <c r="D26" s="441">
        <f>D9-(D9*0.3)</f>
        <v>17.5</v>
      </c>
      <c r="E26" s="441">
        <f>E9-(E9*0.3)</f>
        <v>161</v>
      </c>
      <c r="F26" s="393">
        <f>F9-(F9*0.3)</f>
        <v>83.300000000000011</v>
      </c>
      <c r="G26" s="393">
        <f>G9*0.7</f>
        <v>12.25</v>
      </c>
      <c r="H26" s="393">
        <f>H9-(H9*0.3)</f>
        <v>45.5</v>
      </c>
      <c r="I26" s="394">
        <f>I9*0.7</f>
        <v>1959.9999999999998</v>
      </c>
      <c r="J26" s="392">
        <f>J9-(J9*0.3)</f>
        <v>37.590000000000003</v>
      </c>
      <c r="K26" s="395">
        <f>K9*0.7</f>
        <v>8.8899999999999988</v>
      </c>
      <c r="L26" s="395">
        <f>L9*0.7</f>
        <v>24.08</v>
      </c>
      <c r="M26" s="395">
        <f>M9*0.7</f>
        <v>10.569999999999999</v>
      </c>
      <c r="N26" s="395">
        <f>J9*0.7</f>
        <v>37.589999999999996</v>
      </c>
      <c r="O26" s="393">
        <f>(F26*17/(B26*1000))*100</f>
        <v>17.97081218274112</v>
      </c>
      <c r="P26" s="391">
        <v>0</v>
      </c>
      <c r="Q26" s="443">
        <f t="shared" ref="Q26:V26" si="0">Q9*0.7</f>
        <v>1.2</v>
      </c>
      <c r="R26" s="442">
        <f t="shared" si="0"/>
        <v>0.39200000000000002</v>
      </c>
      <c r="S26" s="442">
        <f t="shared" si="0"/>
        <v>1.3079999999999998</v>
      </c>
      <c r="T26" s="442">
        <f t="shared" si="0"/>
        <v>1.0999999999999999</v>
      </c>
      <c r="U26" s="442">
        <f t="shared" si="0"/>
        <v>2.4</v>
      </c>
      <c r="V26" s="442">
        <v>1</v>
      </c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</row>
    <row r="27" spans="1:35" s="34" customFormat="1">
      <c r="A27" s="104" t="s">
        <v>303</v>
      </c>
      <c r="B27" s="392">
        <f>B9+(B9*0.015)</f>
        <v>8.1199999999999992</v>
      </c>
      <c r="C27" s="441">
        <f>C9+(C9*0.3)</f>
        <v>78</v>
      </c>
      <c r="D27" s="441">
        <f>D9+(D9*0.3)</f>
        <v>32.5</v>
      </c>
      <c r="E27" s="441">
        <f>E9+(E9*0.3)</f>
        <v>299</v>
      </c>
      <c r="F27" s="393">
        <f>F9+(F9*0.3)</f>
        <v>154.69999999999999</v>
      </c>
      <c r="G27" s="393">
        <f>G9*1.3</f>
        <v>22.75</v>
      </c>
      <c r="H27" s="393">
        <f>H9+(H9*0.3)</f>
        <v>84.5</v>
      </c>
      <c r="I27" s="394">
        <f>I9*1.3</f>
        <v>3640</v>
      </c>
      <c r="J27" s="392">
        <f>J9+(J9*0.3)</f>
        <v>69.81</v>
      </c>
      <c r="K27" s="395">
        <f>K9*1.7</f>
        <v>21.59</v>
      </c>
      <c r="L27" s="395">
        <f>L9*1.3</f>
        <v>44.72</v>
      </c>
      <c r="M27" s="395">
        <f>M9*1.3</f>
        <v>19.63</v>
      </c>
      <c r="N27" s="395">
        <f>J9*1.3</f>
        <v>69.81</v>
      </c>
      <c r="O27" s="393">
        <f>(F27*17/(B27*1000))*100</f>
        <v>32.387931034482762</v>
      </c>
      <c r="P27" s="391">
        <v>0</v>
      </c>
      <c r="Q27" s="443">
        <f t="shared" ref="Q27:V27" si="1">Q9*1.3</f>
        <v>2.2285714285714286</v>
      </c>
      <c r="R27" s="442">
        <f t="shared" si="1"/>
        <v>0.72800000000000009</v>
      </c>
      <c r="S27" s="442">
        <f>S9*1.3</f>
        <v>2.4291428571428568</v>
      </c>
      <c r="T27" s="442">
        <f t="shared" si="1"/>
        <v>2.0428571428571427</v>
      </c>
      <c r="U27" s="442">
        <f t="shared" si="1"/>
        <v>4.4571428571428573</v>
      </c>
      <c r="V27" s="442">
        <v>6</v>
      </c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</row>
    <row r="28" spans="1:35" s="34" customFormat="1">
      <c r="A28" s="104" t="s">
        <v>304</v>
      </c>
      <c r="B28" s="392">
        <f>B10-(B10*0.015)</f>
        <v>14.775</v>
      </c>
      <c r="C28" s="441">
        <f>C10-(C10*0.3)</f>
        <v>89.6</v>
      </c>
      <c r="D28" s="441">
        <f>D10-(D10*0.3)</f>
        <v>36.4</v>
      </c>
      <c r="E28" s="441">
        <f>E10-(E10*0.3)</f>
        <v>285.60000000000002</v>
      </c>
      <c r="F28" s="393">
        <f>F10-(F10*0.3)</f>
        <v>98.7</v>
      </c>
      <c r="G28" s="393">
        <f>G10*0.7</f>
        <v>14.279999999999998</v>
      </c>
      <c r="H28" s="393">
        <f>H10-(H10*0.3)</f>
        <v>68.599999999999994</v>
      </c>
      <c r="I28" s="394">
        <f>I10*0.7</f>
        <v>2688</v>
      </c>
      <c r="J28" s="392">
        <f>J10-(J10*0.3)</f>
        <v>33.74</v>
      </c>
      <c r="K28" s="395">
        <f>K10*0.7</f>
        <v>10.29</v>
      </c>
      <c r="L28" s="395">
        <f>L10*0.7</f>
        <v>24.29</v>
      </c>
      <c r="M28" s="395">
        <f>M10*0.7</f>
        <v>9.73</v>
      </c>
      <c r="N28" s="395">
        <f>J10*0.7</f>
        <v>33.74</v>
      </c>
      <c r="O28" s="393">
        <f t="shared" ref="O28:O33" si="2">(F28*17/(B28*1000))*100</f>
        <v>11.356345177664975</v>
      </c>
      <c r="P28" s="391">
        <v>0</v>
      </c>
      <c r="Q28" s="395">
        <f t="shared" ref="Q28:V28" si="3">Q10*0.7</f>
        <v>0.7</v>
      </c>
      <c r="R28" s="391">
        <f t="shared" si="3"/>
        <v>0.63</v>
      </c>
      <c r="S28" s="391">
        <f t="shared" si="3"/>
        <v>0.7</v>
      </c>
      <c r="T28" s="391">
        <f t="shared" si="3"/>
        <v>0.7</v>
      </c>
      <c r="U28" s="391">
        <f t="shared" si="3"/>
        <v>4.76</v>
      </c>
      <c r="V28" s="391">
        <v>1</v>
      </c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</row>
    <row r="29" spans="1:35" s="34" customFormat="1">
      <c r="A29" s="104" t="s">
        <v>305</v>
      </c>
      <c r="B29" s="392">
        <f>B10+(B10*0.015)</f>
        <v>15.225</v>
      </c>
      <c r="C29" s="441">
        <f>C10+(C10*0.3)</f>
        <v>166.4</v>
      </c>
      <c r="D29" s="441">
        <f>D10+(D10*0.3)</f>
        <v>67.599999999999994</v>
      </c>
      <c r="E29" s="441">
        <f>E10+(E10*0.3)</f>
        <v>530.4</v>
      </c>
      <c r="F29" s="393">
        <f>F10+(F10*0.3)</f>
        <v>183.3</v>
      </c>
      <c r="G29" s="393">
        <f>G10*1.3</f>
        <v>26.52</v>
      </c>
      <c r="H29" s="393">
        <f>H10+(H10*0.3)</f>
        <v>127.4</v>
      </c>
      <c r="I29" s="394">
        <f>I10*1.3</f>
        <v>4992</v>
      </c>
      <c r="J29" s="392">
        <f>J10+(J10*0.3)</f>
        <v>62.660000000000004</v>
      </c>
      <c r="K29" s="395">
        <f>K10*1.3</f>
        <v>19.11</v>
      </c>
      <c r="L29" s="395">
        <f>L10*1.3</f>
        <v>45.110000000000007</v>
      </c>
      <c r="M29" s="395">
        <f>M10*1.3</f>
        <v>18.07</v>
      </c>
      <c r="N29" s="395">
        <f>J10*1.3</f>
        <v>62.660000000000004</v>
      </c>
      <c r="O29" s="393">
        <f t="shared" si="2"/>
        <v>20.466995073891628</v>
      </c>
      <c r="P29" s="391">
        <v>0</v>
      </c>
      <c r="Q29" s="395">
        <f t="shared" ref="Q29:V29" si="4">Q10*1.3</f>
        <v>1.3</v>
      </c>
      <c r="R29" s="391">
        <f t="shared" si="4"/>
        <v>1.1700000000000002</v>
      </c>
      <c r="S29" s="391">
        <f t="shared" si="4"/>
        <v>1.3</v>
      </c>
      <c r="T29" s="391">
        <f t="shared" si="4"/>
        <v>1.3</v>
      </c>
      <c r="U29" s="391">
        <f t="shared" si="4"/>
        <v>8.84</v>
      </c>
      <c r="V29" s="391">
        <v>6</v>
      </c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</row>
    <row r="30" spans="1:35" s="34" customFormat="1">
      <c r="A30" s="104" t="s">
        <v>306</v>
      </c>
      <c r="B30" s="392">
        <f>B11-(B11*0.015)</f>
        <v>10.1455</v>
      </c>
      <c r="C30" s="441">
        <f>C11-(C11*0.3)</f>
        <v>58.8</v>
      </c>
      <c r="D30" s="441">
        <f>D11-(D11*0.3)</f>
        <v>22.4</v>
      </c>
      <c r="E30" s="441">
        <f>E11-(E11*0.3)</f>
        <v>177.10000000000002</v>
      </c>
      <c r="F30" s="393">
        <f>F11-(F11*0.3)</f>
        <v>71.400000000000006</v>
      </c>
      <c r="G30" s="393">
        <f>G11*0.7</f>
        <v>11.41</v>
      </c>
      <c r="H30" s="393">
        <f>H11-(H11*0.3)</f>
        <v>51.1</v>
      </c>
      <c r="I30" s="394">
        <f>I11*0.7</f>
        <v>1945.9999999999998</v>
      </c>
      <c r="J30" s="392">
        <f>J11-(J11*0.3)</f>
        <v>32.340000000000003</v>
      </c>
      <c r="K30" s="395">
        <f>K11*0.7</f>
        <v>11.339999999999998</v>
      </c>
      <c r="L30" s="395">
        <f>L11*0.7</f>
        <v>24.919999999999998</v>
      </c>
      <c r="M30" s="395">
        <f>M11*0.7</f>
        <v>9.8699999999999992</v>
      </c>
      <c r="N30" s="395">
        <f>J11*0.7</f>
        <v>32.340000000000003</v>
      </c>
      <c r="O30" s="393">
        <f t="shared" si="2"/>
        <v>11.963924892809622</v>
      </c>
      <c r="P30" s="391">
        <v>1.8199999999999998</v>
      </c>
      <c r="Q30" s="395">
        <f t="shared" ref="Q30:V30" si="5">Q11*0.7</f>
        <v>0.84</v>
      </c>
      <c r="R30" s="391">
        <f t="shared" si="5"/>
        <v>0.63</v>
      </c>
      <c r="S30" s="391">
        <f t="shared" si="5"/>
        <v>1.6099999999999999</v>
      </c>
      <c r="T30" s="391">
        <f t="shared" si="5"/>
        <v>0.77</v>
      </c>
      <c r="U30" s="391">
        <f t="shared" si="5"/>
        <v>2.4499999999999997</v>
      </c>
      <c r="V30" s="391">
        <v>1</v>
      </c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</row>
    <row r="31" spans="1:35" s="34" customFormat="1">
      <c r="A31" s="104" t="s">
        <v>307</v>
      </c>
      <c r="B31" s="392">
        <f>B11+(B11*0.015)</f>
        <v>10.454500000000001</v>
      </c>
      <c r="C31" s="441">
        <f>C11+(C11*0.3)</f>
        <v>109.2</v>
      </c>
      <c r="D31" s="441">
        <f>D11+(D11*0.3)</f>
        <v>41.6</v>
      </c>
      <c r="E31" s="441">
        <f>E11+(E11*0.3)</f>
        <v>328.9</v>
      </c>
      <c r="F31" s="393">
        <f>F11+(F11*0.3)</f>
        <v>132.6</v>
      </c>
      <c r="G31" s="393">
        <f>G11*1.3</f>
        <v>21.19</v>
      </c>
      <c r="H31" s="393">
        <f>H11+(H11*0.3)</f>
        <v>94.9</v>
      </c>
      <c r="I31" s="394">
        <f>I11*1.3</f>
        <v>3614</v>
      </c>
      <c r="J31" s="392">
        <f>J11+(J11*0.3)</f>
        <v>60.06</v>
      </c>
      <c r="K31" s="395">
        <f>K11*1.3</f>
        <v>21.06</v>
      </c>
      <c r="L31" s="395">
        <f>L11*1.3</f>
        <v>46.28</v>
      </c>
      <c r="M31" s="395">
        <f>M11*1.3</f>
        <v>18.330000000000002</v>
      </c>
      <c r="N31" s="395">
        <f>J11*1.3</f>
        <v>60.06</v>
      </c>
      <c r="O31" s="393">
        <f t="shared" si="2"/>
        <v>21.562006791333872</v>
      </c>
      <c r="P31" s="391">
        <v>3.3800000000000003</v>
      </c>
      <c r="Q31" s="395">
        <f t="shared" ref="Q31:V31" si="6">Q11*1.3</f>
        <v>1.56</v>
      </c>
      <c r="R31" s="391">
        <f t="shared" si="6"/>
        <v>1.1700000000000002</v>
      </c>
      <c r="S31" s="391">
        <f t="shared" si="6"/>
        <v>2.9899999999999998</v>
      </c>
      <c r="T31" s="391">
        <f t="shared" si="6"/>
        <v>1.4300000000000002</v>
      </c>
      <c r="U31" s="391">
        <f t="shared" si="6"/>
        <v>4.55</v>
      </c>
      <c r="V31" s="391">
        <v>6</v>
      </c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</row>
    <row r="32" spans="1:35" s="34" customFormat="1">
      <c r="A32" s="104" t="s">
        <v>308</v>
      </c>
      <c r="B32" s="392">
        <f>B12-(B12*0.015)</f>
        <v>12.7065</v>
      </c>
      <c r="C32" s="441">
        <f>C12-(C12*0.3)</f>
        <v>75.599999999999994</v>
      </c>
      <c r="D32" s="441">
        <f>D12-(D12*0.3)</f>
        <v>28.700000000000003</v>
      </c>
      <c r="E32" s="441">
        <f>E12-(E12*0.3)</f>
        <v>228.9</v>
      </c>
      <c r="F32" s="393">
        <f>F12-(F12*0.3)</f>
        <v>79.800000000000011</v>
      </c>
      <c r="G32" s="393">
        <f>G12*0.7</f>
        <v>15.679999999999998</v>
      </c>
      <c r="H32" s="393">
        <f>H12-(H12*0.3)</f>
        <v>79.099999999999994</v>
      </c>
      <c r="I32" s="394">
        <f>I12*0.7</f>
        <v>2660</v>
      </c>
      <c r="J32" s="392">
        <f>J12-(J12*0.3)</f>
        <v>29.75</v>
      </c>
      <c r="K32" s="395">
        <f>K12*0.7</f>
        <v>11.899999999999999</v>
      </c>
      <c r="L32" s="395">
        <f>L12*0.7</f>
        <v>26.599999999999998</v>
      </c>
      <c r="M32" s="395">
        <f>M12*0.7</f>
        <v>10.569999999999999</v>
      </c>
      <c r="N32" s="395">
        <f>J12*0.7</f>
        <v>29.749999999999996</v>
      </c>
      <c r="O32" s="393">
        <f t="shared" si="2"/>
        <v>10.676425451540551</v>
      </c>
      <c r="P32" s="391">
        <v>2.2399999999999998</v>
      </c>
      <c r="Q32" s="395">
        <f t="shared" ref="Q32:V32" si="7">Q12*0.7</f>
        <v>0.48999999999999994</v>
      </c>
      <c r="R32" s="391">
        <f t="shared" si="7"/>
        <v>0.55999999999999994</v>
      </c>
      <c r="S32" s="391">
        <f t="shared" si="7"/>
        <v>1.26</v>
      </c>
      <c r="T32" s="391">
        <f t="shared" si="7"/>
        <v>0.90999999999999992</v>
      </c>
      <c r="U32" s="391">
        <f t="shared" si="7"/>
        <v>3.6399999999999997</v>
      </c>
      <c r="V32" s="391">
        <v>1</v>
      </c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</row>
    <row r="33" spans="1:35" s="34" customFormat="1">
      <c r="A33" s="104" t="s">
        <v>572</v>
      </c>
      <c r="B33" s="392">
        <f>B12+(B12*0.015)</f>
        <v>13.093500000000001</v>
      </c>
      <c r="C33" s="441">
        <f>C12+(C12*0.3)</f>
        <v>140.4</v>
      </c>
      <c r="D33" s="441">
        <f>D12+(D12*0.3)</f>
        <v>53.3</v>
      </c>
      <c r="E33" s="441">
        <f>E12+(E12*0.3)</f>
        <v>425.1</v>
      </c>
      <c r="F33" s="393">
        <f>F12+(F12*0.3)</f>
        <v>148.19999999999999</v>
      </c>
      <c r="G33" s="393">
        <f>G12*1.3</f>
        <v>29.119999999999997</v>
      </c>
      <c r="H33" s="393">
        <f>H12+(H12*0.3)</f>
        <v>146.9</v>
      </c>
      <c r="I33" s="394">
        <f>I12*1.3</f>
        <v>4940</v>
      </c>
      <c r="J33" s="392">
        <f>J12+(J12*0.3)</f>
        <v>55.25</v>
      </c>
      <c r="K33" s="395">
        <f>K12*1.3</f>
        <v>22.1</v>
      </c>
      <c r="L33" s="395">
        <f>L12*1.3</f>
        <v>49.4</v>
      </c>
      <c r="M33" s="395">
        <f>M12*1.3</f>
        <v>19.63</v>
      </c>
      <c r="N33" s="395">
        <f>J12*1.3</f>
        <v>55.25</v>
      </c>
      <c r="O33" s="393">
        <f t="shared" si="2"/>
        <v>19.241608431664563</v>
      </c>
      <c r="P33" s="391">
        <v>4.16</v>
      </c>
      <c r="Q33" s="395">
        <f t="shared" ref="Q33:V33" si="8">Q12*1.3</f>
        <v>0.90999999999999992</v>
      </c>
      <c r="R33" s="391">
        <f t="shared" si="8"/>
        <v>1.04</v>
      </c>
      <c r="S33" s="391">
        <f t="shared" si="8"/>
        <v>2.3400000000000003</v>
      </c>
      <c r="T33" s="391">
        <f t="shared" si="8"/>
        <v>1.6900000000000002</v>
      </c>
      <c r="U33" s="391">
        <f t="shared" si="8"/>
        <v>6.7600000000000007</v>
      </c>
      <c r="V33" s="391">
        <v>6</v>
      </c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</row>
    <row r="34" spans="1:35">
      <c r="I34" s="238"/>
    </row>
    <row r="35" spans="1:35">
      <c r="A35" s="103"/>
      <c r="B35" s="189"/>
      <c r="C35" s="234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296"/>
  <sheetViews>
    <sheetView topLeftCell="A69" workbookViewId="0">
      <selection activeCell="N115" sqref="N115:O120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26" customWidth="1"/>
    <col min="4" max="4" width="14.42578125" style="115" customWidth="1"/>
    <col min="5" max="5" width="18" style="226" customWidth="1"/>
    <col min="6" max="6" width="19" style="226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26" customWidth="1"/>
    <col min="12" max="12" width="15.85546875" style="226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2" customFormat="1">
      <c r="B1" s="214"/>
      <c r="C1" s="214"/>
      <c r="D1" s="214"/>
      <c r="E1" s="214"/>
      <c r="F1" s="214" t="s">
        <v>313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</row>
    <row r="2" spans="1:30">
      <c r="A2" s="65" t="s">
        <v>314</v>
      </c>
      <c r="B2" s="119"/>
      <c r="E2" s="465" t="s">
        <v>541</v>
      </c>
      <c r="F2" s="465"/>
      <c r="G2" s="465"/>
      <c r="H2" s="466" t="s">
        <v>542</v>
      </c>
      <c r="I2" s="466"/>
      <c r="J2" s="466"/>
      <c r="K2" s="465" t="s">
        <v>543</v>
      </c>
      <c r="L2" s="465"/>
      <c r="M2" s="465"/>
      <c r="N2" s="466" t="s">
        <v>544</v>
      </c>
      <c r="O2" s="466"/>
      <c r="P2" s="466"/>
    </row>
    <row r="3" spans="1:30" s="211" customFormat="1">
      <c r="A3" s="102" t="s">
        <v>319</v>
      </c>
      <c r="B3" s="216" t="s">
        <v>320</v>
      </c>
      <c r="C3" s="217" t="s">
        <v>321</v>
      </c>
      <c r="D3" s="212" t="s">
        <v>322</v>
      </c>
      <c r="E3" s="217" t="s">
        <v>323</v>
      </c>
      <c r="F3" s="217" t="s">
        <v>540</v>
      </c>
      <c r="G3" s="212" t="s">
        <v>325</v>
      </c>
      <c r="H3" s="217" t="s">
        <v>323</v>
      </c>
      <c r="I3" s="217" t="s">
        <v>540</v>
      </c>
      <c r="J3" s="212" t="s">
        <v>325</v>
      </c>
      <c r="K3" s="217" t="s">
        <v>323</v>
      </c>
      <c r="L3" s="217" t="s">
        <v>540</v>
      </c>
      <c r="M3" s="212" t="s">
        <v>325</v>
      </c>
      <c r="N3" s="217" t="s">
        <v>323</v>
      </c>
      <c r="O3" s="217" t="s">
        <v>540</v>
      </c>
      <c r="P3" s="212" t="s">
        <v>325</v>
      </c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</row>
    <row r="4" spans="1:30">
      <c r="A4" s="26"/>
      <c r="B4" s="119"/>
      <c r="G4" s="117" t="s">
        <v>326</v>
      </c>
      <c r="H4" s="227"/>
      <c r="I4" s="227"/>
      <c r="J4" s="117" t="s">
        <v>326</v>
      </c>
      <c r="M4" s="117" t="s">
        <v>326</v>
      </c>
      <c r="N4" s="226"/>
      <c r="O4" s="227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18">
        <v>14</v>
      </c>
      <c r="F5" s="218">
        <v>21</v>
      </c>
      <c r="G5" s="219">
        <v>17.5</v>
      </c>
      <c r="H5" s="218">
        <v>14</v>
      </c>
      <c r="I5" s="218">
        <v>21</v>
      </c>
      <c r="J5" s="120">
        <v>17.5</v>
      </c>
      <c r="K5" s="218">
        <v>14</v>
      </c>
      <c r="L5" s="218">
        <v>21</v>
      </c>
      <c r="M5" s="120">
        <v>17.5</v>
      </c>
      <c r="N5" s="218">
        <v>14</v>
      </c>
      <c r="O5" s="218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19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78" t="s">
        <v>8</v>
      </c>
      <c r="B7" s="279" t="s">
        <v>9</v>
      </c>
      <c r="C7" s="226">
        <v>1</v>
      </c>
      <c r="D7" s="280">
        <v>120</v>
      </c>
      <c r="E7" s="210">
        <v>120</v>
      </c>
      <c r="F7" s="210">
        <f>$D7*14</f>
        <v>1680</v>
      </c>
      <c r="G7" s="118"/>
      <c r="H7" s="210">
        <v>120</v>
      </c>
      <c r="I7" s="210">
        <v>1680</v>
      </c>
      <c r="K7" s="210">
        <v>120</v>
      </c>
      <c r="L7" s="210">
        <v>1680</v>
      </c>
      <c r="M7" s="281"/>
      <c r="N7" s="210">
        <v>120</v>
      </c>
      <c r="O7" s="210">
        <v>1680</v>
      </c>
      <c r="P7" s="281"/>
    </row>
    <row r="8" spans="1:30">
      <c r="A8" s="278" t="s">
        <v>12</v>
      </c>
      <c r="B8" s="279" t="s">
        <v>13</v>
      </c>
      <c r="C8" s="226">
        <v>1</v>
      </c>
      <c r="D8" s="280">
        <v>120</v>
      </c>
      <c r="E8" s="210">
        <v>120</v>
      </c>
      <c r="F8" s="210">
        <f>$D8*14</f>
        <v>1680</v>
      </c>
      <c r="H8" s="210">
        <v>120</v>
      </c>
      <c r="I8" s="210">
        <v>1680</v>
      </c>
      <c r="K8" s="210">
        <v>120</v>
      </c>
      <c r="L8" s="210">
        <v>1680</v>
      </c>
      <c r="M8" s="281"/>
      <c r="N8" s="210">
        <v>120</v>
      </c>
      <c r="O8" s="210">
        <v>1680</v>
      </c>
      <c r="P8" s="281"/>
    </row>
    <row r="9" spans="1:30">
      <c r="A9" s="278" t="s">
        <v>16</v>
      </c>
      <c r="B9" s="279" t="s">
        <v>17</v>
      </c>
      <c r="C9" s="226">
        <v>2</v>
      </c>
      <c r="D9" s="280">
        <v>120</v>
      </c>
      <c r="E9" s="210">
        <f t="shared" ref="E9:E12" si="1">$D9/2</f>
        <v>60</v>
      </c>
      <c r="F9" s="210">
        <f>$D9*7</f>
        <v>840</v>
      </c>
      <c r="H9" s="210">
        <v>60</v>
      </c>
      <c r="I9" s="210">
        <v>840</v>
      </c>
      <c r="K9" s="210">
        <v>60</v>
      </c>
      <c r="L9" s="210">
        <v>840</v>
      </c>
      <c r="M9" s="281"/>
      <c r="N9" s="210">
        <v>60</v>
      </c>
      <c r="O9" s="210">
        <v>840</v>
      </c>
      <c r="P9" s="281"/>
    </row>
    <row r="10" spans="1:30">
      <c r="A10" s="278" t="s">
        <v>18</v>
      </c>
      <c r="B10" s="279" t="s">
        <v>19</v>
      </c>
      <c r="C10" s="226">
        <v>2</v>
      </c>
      <c r="D10" s="280">
        <v>120</v>
      </c>
      <c r="E10" s="210">
        <f t="shared" si="1"/>
        <v>60</v>
      </c>
      <c r="F10" s="210">
        <f>$D10*7</f>
        <v>840</v>
      </c>
      <c r="H10" s="210">
        <v>60</v>
      </c>
      <c r="I10" s="210">
        <v>840</v>
      </c>
      <c r="K10" s="210">
        <v>60</v>
      </c>
      <c r="L10" s="210">
        <v>840</v>
      </c>
      <c r="M10" s="281"/>
      <c r="N10" s="210">
        <v>60</v>
      </c>
      <c r="O10" s="210">
        <v>840</v>
      </c>
      <c r="P10" s="281"/>
    </row>
    <row r="11" spans="1:30">
      <c r="A11" s="278" t="s">
        <v>23</v>
      </c>
      <c r="B11" s="279" t="s">
        <v>24</v>
      </c>
      <c r="C11" s="226">
        <v>1</v>
      </c>
      <c r="D11" s="280">
        <v>120</v>
      </c>
      <c r="E11" s="210">
        <v>120</v>
      </c>
      <c r="F11" s="210">
        <f t="shared" ref="F11" si="2">$D11*14</f>
        <v>1680</v>
      </c>
      <c r="H11" s="210">
        <v>120</v>
      </c>
      <c r="I11" s="210">
        <v>1680</v>
      </c>
      <c r="K11" s="210">
        <v>120</v>
      </c>
      <c r="L11" s="210">
        <v>1680</v>
      </c>
      <c r="M11" s="281"/>
      <c r="N11" s="210">
        <v>120</v>
      </c>
      <c r="O11" s="210">
        <v>1680</v>
      </c>
      <c r="P11" s="281"/>
    </row>
    <row r="12" spans="1:30">
      <c r="A12" s="278" t="s">
        <v>27</v>
      </c>
      <c r="B12" s="279" t="s">
        <v>26</v>
      </c>
      <c r="C12" s="226">
        <v>2</v>
      </c>
      <c r="D12" s="280">
        <v>120</v>
      </c>
      <c r="E12" s="210">
        <f t="shared" si="1"/>
        <v>60</v>
      </c>
      <c r="F12" s="210">
        <f>$D12*7</f>
        <v>840</v>
      </c>
      <c r="H12" s="210">
        <v>60</v>
      </c>
      <c r="I12" s="210">
        <v>840</v>
      </c>
      <c r="K12" s="210">
        <v>60</v>
      </c>
      <c r="L12" s="210">
        <v>840</v>
      </c>
      <c r="M12" s="281"/>
      <c r="N12" s="210">
        <v>60</v>
      </c>
      <c r="O12" s="210">
        <v>840</v>
      </c>
      <c r="P12" s="281"/>
    </row>
    <row r="13" spans="1:30">
      <c r="A13" s="278" t="s">
        <v>29</v>
      </c>
      <c r="B13" s="279" t="s">
        <v>28</v>
      </c>
      <c r="C13" s="226">
        <v>3</v>
      </c>
      <c r="D13" s="280">
        <v>120</v>
      </c>
      <c r="E13" s="216">
        <v>0</v>
      </c>
      <c r="F13" s="216">
        <v>0</v>
      </c>
      <c r="G13" s="448"/>
      <c r="H13" s="216">
        <v>0</v>
      </c>
      <c r="I13" s="216">
        <v>0</v>
      </c>
      <c r="K13" s="210">
        <v>30</v>
      </c>
      <c r="L13" s="210">
        <v>420</v>
      </c>
      <c r="M13" s="281"/>
      <c r="N13" s="210">
        <v>30</v>
      </c>
      <c r="O13" s="210">
        <v>420</v>
      </c>
      <c r="P13" s="281"/>
    </row>
    <row r="14" spans="1:30">
      <c r="A14" s="278" t="s">
        <v>25</v>
      </c>
      <c r="B14" s="279" t="s">
        <v>30</v>
      </c>
      <c r="C14" s="226">
        <v>2</v>
      </c>
      <c r="D14" s="280">
        <v>120</v>
      </c>
      <c r="E14" s="210">
        <f>$D14/4</f>
        <v>30</v>
      </c>
      <c r="F14" s="210">
        <f>$D14*14/2</f>
        <v>840</v>
      </c>
      <c r="H14" s="210">
        <v>30</v>
      </c>
      <c r="I14" s="210">
        <v>840</v>
      </c>
      <c r="K14" s="210">
        <v>30</v>
      </c>
      <c r="L14" s="210">
        <v>840</v>
      </c>
      <c r="M14" s="281"/>
      <c r="N14" s="210">
        <f>$D14/4</f>
        <v>30</v>
      </c>
      <c r="O14" s="210">
        <f>$D14*14/2</f>
        <v>840</v>
      </c>
    </row>
    <row r="15" spans="1:30">
      <c r="A15" s="278" t="s">
        <v>381</v>
      </c>
      <c r="B15" s="279" t="s">
        <v>406</v>
      </c>
      <c r="C15" s="226">
        <v>2</v>
      </c>
      <c r="D15" s="282">
        <v>120</v>
      </c>
      <c r="E15" s="210">
        <f>D15/4</f>
        <v>30</v>
      </c>
      <c r="F15" s="210">
        <f>$D15*14/2</f>
        <v>840</v>
      </c>
      <c r="H15" s="210">
        <v>30</v>
      </c>
      <c r="I15" s="210">
        <v>840</v>
      </c>
      <c r="K15" s="210">
        <v>30</v>
      </c>
      <c r="L15" s="210">
        <v>840</v>
      </c>
      <c r="M15" s="282"/>
      <c r="N15" s="210">
        <f>$D15/4</f>
        <v>30</v>
      </c>
      <c r="O15" s="210">
        <f>$D15*14/2</f>
        <v>840</v>
      </c>
    </row>
    <row r="16" spans="1:30">
      <c r="A16" s="278" t="s">
        <v>574</v>
      </c>
      <c r="B16" s="279" t="s">
        <v>575</v>
      </c>
      <c r="C16" s="444">
        <v>1</v>
      </c>
      <c r="D16" s="282">
        <v>120</v>
      </c>
      <c r="E16" s="210">
        <v>120</v>
      </c>
      <c r="F16" s="210">
        <f t="shared" ref="F16:F17" si="3">$D16*14</f>
        <v>1680</v>
      </c>
      <c r="H16" s="210">
        <v>120</v>
      </c>
      <c r="I16" s="210">
        <v>1680</v>
      </c>
      <c r="K16" s="210">
        <v>120</v>
      </c>
      <c r="L16" s="210">
        <v>1680</v>
      </c>
      <c r="M16" s="282"/>
      <c r="N16" s="210">
        <v>120</v>
      </c>
      <c r="O16" s="210">
        <v>1680</v>
      </c>
    </row>
    <row r="17" spans="1:30">
      <c r="A17" s="278" t="s">
        <v>579</v>
      </c>
      <c r="B17" s="279" t="s">
        <v>580</v>
      </c>
      <c r="C17" s="444">
        <v>1</v>
      </c>
      <c r="D17" s="282">
        <v>120</v>
      </c>
      <c r="E17" s="210">
        <v>120</v>
      </c>
      <c r="F17" s="210">
        <f t="shared" si="3"/>
        <v>1680</v>
      </c>
      <c r="H17" s="210">
        <v>120</v>
      </c>
      <c r="I17" s="210">
        <v>1680</v>
      </c>
      <c r="K17" s="210">
        <v>120</v>
      </c>
      <c r="L17" s="210">
        <v>1680</v>
      </c>
      <c r="M17" s="282"/>
      <c r="N17" s="210">
        <v>120</v>
      </c>
      <c r="O17" s="210">
        <v>1680</v>
      </c>
    </row>
    <row r="18" spans="1:30" s="108" customFormat="1">
      <c r="A18" s="8" t="s">
        <v>329</v>
      </c>
      <c r="B18" s="120"/>
      <c r="C18" s="120"/>
      <c r="D18" s="115"/>
      <c r="E18" s="218">
        <v>14</v>
      </c>
      <c r="F18" s="218">
        <v>28</v>
      </c>
      <c r="G18" s="120">
        <v>21</v>
      </c>
      <c r="H18" s="218">
        <v>14</v>
      </c>
      <c r="I18" s="218">
        <v>28</v>
      </c>
      <c r="J18" s="120">
        <v>21</v>
      </c>
      <c r="K18" s="218">
        <v>14</v>
      </c>
      <c r="L18" s="218">
        <v>28</v>
      </c>
      <c r="M18" s="120">
        <v>21</v>
      </c>
      <c r="N18" s="218">
        <v>7</v>
      </c>
      <c r="O18" s="218">
        <v>21</v>
      </c>
      <c r="P18" s="120">
        <v>14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</row>
    <row r="19" spans="1:30" s="108" customFormat="1">
      <c r="A19" s="8" t="s">
        <v>328</v>
      </c>
      <c r="B19" s="120"/>
      <c r="C19" s="120"/>
      <c r="D19" s="115"/>
      <c r="E19" s="120">
        <f t="shared" ref="E19:P19" si="4">E18*75</f>
        <v>1050</v>
      </c>
      <c r="F19" s="120">
        <f t="shared" si="4"/>
        <v>2100</v>
      </c>
      <c r="G19" s="120">
        <f t="shared" si="4"/>
        <v>1575</v>
      </c>
      <c r="H19" s="120">
        <f t="shared" si="4"/>
        <v>1050</v>
      </c>
      <c r="I19" s="120">
        <f t="shared" si="4"/>
        <v>2100</v>
      </c>
      <c r="J19" s="120">
        <f t="shared" si="4"/>
        <v>1575</v>
      </c>
      <c r="K19" s="120">
        <f t="shared" si="4"/>
        <v>1050</v>
      </c>
      <c r="L19" s="120">
        <f t="shared" si="4"/>
        <v>2100</v>
      </c>
      <c r="M19" s="120">
        <f t="shared" si="4"/>
        <v>1575</v>
      </c>
      <c r="N19" s="120">
        <f t="shared" si="4"/>
        <v>525</v>
      </c>
      <c r="O19" s="120">
        <f t="shared" si="4"/>
        <v>1575</v>
      </c>
      <c r="P19" s="120">
        <f t="shared" si="4"/>
        <v>1050</v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</row>
    <row r="20" spans="1:30">
      <c r="A20" s="278" t="s">
        <v>32</v>
      </c>
      <c r="B20" s="279" t="s">
        <v>33</v>
      </c>
      <c r="C20" s="226">
        <v>3</v>
      </c>
      <c r="D20" s="115">
        <v>75</v>
      </c>
      <c r="E20" s="270">
        <f>$D20/2</f>
        <v>37.5</v>
      </c>
      <c r="F20" s="270">
        <f>D20*14/2</f>
        <v>525</v>
      </c>
      <c r="G20" s="118"/>
      <c r="H20" s="270">
        <v>37.5</v>
      </c>
      <c r="I20" s="270">
        <v>525</v>
      </c>
      <c r="J20" s="281"/>
      <c r="K20" s="270">
        <v>37.5</v>
      </c>
      <c r="L20" s="220">
        <v>525</v>
      </c>
      <c r="M20" s="281"/>
      <c r="N20" s="270">
        <v>25</v>
      </c>
      <c r="O20" s="270">
        <v>525</v>
      </c>
      <c r="P20" s="281"/>
    </row>
    <row r="21" spans="1:30">
      <c r="A21" s="15" t="s">
        <v>34</v>
      </c>
      <c r="B21" s="283" t="s">
        <v>35</v>
      </c>
      <c r="C21" s="226">
        <v>1</v>
      </c>
      <c r="D21" s="115">
        <v>75</v>
      </c>
      <c r="E21" s="270">
        <v>75</v>
      </c>
      <c r="F21" s="270">
        <f>D21*14</f>
        <v>1050</v>
      </c>
      <c r="H21" s="270">
        <v>75</v>
      </c>
      <c r="I21" s="270">
        <v>1050</v>
      </c>
      <c r="J21" s="281"/>
      <c r="K21" s="270">
        <v>75</v>
      </c>
      <c r="L21" s="220">
        <v>1050</v>
      </c>
      <c r="M21" s="281"/>
      <c r="N21" s="270">
        <v>25</v>
      </c>
      <c r="O21" s="270">
        <v>1050</v>
      </c>
      <c r="P21" s="281"/>
    </row>
    <row r="22" spans="1:30">
      <c r="A22" s="15" t="s">
        <v>36</v>
      </c>
      <c r="B22" s="279" t="s">
        <v>37</v>
      </c>
      <c r="C22" s="226">
        <v>2</v>
      </c>
      <c r="D22" s="115">
        <v>75</v>
      </c>
      <c r="E22" s="270">
        <f t="shared" ref="E22:E35" si="5">$D22/2</f>
        <v>37.5</v>
      </c>
      <c r="F22" s="270">
        <v>525</v>
      </c>
      <c r="H22" s="270">
        <v>37.5</v>
      </c>
      <c r="I22" s="270">
        <v>525</v>
      </c>
      <c r="J22" s="281"/>
      <c r="K22" s="270">
        <v>37.5</v>
      </c>
      <c r="L22" s="220">
        <v>525</v>
      </c>
      <c r="M22" s="281"/>
      <c r="N22" s="270">
        <v>25</v>
      </c>
      <c r="O22" s="270">
        <v>525</v>
      </c>
      <c r="P22" s="281"/>
    </row>
    <row r="23" spans="1:30">
      <c r="A23" s="15" t="s">
        <v>38</v>
      </c>
      <c r="B23" s="283" t="s">
        <v>39</v>
      </c>
      <c r="C23" s="226">
        <v>2</v>
      </c>
      <c r="D23" s="115">
        <v>75</v>
      </c>
      <c r="E23" s="270">
        <f t="shared" si="5"/>
        <v>37.5</v>
      </c>
      <c r="F23" s="270">
        <v>525</v>
      </c>
      <c r="H23" s="270">
        <v>37.5</v>
      </c>
      <c r="I23" s="270">
        <v>525</v>
      </c>
      <c r="J23" s="281"/>
      <c r="K23" s="270">
        <v>37.5</v>
      </c>
      <c r="L23" s="220">
        <v>525</v>
      </c>
      <c r="M23" s="281"/>
      <c r="N23" s="270">
        <v>25</v>
      </c>
      <c r="O23" s="270">
        <v>525</v>
      </c>
    </row>
    <row r="24" spans="1:30">
      <c r="A24" s="15" t="s">
        <v>40</v>
      </c>
      <c r="B24" s="279" t="s">
        <v>41</v>
      </c>
      <c r="C24" s="226">
        <v>1</v>
      </c>
      <c r="D24" s="115">
        <v>75</v>
      </c>
      <c r="E24" s="270">
        <v>75</v>
      </c>
      <c r="F24" s="270">
        <v>1050</v>
      </c>
      <c r="H24" s="270">
        <v>75</v>
      </c>
      <c r="I24" s="270">
        <v>1050</v>
      </c>
      <c r="J24" s="281"/>
      <c r="K24" s="270">
        <v>75</v>
      </c>
      <c r="L24" s="220">
        <v>1050</v>
      </c>
      <c r="M24" s="281"/>
      <c r="N24" s="270">
        <v>25</v>
      </c>
      <c r="O24" s="270">
        <v>1050</v>
      </c>
      <c r="P24" s="281"/>
    </row>
    <row r="25" spans="1:30">
      <c r="A25" s="15" t="s">
        <v>42</v>
      </c>
      <c r="B25" s="283" t="s">
        <v>43</v>
      </c>
      <c r="C25" s="226">
        <v>2</v>
      </c>
      <c r="D25" s="115">
        <v>75</v>
      </c>
      <c r="E25" s="270">
        <f t="shared" si="5"/>
        <v>37.5</v>
      </c>
      <c r="F25" s="270">
        <v>525</v>
      </c>
      <c r="H25" s="270">
        <v>37.5</v>
      </c>
      <c r="I25" s="270">
        <v>525</v>
      </c>
      <c r="J25" s="215"/>
      <c r="K25" s="270">
        <v>37.5</v>
      </c>
      <c r="L25" s="220">
        <v>525</v>
      </c>
      <c r="M25" s="281"/>
      <c r="N25" s="270">
        <v>25</v>
      </c>
      <c r="O25" s="270">
        <v>525</v>
      </c>
      <c r="P25" s="281"/>
    </row>
    <row r="26" spans="1:30">
      <c r="A26" s="15" t="s">
        <v>44</v>
      </c>
      <c r="B26" s="279" t="s">
        <v>45</v>
      </c>
      <c r="C26" s="226">
        <v>3</v>
      </c>
      <c r="D26" s="115">
        <v>75</v>
      </c>
      <c r="E26" s="270">
        <f t="shared" si="5"/>
        <v>37.5</v>
      </c>
      <c r="F26" s="270">
        <v>525</v>
      </c>
      <c r="H26" s="270">
        <v>37.5</v>
      </c>
      <c r="I26" s="270">
        <v>525</v>
      </c>
      <c r="K26" s="270">
        <v>37.5</v>
      </c>
      <c r="L26" s="220">
        <v>525</v>
      </c>
      <c r="N26" s="270">
        <v>25</v>
      </c>
      <c r="O26" s="270">
        <v>525</v>
      </c>
      <c r="P26" s="282"/>
    </row>
    <row r="27" spans="1:30">
      <c r="A27" s="15" t="s">
        <v>47</v>
      </c>
      <c r="B27" s="283" t="s">
        <v>48</v>
      </c>
      <c r="C27" s="226">
        <v>3</v>
      </c>
      <c r="D27" s="115">
        <v>75</v>
      </c>
      <c r="E27" s="270">
        <f t="shared" si="5"/>
        <v>37.5</v>
      </c>
      <c r="F27" s="270">
        <v>525</v>
      </c>
      <c r="H27" s="270">
        <v>37.5</v>
      </c>
      <c r="I27" s="270">
        <v>525</v>
      </c>
      <c r="J27" s="281"/>
      <c r="K27" s="270">
        <v>37.5</v>
      </c>
      <c r="L27" s="220">
        <v>525</v>
      </c>
      <c r="N27" s="270">
        <v>25</v>
      </c>
      <c r="O27" s="270">
        <v>525</v>
      </c>
      <c r="Q27" s="271"/>
    </row>
    <row r="28" spans="1:30">
      <c r="A28" s="15" t="s">
        <v>49</v>
      </c>
      <c r="B28" s="279" t="s">
        <v>50</v>
      </c>
      <c r="C28" s="226">
        <v>2</v>
      </c>
      <c r="D28" s="115">
        <v>75</v>
      </c>
      <c r="E28" s="270">
        <f t="shared" si="5"/>
        <v>37.5</v>
      </c>
      <c r="F28" s="270">
        <v>525</v>
      </c>
      <c r="H28" s="270">
        <v>37.5</v>
      </c>
      <c r="I28" s="270">
        <v>525</v>
      </c>
      <c r="J28" s="281"/>
      <c r="K28" s="270">
        <v>37.5</v>
      </c>
      <c r="L28" s="220">
        <v>525</v>
      </c>
      <c r="N28" s="270">
        <v>25</v>
      </c>
      <c r="O28" s="270">
        <v>525</v>
      </c>
    </row>
    <row r="29" spans="1:30">
      <c r="A29" s="15" t="s">
        <v>51</v>
      </c>
      <c r="B29" s="279" t="s">
        <v>52</v>
      </c>
      <c r="C29" s="226">
        <v>1</v>
      </c>
      <c r="D29" s="115">
        <v>75</v>
      </c>
      <c r="E29" s="270">
        <v>75</v>
      </c>
      <c r="F29" s="270">
        <v>1050</v>
      </c>
      <c r="H29" s="270">
        <v>75</v>
      </c>
      <c r="I29" s="270">
        <v>1050</v>
      </c>
      <c r="J29" s="281"/>
      <c r="K29" s="270">
        <v>75</v>
      </c>
      <c r="L29" s="220">
        <v>1050</v>
      </c>
      <c r="N29" s="270">
        <v>25</v>
      </c>
      <c r="O29" s="270">
        <v>1050</v>
      </c>
    </row>
    <row r="30" spans="1:30">
      <c r="A30" s="15" t="s">
        <v>53</v>
      </c>
      <c r="B30" s="283" t="s">
        <v>54</v>
      </c>
      <c r="C30" s="226">
        <v>2</v>
      </c>
      <c r="D30" s="115">
        <v>75</v>
      </c>
      <c r="E30" s="220">
        <f t="shared" si="5"/>
        <v>37.5</v>
      </c>
      <c r="F30" s="220">
        <v>525</v>
      </c>
      <c r="H30" s="270">
        <v>37.5</v>
      </c>
      <c r="I30" s="270">
        <v>525</v>
      </c>
      <c r="K30" s="220">
        <v>37.5</v>
      </c>
      <c r="L30" s="220">
        <v>525</v>
      </c>
      <c r="N30" s="270">
        <v>25</v>
      </c>
      <c r="O30" s="220">
        <v>525</v>
      </c>
    </row>
    <row r="31" spans="1:30">
      <c r="A31" s="15" t="s">
        <v>55</v>
      </c>
      <c r="B31" s="279" t="s">
        <v>56</v>
      </c>
      <c r="C31" s="226">
        <v>1</v>
      </c>
      <c r="D31" s="115">
        <v>75</v>
      </c>
      <c r="E31" s="220">
        <v>75</v>
      </c>
      <c r="F31" s="220">
        <v>1050</v>
      </c>
      <c r="H31" s="270">
        <v>75</v>
      </c>
      <c r="I31" s="270">
        <v>1050</v>
      </c>
      <c r="J31" s="281"/>
      <c r="K31" s="220">
        <v>75</v>
      </c>
      <c r="L31" s="220">
        <v>1050</v>
      </c>
      <c r="M31" s="281"/>
      <c r="N31" s="270">
        <v>25</v>
      </c>
      <c r="O31" s="220">
        <v>1050</v>
      </c>
    </row>
    <row r="32" spans="1:30">
      <c r="A32" s="15" t="s">
        <v>57</v>
      </c>
      <c r="B32" s="283" t="s">
        <v>58</v>
      </c>
      <c r="C32" s="226">
        <v>1</v>
      </c>
      <c r="D32" s="115">
        <v>75</v>
      </c>
      <c r="E32" s="220">
        <v>75</v>
      </c>
      <c r="F32" s="220">
        <v>1050</v>
      </c>
      <c r="H32" s="270">
        <v>75</v>
      </c>
      <c r="I32" s="270">
        <v>1050</v>
      </c>
      <c r="J32" s="281"/>
      <c r="K32" s="220">
        <v>75</v>
      </c>
      <c r="L32" s="220">
        <v>1050</v>
      </c>
      <c r="M32" s="281"/>
      <c r="N32" s="270">
        <v>25</v>
      </c>
      <c r="O32" s="220">
        <v>1050</v>
      </c>
      <c r="P32" s="281"/>
    </row>
    <row r="33" spans="1:30">
      <c r="A33" s="15" t="s">
        <v>59</v>
      </c>
      <c r="B33" s="283" t="s">
        <v>60</v>
      </c>
      <c r="C33" s="226">
        <v>3</v>
      </c>
      <c r="D33" s="115">
        <v>75</v>
      </c>
      <c r="E33" s="220">
        <v>38</v>
      </c>
      <c r="F33" s="220">
        <v>525</v>
      </c>
      <c r="H33" s="270">
        <v>38</v>
      </c>
      <c r="I33" s="270">
        <v>525</v>
      </c>
      <c r="J33" s="281"/>
      <c r="K33" s="220">
        <v>38</v>
      </c>
      <c r="L33" s="220">
        <v>525</v>
      </c>
      <c r="M33" s="281"/>
      <c r="N33" s="270">
        <v>25</v>
      </c>
      <c r="O33" s="220">
        <v>525</v>
      </c>
      <c r="P33" s="281"/>
    </row>
    <row r="34" spans="1:30">
      <c r="A34" s="15" t="s">
        <v>61</v>
      </c>
      <c r="B34" s="279" t="s">
        <v>62</v>
      </c>
      <c r="C34" s="226">
        <v>2</v>
      </c>
      <c r="D34" s="115">
        <v>75</v>
      </c>
      <c r="E34" s="220">
        <f t="shared" si="5"/>
        <v>37.5</v>
      </c>
      <c r="F34" s="220">
        <v>525</v>
      </c>
      <c r="H34" s="270">
        <v>37.5</v>
      </c>
      <c r="I34" s="270">
        <v>525</v>
      </c>
      <c r="J34" s="281"/>
      <c r="K34" s="220">
        <v>37.5</v>
      </c>
      <c r="L34" s="220">
        <v>525</v>
      </c>
      <c r="M34" s="281"/>
      <c r="N34" s="270">
        <v>25</v>
      </c>
      <c r="O34" s="220">
        <v>525</v>
      </c>
      <c r="P34" s="281"/>
    </row>
    <row r="35" spans="1:30">
      <c r="A35" s="15" t="s">
        <v>63</v>
      </c>
      <c r="B35" s="283" t="s">
        <v>64</v>
      </c>
      <c r="C35" s="226">
        <v>2</v>
      </c>
      <c r="D35" s="115">
        <v>75</v>
      </c>
      <c r="E35" s="220">
        <f t="shared" si="5"/>
        <v>37.5</v>
      </c>
      <c r="F35" s="220">
        <v>525</v>
      </c>
      <c r="H35" s="270">
        <v>37.5</v>
      </c>
      <c r="I35" s="270">
        <v>525</v>
      </c>
      <c r="J35" s="281"/>
      <c r="K35" s="220">
        <v>37.5</v>
      </c>
      <c r="L35" s="220">
        <v>525</v>
      </c>
      <c r="M35" s="281"/>
      <c r="N35" s="270">
        <v>25</v>
      </c>
      <c r="O35" s="220">
        <v>525</v>
      </c>
      <c r="P35" s="281"/>
    </row>
    <row r="36" spans="1:30">
      <c r="A36" s="15" t="s">
        <v>402</v>
      </c>
      <c r="B36" s="279" t="s">
        <v>66</v>
      </c>
      <c r="C36" s="226">
        <v>3</v>
      </c>
      <c r="D36" s="115">
        <v>75</v>
      </c>
      <c r="E36" s="220">
        <f>D36/2</f>
        <v>37.5</v>
      </c>
      <c r="F36" s="220">
        <v>525</v>
      </c>
      <c r="H36" s="220">
        <v>37.5</v>
      </c>
      <c r="I36" s="220">
        <v>525</v>
      </c>
      <c r="J36" s="282"/>
      <c r="K36" s="220">
        <v>37.5</v>
      </c>
      <c r="L36" s="220">
        <v>525</v>
      </c>
      <c r="M36" s="282"/>
      <c r="N36" s="270">
        <v>25</v>
      </c>
      <c r="O36" s="220">
        <v>525</v>
      </c>
      <c r="P36" s="282"/>
    </row>
    <row r="37" spans="1:30">
      <c r="A37" s="15" t="s">
        <v>581</v>
      </c>
      <c r="B37" s="279" t="s">
        <v>582</v>
      </c>
      <c r="C37" s="444">
        <v>2</v>
      </c>
      <c r="D37" s="115">
        <v>75</v>
      </c>
      <c r="E37" s="220">
        <v>37.5</v>
      </c>
      <c r="F37" s="220">
        <v>525</v>
      </c>
      <c r="H37" s="220">
        <v>37.5</v>
      </c>
      <c r="I37" s="220">
        <v>525</v>
      </c>
      <c r="J37" s="282"/>
      <c r="K37" s="220">
        <v>37.5</v>
      </c>
      <c r="L37" s="220">
        <v>525</v>
      </c>
      <c r="M37" s="282"/>
      <c r="N37" s="270">
        <v>25</v>
      </c>
      <c r="O37" s="220">
        <v>525</v>
      </c>
      <c r="P37" s="282"/>
    </row>
    <row r="38" spans="1:30">
      <c r="A38" s="15" t="s">
        <v>583</v>
      </c>
      <c r="B38" s="279" t="s">
        <v>585</v>
      </c>
      <c r="C38" s="444">
        <v>1</v>
      </c>
      <c r="D38" s="115">
        <v>75</v>
      </c>
      <c r="E38" s="220">
        <v>75</v>
      </c>
      <c r="F38" s="220">
        <v>1050</v>
      </c>
      <c r="H38" s="220">
        <v>75</v>
      </c>
      <c r="I38" s="220">
        <v>1050</v>
      </c>
      <c r="J38" s="282"/>
      <c r="K38" s="220">
        <v>75</v>
      </c>
      <c r="L38" s="220">
        <v>1050</v>
      </c>
      <c r="M38" s="282"/>
      <c r="N38" s="270">
        <v>25</v>
      </c>
      <c r="O38" s="220">
        <v>1050</v>
      </c>
      <c r="P38" s="282"/>
    </row>
    <row r="39" spans="1:30">
      <c r="A39" s="15" t="s">
        <v>584</v>
      </c>
      <c r="B39" s="279" t="s">
        <v>587</v>
      </c>
      <c r="C39" s="444">
        <v>1</v>
      </c>
      <c r="D39" s="115">
        <v>75</v>
      </c>
      <c r="E39" s="220">
        <v>75</v>
      </c>
      <c r="F39" s="220">
        <v>1050</v>
      </c>
      <c r="H39" s="220">
        <v>75</v>
      </c>
      <c r="I39" s="220">
        <v>1050</v>
      </c>
      <c r="J39" s="282"/>
      <c r="K39" s="220">
        <v>75</v>
      </c>
      <c r="L39" s="220">
        <v>1050</v>
      </c>
      <c r="M39" s="282"/>
      <c r="N39" s="270">
        <v>25</v>
      </c>
      <c r="O39" s="220">
        <v>1050</v>
      </c>
      <c r="P39" s="282"/>
    </row>
    <row r="40" spans="1:30">
      <c r="A40" s="15" t="s">
        <v>586</v>
      </c>
      <c r="B40" s="279" t="s">
        <v>588</v>
      </c>
      <c r="C40" s="444">
        <v>1</v>
      </c>
      <c r="D40" s="115">
        <v>75</v>
      </c>
      <c r="E40" s="220">
        <v>75</v>
      </c>
      <c r="F40" s="220">
        <v>1050</v>
      </c>
      <c r="H40" s="220">
        <v>75</v>
      </c>
      <c r="I40" s="220">
        <v>1050</v>
      </c>
      <c r="J40" s="282"/>
      <c r="K40" s="220">
        <v>75</v>
      </c>
      <c r="L40" s="220">
        <v>1050</v>
      </c>
      <c r="M40" s="282"/>
      <c r="N40" s="270">
        <v>25</v>
      </c>
      <c r="O40" s="220">
        <v>1050</v>
      </c>
      <c r="P40" s="282"/>
    </row>
    <row r="41" spans="1:30" s="108" customFormat="1">
      <c r="A41" s="8" t="s">
        <v>330</v>
      </c>
      <c r="B41" s="121"/>
      <c r="C41" s="120"/>
      <c r="D41" s="115"/>
      <c r="E41" s="218">
        <v>7</v>
      </c>
      <c r="F41" s="218">
        <v>14</v>
      </c>
      <c r="G41" s="120">
        <v>10.5</v>
      </c>
      <c r="H41" s="218">
        <v>7</v>
      </c>
      <c r="I41" s="218">
        <v>14</v>
      </c>
      <c r="J41" s="120">
        <v>10.5</v>
      </c>
      <c r="K41" s="218">
        <v>7</v>
      </c>
      <c r="L41" s="218">
        <v>14</v>
      </c>
      <c r="M41" s="120">
        <v>10.5</v>
      </c>
      <c r="N41" s="218">
        <v>7</v>
      </c>
      <c r="O41" s="218">
        <v>14</v>
      </c>
      <c r="P41" s="120">
        <v>10.5</v>
      </c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spans="1:30" s="108" customFormat="1">
      <c r="A42" s="8" t="s">
        <v>328</v>
      </c>
      <c r="B42" s="121"/>
      <c r="C42" s="120"/>
      <c r="D42" s="115"/>
      <c r="E42" s="120">
        <f>E41*135</f>
        <v>945</v>
      </c>
      <c r="F42" s="120">
        <f>F41*135</f>
        <v>1890</v>
      </c>
      <c r="G42" s="120">
        <f>G41*135</f>
        <v>1417.5</v>
      </c>
      <c r="H42" s="120">
        <f>H41*135</f>
        <v>945</v>
      </c>
      <c r="I42" s="120">
        <v>1300</v>
      </c>
      <c r="J42" s="120">
        <f>J41*D43</f>
        <v>1417.5</v>
      </c>
      <c r="K42" s="120">
        <f>K41*135</f>
        <v>945</v>
      </c>
      <c r="L42" s="120">
        <f>L41*135</f>
        <v>1890</v>
      </c>
      <c r="M42" s="120">
        <f>M41*D43</f>
        <v>1417.5</v>
      </c>
      <c r="N42" s="120">
        <f>N41*135</f>
        <v>945</v>
      </c>
      <c r="O42" s="120">
        <f>O41*135</f>
        <v>1890</v>
      </c>
      <c r="P42" s="120">
        <f>P41*D43</f>
        <v>1417.5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>
      <c r="A43" s="15" t="s">
        <v>67</v>
      </c>
      <c r="B43" s="283" t="s">
        <v>68</v>
      </c>
      <c r="C43" s="226">
        <v>2</v>
      </c>
      <c r="D43" s="115">
        <v>135</v>
      </c>
      <c r="E43" s="270">
        <f>$D43/2</f>
        <v>67.5</v>
      </c>
      <c r="F43" s="270">
        <f>$D43*14</f>
        <v>1890</v>
      </c>
      <c r="G43" s="118"/>
      <c r="H43" s="270">
        <v>67.5</v>
      </c>
      <c r="I43" s="270">
        <v>1890</v>
      </c>
      <c r="K43" s="270">
        <f>$D43/2</f>
        <v>67.5</v>
      </c>
      <c r="L43" s="270">
        <f>$D43*14</f>
        <v>1890</v>
      </c>
      <c r="N43" s="270">
        <v>67.5</v>
      </c>
      <c r="O43" s="270">
        <v>1890</v>
      </c>
    </row>
    <row r="44" spans="1:30">
      <c r="A44" s="15" t="s">
        <v>69</v>
      </c>
      <c r="B44" s="283" t="s">
        <v>70</v>
      </c>
      <c r="C44" s="226">
        <v>1</v>
      </c>
      <c r="D44" s="115">
        <v>135</v>
      </c>
      <c r="E44" s="270">
        <v>135</v>
      </c>
      <c r="F44" s="270">
        <f>$D44*14</f>
        <v>1890</v>
      </c>
      <c r="H44" s="270">
        <v>135</v>
      </c>
      <c r="I44" s="270">
        <v>1890</v>
      </c>
      <c r="K44" s="270">
        <v>135</v>
      </c>
      <c r="L44" s="270">
        <f>$D44*14</f>
        <v>1890</v>
      </c>
      <c r="N44" s="270">
        <v>135</v>
      </c>
      <c r="O44" s="270">
        <v>1890</v>
      </c>
    </row>
    <row r="45" spans="1:30">
      <c r="A45" s="15" t="s">
        <v>73</v>
      </c>
      <c r="B45" s="283" t="s">
        <v>74</v>
      </c>
      <c r="C45" s="226">
        <v>2</v>
      </c>
      <c r="D45" s="115">
        <v>135</v>
      </c>
      <c r="E45" s="270">
        <f t="shared" ref="E45" si="6">$D45/2</f>
        <v>67.5</v>
      </c>
      <c r="F45" s="270">
        <f>$D45*14</f>
        <v>1890</v>
      </c>
      <c r="H45" s="270">
        <v>67.5</v>
      </c>
      <c r="I45" s="270">
        <v>1890</v>
      </c>
      <c r="K45" s="270">
        <f t="shared" ref="K45" si="7">$D45/2</f>
        <v>67.5</v>
      </c>
      <c r="L45" s="270">
        <f>$D45*14</f>
        <v>1890</v>
      </c>
      <c r="N45" s="270">
        <v>67.5</v>
      </c>
      <c r="O45" s="270">
        <v>1890</v>
      </c>
    </row>
    <row r="46" spans="1:30" s="108" customFormat="1">
      <c r="A46" s="8" t="s">
        <v>331</v>
      </c>
      <c r="B46" s="121"/>
      <c r="C46" s="120"/>
      <c r="D46" s="115"/>
      <c r="E46" s="218">
        <v>42</v>
      </c>
      <c r="F46" s="218">
        <v>84</v>
      </c>
      <c r="G46" s="120">
        <f>(E46+F46)/2</f>
        <v>63</v>
      </c>
      <c r="H46" s="218">
        <v>42</v>
      </c>
      <c r="I46" s="218">
        <v>84</v>
      </c>
      <c r="J46" s="120">
        <v>63</v>
      </c>
      <c r="K46" s="218">
        <v>35</v>
      </c>
      <c r="L46" s="218">
        <v>84</v>
      </c>
      <c r="M46" s="120">
        <f>(K46+L46)/2</f>
        <v>59.5</v>
      </c>
      <c r="N46" s="218">
        <v>28</v>
      </c>
      <c r="O46" s="218">
        <v>56</v>
      </c>
      <c r="P46" s="120">
        <f>(N46+O46)/2</f>
        <v>42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</row>
    <row r="47" spans="1:30" s="108" customFormat="1">
      <c r="A47" s="8" t="s">
        <v>328</v>
      </c>
      <c r="B47" s="121"/>
      <c r="C47" s="120"/>
      <c r="D47" s="115"/>
      <c r="E47" s="120">
        <f>E46*65</f>
        <v>2730</v>
      </c>
      <c r="F47" s="120">
        <f>F46*65</f>
        <v>5460</v>
      </c>
      <c r="G47" s="120">
        <f>G46*65</f>
        <v>4095</v>
      </c>
      <c r="H47" s="120">
        <f t="shared" ref="H47:P47" si="8">H46*65</f>
        <v>2730</v>
      </c>
      <c r="I47" s="120">
        <f t="shared" si="8"/>
        <v>5460</v>
      </c>
      <c r="J47" s="120">
        <f t="shared" si="8"/>
        <v>4095</v>
      </c>
      <c r="K47" s="120">
        <f t="shared" si="8"/>
        <v>2275</v>
      </c>
      <c r="L47" s="120">
        <f t="shared" si="8"/>
        <v>5460</v>
      </c>
      <c r="M47" s="120">
        <f>M46*65</f>
        <v>3867.5</v>
      </c>
      <c r="N47" s="120">
        <f t="shared" si="8"/>
        <v>1820</v>
      </c>
      <c r="O47" s="120">
        <f t="shared" si="8"/>
        <v>3640</v>
      </c>
      <c r="P47" s="120">
        <f t="shared" si="8"/>
        <v>2730</v>
      </c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</row>
    <row r="48" spans="1:30" s="26" customFormat="1">
      <c r="A48" s="26" t="s">
        <v>76</v>
      </c>
      <c r="B48" s="284" t="s">
        <v>77</v>
      </c>
      <c r="C48" s="119">
        <v>1</v>
      </c>
      <c r="D48" s="117">
        <v>65</v>
      </c>
      <c r="E48" s="220">
        <f>D48</f>
        <v>65</v>
      </c>
      <c r="F48" s="220">
        <f>E48*14</f>
        <v>910</v>
      </c>
      <c r="G48" s="117"/>
      <c r="H48" s="220">
        <v>65</v>
      </c>
      <c r="I48" s="220">
        <v>910</v>
      </c>
      <c r="J48" s="285"/>
      <c r="K48" s="220">
        <v>65</v>
      </c>
      <c r="L48" s="220">
        <v>760</v>
      </c>
      <c r="M48" s="285"/>
      <c r="N48" s="220">
        <v>65</v>
      </c>
      <c r="O48" s="220">
        <v>607</v>
      </c>
      <c r="P48" s="285"/>
    </row>
    <row r="49" spans="1:30" s="15" customFormat="1">
      <c r="A49" s="278" t="s">
        <v>78</v>
      </c>
      <c r="B49" s="279" t="s">
        <v>79</v>
      </c>
      <c r="C49" s="122">
        <v>1</v>
      </c>
      <c r="D49" s="117">
        <v>65</v>
      </c>
      <c r="E49" s="220">
        <v>65</v>
      </c>
      <c r="F49" s="220">
        <f>D49*14</f>
        <v>910</v>
      </c>
      <c r="G49" s="117"/>
      <c r="H49" s="220">
        <v>65</v>
      </c>
      <c r="I49" s="220">
        <v>910</v>
      </c>
      <c r="J49" s="117"/>
      <c r="K49" s="220">
        <v>65</v>
      </c>
      <c r="L49" s="220">
        <v>760</v>
      </c>
      <c r="M49" s="117"/>
      <c r="N49" s="220">
        <v>65</v>
      </c>
      <c r="O49" s="220">
        <v>607</v>
      </c>
      <c r="P49" s="117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15" customFormat="1">
      <c r="A50" s="278" t="s">
        <v>332</v>
      </c>
      <c r="B50" s="279" t="s">
        <v>81</v>
      </c>
      <c r="C50" s="122">
        <v>2</v>
      </c>
      <c r="D50" s="117">
        <v>65</v>
      </c>
      <c r="E50" s="220">
        <v>33</v>
      </c>
      <c r="F50" s="220">
        <v>910</v>
      </c>
      <c r="G50" s="117"/>
      <c r="H50" s="220">
        <v>33</v>
      </c>
      <c r="I50" s="220">
        <v>910</v>
      </c>
      <c r="J50" s="117"/>
      <c r="K50" s="220">
        <v>33</v>
      </c>
      <c r="L50" s="220">
        <v>760</v>
      </c>
      <c r="M50" s="117"/>
      <c r="N50" s="220">
        <v>33</v>
      </c>
      <c r="O50" s="220">
        <v>607</v>
      </c>
      <c r="P50" s="117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s="15" customFormat="1">
      <c r="A51" s="278" t="s">
        <v>86</v>
      </c>
      <c r="B51" s="279" t="s">
        <v>87</v>
      </c>
      <c r="C51" s="122">
        <v>1</v>
      </c>
      <c r="D51" s="117">
        <v>65</v>
      </c>
      <c r="E51" s="220">
        <v>65</v>
      </c>
      <c r="F51" s="220">
        <v>910</v>
      </c>
      <c r="G51" s="117"/>
      <c r="H51" s="220">
        <v>65</v>
      </c>
      <c r="I51" s="220">
        <v>910</v>
      </c>
      <c r="J51" s="117"/>
      <c r="K51" s="220">
        <v>65</v>
      </c>
      <c r="L51" s="220">
        <v>760</v>
      </c>
      <c r="M51" s="117"/>
      <c r="N51" s="220">
        <v>65</v>
      </c>
      <c r="O51" s="220">
        <v>607</v>
      </c>
      <c r="P51" s="117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s="15" customFormat="1">
      <c r="A52" s="15" t="s">
        <v>611</v>
      </c>
      <c r="B52" s="279" t="s">
        <v>421</v>
      </c>
      <c r="C52" s="122">
        <v>2</v>
      </c>
      <c r="D52" s="117">
        <v>65</v>
      </c>
      <c r="E52" s="220">
        <v>33</v>
      </c>
      <c r="F52" s="220">
        <v>910</v>
      </c>
      <c r="G52" s="117"/>
      <c r="H52" s="220">
        <v>33</v>
      </c>
      <c r="I52" s="220">
        <v>910</v>
      </c>
      <c r="J52" s="117"/>
      <c r="K52" s="220">
        <v>33</v>
      </c>
      <c r="L52" s="220">
        <v>760</v>
      </c>
      <c r="M52" s="117"/>
      <c r="N52" s="220">
        <v>33</v>
      </c>
      <c r="O52" s="220">
        <v>607</v>
      </c>
      <c r="P52" s="117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s="15" customFormat="1">
      <c r="A53" s="286" t="s">
        <v>90</v>
      </c>
      <c r="B53" s="279" t="s">
        <v>91</v>
      </c>
      <c r="C53" s="122">
        <v>1</v>
      </c>
      <c r="D53" s="117">
        <v>65</v>
      </c>
      <c r="E53" s="220">
        <f>D53</f>
        <v>65</v>
      </c>
      <c r="F53" s="220">
        <v>910</v>
      </c>
      <c r="G53" s="117"/>
      <c r="H53" s="220">
        <v>65</v>
      </c>
      <c r="I53" s="220">
        <v>910</v>
      </c>
      <c r="J53" s="117"/>
      <c r="K53" s="220">
        <v>65</v>
      </c>
      <c r="L53" s="220">
        <v>760</v>
      </c>
      <c r="M53" s="117"/>
      <c r="N53" s="220">
        <v>65</v>
      </c>
      <c r="O53" s="220">
        <v>607</v>
      </c>
      <c r="P53" s="117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286" t="s">
        <v>92</v>
      </c>
      <c r="B54" s="279" t="s">
        <v>93</v>
      </c>
      <c r="C54" s="226">
        <v>1</v>
      </c>
      <c r="D54" s="115">
        <v>65</v>
      </c>
      <c r="E54" s="270">
        <f>D54</f>
        <v>65</v>
      </c>
      <c r="F54" s="270">
        <v>910</v>
      </c>
      <c r="H54" s="270">
        <v>65</v>
      </c>
      <c r="I54" s="270">
        <v>910</v>
      </c>
      <c r="K54" s="270">
        <v>65</v>
      </c>
      <c r="L54" s="220">
        <v>760</v>
      </c>
      <c r="N54" s="270">
        <v>65</v>
      </c>
      <c r="O54" s="220">
        <v>607</v>
      </c>
    </row>
    <row r="55" spans="1:30">
      <c r="A55" s="287" t="s">
        <v>96</v>
      </c>
      <c r="B55" s="279" t="s">
        <v>97</v>
      </c>
      <c r="C55" s="226">
        <v>1</v>
      </c>
      <c r="D55" s="115">
        <v>65</v>
      </c>
      <c r="E55" s="270">
        <f>D55</f>
        <v>65</v>
      </c>
      <c r="F55" s="270">
        <v>910</v>
      </c>
      <c r="H55" s="270">
        <v>65</v>
      </c>
      <c r="I55" s="270">
        <v>910</v>
      </c>
      <c r="K55" s="270">
        <v>65</v>
      </c>
      <c r="L55" s="220">
        <v>760</v>
      </c>
      <c r="N55" s="270">
        <v>65</v>
      </c>
      <c r="O55" s="220">
        <v>607</v>
      </c>
    </row>
    <row r="56" spans="1:30">
      <c r="A56" s="278" t="s">
        <v>333</v>
      </c>
      <c r="B56" s="279" t="s">
        <v>101</v>
      </c>
      <c r="C56" s="226">
        <v>1</v>
      </c>
      <c r="D56" s="115">
        <v>65</v>
      </c>
      <c r="E56" s="270">
        <f>D56</f>
        <v>65</v>
      </c>
      <c r="F56" s="270">
        <f t="shared" ref="F56" si="9">$D56*21</f>
        <v>1365</v>
      </c>
      <c r="H56" s="270">
        <v>65</v>
      </c>
      <c r="I56" s="270">
        <v>1365</v>
      </c>
      <c r="K56" s="270">
        <v>65</v>
      </c>
      <c r="L56" s="220">
        <v>1138</v>
      </c>
      <c r="N56" s="270">
        <v>65</v>
      </c>
      <c r="O56" s="220">
        <v>910</v>
      </c>
    </row>
    <row r="57" spans="1:30">
      <c r="A57" s="278" t="s">
        <v>612</v>
      </c>
      <c r="B57" s="279" t="s">
        <v>105</v>
      </c>
      <c r="C57" s="226">
        <v>3</v>
      </c>
      <c r="D57" s="115">
        <v>65</v>
      </c>
      <c r="E57" s="270">
        <f t="shared" ref="E57:E58" si="10">$D57/2</f>
        <v>32.5</v>
      </c>
      <c r="F57" s="270">
        <f>$D57*14</f>
        <v>910</v>
      </c>
      <c r="H57" s="270">
        <v>32.5</v>
      </c>
      <c r="I57" s="270">
        <v>910</v>
      </c>
      <c r="K57" s="270">
        <v>32.5</v>
      </c>
      <c r="L57" s="220">
        <v>760</v>
      </c>
      <c r="N57" s="270">
        <v>32.5</v>
      </c>
      <c r="O57" s="220">
        <v>607</v>
      </c>
    </row>
    <row r="58" spans="1:30">
      <c r="A58" s="278" t="s">
        <v>589</v>
      </c>
      <c r="B58" s="279" t="s">
        <v>590</v>
      </c>
      <c r="C58" s="444">
        <v>2</v>
      </c>
      <c r="D58" s="115">
        <v>65</v>
      </c>
      <c r="E58" s="270">
        <f t="shared" si="10"/>
        <v>32.5</v>
      </c>
      <c r="F58" s="270">
        <v>910</v>
      </c>
      <c r="H58" s="270">
        <v>33</v>
      </c>
      <c r="I58" s="270">
        <v>910</v>
      </c>
      <c r="K58" s="270">
        <v>33</v>
      </c>
      <c r="L58" s="220">
        <v>760</v>
      </c>
      <c r="N58" s="270">
        <v>33</v>
      </c>
      <c r="O58" s="220">
        <v>607</v>
      </c>
    </row>
    <row r="59" spans="1:30" s="108" customFormat="1">
      <c r="A59" s="8" t="s">
        <v>334</v>
      </c>
      <c r="B59" s="120"/>
      <c r="C59" s="120"/>
      <c r="D59" s="115"/>
      <c r="E59" s="218">
        <v>14</v>
      </c>
      <c r="F59" s="218">
        <v>28</v>
      </c>
      <c r="G59" s="272">
        <v>21</v>
      </c>
      <c r="H59" s="218">
        <v>14</v>
      </c>
      <c r="I59" s="218">
        <v>28</v>
      </c>
      <c r="J59" s="120">
        <v>21</v>
      </c>
      <c r="K59" s="218">
        <v>21</v>
      </c>
      <c r="L59" s="218">
        <v>35</v>
      </c>
      <c r="M59" s="120">
        <v>28</v>
      </c>
      <c r="N59" s="218">
        <v>14</v>
      </c>
      <c r="O59" s="218">
        <v>28</v>
      </c>
      <c r="P59" s="120">
        <v>21</v>
      </c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spans="1:30" s="108" customFormat="1">
      <c r="A60" s="8" t="s">
        <v>328</v>
      </c>
      <c r="B60" s="120"/>
      <c r="C60" s="120"/>
      <c r="D60" s="110"/>
      <c r="E60" s="110"/>
      <c r="F60" s="110"/>
      <c r="G60" s="273"/>
      <c r="H60" s="110"/>
      <c r="I60" s="110"/>
      <c r="J60" s="110"/>
      <c r="K60" s="110"/>
      <c r="L60" s="110"/>
      <c r="M60" s="110"/>
      <c r="N60" s="110"/>
      <c r="O60" s="110"/>
      <c r="P60" s="110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</row>
    <row r="61" spans="1:30" s="26" customFormat="1">
      <c r="A61" s="26" t="s">
        <v>520</v>
      </c>
      <c r="B61" s="283" t="s">
        <v>108</v>
      </c>
      <c r="C61" s="119">
        <v>1</v>
      </c>
      <c r="D61" s="117">
        <v>40</v>
      </c>
      <c r="E61" s="210">
        <v>40</v>
      </c>
      <c r="F61" s="210">
        <f>E61*14</f>
        <v>560</v>
      </c>
      <c r="G61" s="221"/>
      <c r="H61" s="210">
        <v>40</v>
      </c>
      <c r="I61" s="210">
        <v>560</v>
      </c>
      <c r="J61" s="117"/>
      <c r="K61" s="210">
        <v>40</v>
      </c>
      <c r="L61" s="210">
        <f>D61*21</f>
        <v>840</v>
      </c>
      <c r="M61" s="117"/>
      <c r="N61" s="210">
        <v>40</v>
      </c>
      <c r="O61" s="210">
        <v>560</v>
      </c>
      <c r="P61" s="117"/>
    </row>
    <row r="62" spans="1:30" s="15" customFormat="1">
      <c r="A62" s="278" t="s">
        <v>109</v>
      </c>
      <c r="B62" s="279" t="s">
        <v>110</v>
      </c>
      <c r="C62" s="122">
        <v>2</v>
      </c>
      <c r="D62" s="117">
        <v>40</v>
      </c>
      <c r="E62" s="210">
        <v>20</v>
      </c>
      <c r="F62" s="210">
        <f>D62*14/2</f>
        <v>280</v>
      </c>
      <c r="G62" s="117"/>
      <c r="H62" s="210">
        <v>20</v>
      </c>
      <c r="I62" s="210">
        <v>280</v>
      </c>
      <c r="J62" s="117"/>
      <c r="K62" s="216">
        <v>0</v>
      </c>
      <c r="L62" s="216">
        <v>0</v>
      </c>
      <c r="M62" s="288"/>
      <c r="N62" s="216">
        <v>0</v>
      </c>
      <c r="O62" s="216">
        <v>0</v>
      </c>
      <c r="P62" s="288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78" t="s">
        <v>606</v>
      </c>
      <c r="B63" s="279" t="s">
        <v>607</v>
      </c>
      <c r="C63" s="122">
        <v>2</v>
      </c>
      <c r="D63" s="117">
        <v>40</v>
      </c>
      <c r="E63" s="216">
        <v>0</v>
      </c>
      <c r="F63" s="216">
        <v>0</v>
      </c>
      <c r="G63" s="449"/>
      <c r="H63" s="216">
        <v>0</v>
      </c>
      <c r="I63" s="216">
        <v>0</v>
      </c>
      <c r="J63" s="117"/>
      <c r="K63" s="210">
        <v>40</v>
      </c>
      <c r="L63" s="210">
        <v>840</v>
      </c>
      <c r="M63" s="288"/>
      <c r="N63" s="210">
        <v>40</v>
      </c>
      <c r="O63" s="210">
        <v>560</v>
      </c>
      <c r="P63" s="288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5" customFormat="1">
      <c r="A64" s="278" t="s">
        <v>111</v>
      </c>
      <c r="B64" s="289" t="s">
        <v>112</v>
      </c>
      <c r="C64" s="122">
        <v>1</v>
      </c>
      <c r="D64" s="117">
        <v>270</v>
      </c>
      <c r="E64" s="210">
        <v>270</v>
      </c>
      <c r="F64" s="210">
        <f>D64*14</f>
        <v>3780</v>
      </c>
      <c r="G64" s="117"/>
      <c r="H64" s="210">
        <v>270</v>
      </c>
      <c r="I64" s="210">
        <v>3780</v>
      </c>
      <c r="J64" s="117"/>
      <c r="K64" s="210">
        <v>270</v>
      </c>
      <c r="L64" s="210">
        <f>D64*K59</f>
        <v>5670</v>
      </c>
      <c r="M64" s="288"/>
      <c r="N64" s="210">
        <v>270</v>
      </c>
      <c r="O64" s="210">
        <v>3780</v>
      </c>
      <c r="P64" s="288"/>
      <c r="Q64" s="26"/>
      <c r="R64" s="222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s="15" customFormat="1">
      <c r="A65" s="278" t="s">
        <v>113</v>
      </c>
      <c r="B65" s="289" t="s">
        <v>114</v>
      </c>
      <c r="C65" s="122">
        <v>1</v>
      </c>
      <c r="D65" s="117">
        <v>270</v>
      </c>
      <c r="E65" s="210">
        <v>270</v>
      </c>
      <c r="F65" s="210">
        <f>D65*14</f>
        <v>3780</v>
      </c>
      <c r="G65" s="117"/>
      <c r="H65" s="210">
        <v>270</v>
      </c>
      <c r="I65" s="210">
        <v>3780</v>
      </c>
      <c r="J65" s="117"/>
      <c r="K65" s="210">
        <v>270</v>
      </c>
      <c r="L65" s="210">
        <f>D65*K59</f>
        <v>5670</v>
      </c>
      <c r="M65" s="290"/>
      <c r="N65" s="210">
        <v>270</v>
      </c>
      <c r="O65" s="210">
        <v>3780</v>
      </c>
      <c r="P65" s="290"/>
      <c r="Q65" s="26"/>
      <c r="R65" s="222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s="15" customFormat="1">
      <c r="A66" s="278" t="s">
        <v>613</v>
      </c>
      <c r="B66" s="289" t="s">
        <v>116</v>
      </c>
      <c r="C66" s="122">
        <v>3</v>
      </c>
      <c r="D66" s="117">
        <v>150</v>
      </c>
      <c r="E66" s="210">
        <f>$D66/2</f>
        <v>75</v>
      </c>
      <c r="F66" s="210">
        <f>D66*14/2</f>
        <v>1050</v>
      </c>
      <c r="G66" s="117"/>
      <c r="H66" s="210">
        <f>$D66/2</f>
        <v>75</v>
      </c>
      <c r="I66" s="210">
        <v>1050</v>
      </c>
      <c r="J66" s="117"/>
      <c r="K66" s="210">
        <v>75</v>
      </c>
      <c r="L66" s="210">
        <f>D66*21/2</f>
        <v>1575</v>
      </c>
      <c r="M66" s="117"/>
      <c r="N66" s="210">
        <v>75</v>
      </c>
      <c r="O66" s="210">
        <v>1050</v>
      </c>
      <c r="P66" s="117"/>
      <c r="Q66" s="26"/>
      <c r="R66" s="222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s="123" customFormat="1">
      <c r="A67" s="291"/>
      <c r="B67" s="292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17"/>
      <c r="N67" s="124"/>
      <c r="O67" s="124"/>
      <c r="P67" s="124"/>
      <c r="R67" s="223"/>
    </row>
    <row r="68" spans="1:30" s="108" customFormat="1" ht="31.5">
      <c r="A68" s="64" t="s">
        <v>336</v>
      </c>
      <c r="B68" s="120"/>
      <c r="C68" s="120"/>
      <c r="D68" s="115"/>
      <c r="E68" s="218">
        <v>14</v>
      </c>
      <c r="F68" s="218">
        <v>28</v>
      </c>
      <c r="G68" s="115">
        <v>21</v>
      </c>
      <c r="H68" s="218">
        <v>14</v>
      </c>
      <c r="I68" s="218">
        <v>28</v>
      </c>
      <c r="J68" s="115">
        <v>21</v>
      </c>
      <c r="K68" s="218">
        <v>14</v>
      </c>
      <c r="L68" s="218">
        <v>28</v>
      </c>
      <c r="M68" s="115">
        <v>21</v>
      </c>
      <c r="N68" s="218">
        <v>7</v>
      </c>
      <c r="O68" s="218">
        <v>21</v>
      </c>
      <c r="P68" s="115">
        <v>14</v>
      </c>
      <c r="Q68" s="107"/>
      <c r="R68" s="274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spans="1:30" s="107" customFormat="1">
      <c r="A69" s="26" t="s">
        <v>122</v>
      </c>
      <c r="B69" s="283" t="s">
        <v>123</v>
      </c>
      <c r="C69" s="227">
        <v>1</v>
      </c>
      <c r="D69" s="115">
        <v>50</v>
      </c>
      <c r="E69" s="270">
        <v>50</v>
      </c>
      <c r="F69" s="270">
        <f>D69*14</f>
        <v>700</v>
      </c>
      <c r="G69" s="118"/>
      <c r="H69" s="270">
        <v>50</v>
      </c>
      <c r="I69" s="270">
        <v>700</v>
      </c>
      <c r="J69" s="115"/>
      <c r="K69" s="270">
        <v>50</v>
      </c>
      <c r="L69" s="270">
        <v>700</v>
      </c>
      <c r="M69" s="115"/>
      <c r="N69" s="270">
        <v>25</v>
      </c>
      <c r="O69" s="270">
        <v>350</v>
      </c>
      <c r="P69" s="115"/>
      <c r="T69" s="182"/>
      <c r="U69" s="275"/>
    </row>
    <row r="70" spans="1:30" s="107" customFormat="1">
      <c r="A70" s="308" t="s">
        <v>124</v>
      </c>
      <c r="B70" s="310" t="s">
        <v>125</v>
      </c>
      <c r="C70" s="227">
        <v>2</v>
      </c>
      <c r="D70" s="115">
        <v>100</v>
      </c>
      <c r="E70" s="312">
        <v>0</v>
      </c>
      <c r="F70" s="270">
        <v>700</v>
      </c>
      <c r="G70" s="118"/>
      <c r="H70" s="312">
        <v>0</v>
      </c>
      <c r="I70" s="270">
        <v>700</v>
      </c>
      <c r="J70" s="115"/>
      <c r="K70" s="312">
        <v>0</v>
      </c>
      <c r="L70" s="270">
        <v>700</v>
      </c>
      <c r="M70" s="115"/>
      <c r="N70" s="312">
        <v>0</v>
      </c>
      <c r="O70" s="270">
        <v>350</v>
      </c>
      <c r="P70" s="115"/>
      <c r="T70" s="104"/>
      <c r="U70" s="275"/>
    </row>
    <row r="71" spans="1:30">
      <c r="A71" s="309" t="s">
        <v>126</v>
      </c>
      <c r="B71" s="310" t="s">
        <v>127</v>
      </c>
      <c r="C71" s="226">
        <v>3</v>
      </c>
      <c r="D71" s="115">
        <v>100</v>
      </c>
      <c r="E71" s="312">
        <v>0</v>
      </c>
      <c r="F71" s="270">
        <v>700</v>
      </c>
      <c r="G71" s="118"/>
      <c r="H71" s="312">
        <v>0</v>
      </c>
      <c r="I71" s="270">
        <v>700</v>
      </c>
      <c r="K71" s="312">
        <v>0</v>
      </c>
      <c r="L71" s="270">
        <v>700</v>
      </c>
      <c r="N71" s="312">
        <v>0</v>
      </c>
      <c r="O71" s="270">
        <v>350</v>
      </c>
      <c r="T71" s="103"/>
      <c r="U71" s="276"/>
    </row>
    <row r="72" spans="1:30">
      <c r="A72" s="15" t="s">
        <v>132</v>
      </c>
      <c r="B72" s="283" t="s">
        <v>133</v>
      </c>
      <c r="C72" s="226">
        <v>1</v>
      </c>
      <c r="D72" s="115">
        <v>100</v>
      </c>
      <c r="E72" s="270">
        <v>100</v>
      </c>
      <c r="F72" s="270">
        <f>D72*14</f>
        <v>1400</v>
      </c>
      <c r="G72" s="118"/>
      <c r="H72" s="270">
        <v>100</v>
      </c>
      <c r="I72" s="270">
        <v>1400</v>
      </c>
      <c r="K72" s="270">
        <v>100</v>
      </c>
      <c r="L72" s="270">
        <v>1400</v>
      </c>
      <c r="N72" s="270">
        <v>50</v>
      </c>
      <c r="O72" s="270">
        <v>700</v>
      </c>
      <c r="T72" s="103"/>
      <c r="U72" s="276"/>
    </row>
    <row r="73" spans="1:30">
      <c r="A73" s="15" t="s">
        <v>136</v>
      </c>
      <c r="B73" s="283" t="s">
        <v>137</v>
      </c>
      <c r="C73" s="226">
        <v>3</v>
      </c>
      <c r="D73" s="115">
        <v>100</v>
      </c>
      <c r="E73" s="270">
        <v>50</v>
      </c>
      <c r="F73" s="270">
        <v>700</v>
      </c>
      <c r="G73" s="118"/>
      <c r="H73" s="270">
        <v>50</v>
      </c>
      <c r="I73" s="270">
        <v>700</v>
      </c>
      <c r="K73" s="270">
        <v>50</v>
      </c>
      <c r="L73" s="270">
        <v>700</v>
      </c>
      <c r="N73" s="270">
        <v>50</v>
      </c>
      <c r="O73" s="270">
        <v>350</v>
      </c>
      <c r="T73" s="103"/>
      <c r="U73" s="276"/>
    </row>
    <row r="74" spans="1:30">
      <c r="A74" s="311" t="s">
        <v>337</v>
      </c>
      <c r="B74" s="310" t="s">
        <v>141</v>
      </c>
      <c r="C74" s="226">
        <v>2</v>
      </c>
      <c r="D74" s="115">
        <v>100</v>
      </c>
      <c r="E74" s="312">
        <v>0</v>
      </c>
      <c r="F74" s="270">
        <v>700</v>
      </c>
      <c r="G74" s="118"/>
      <c r="H74" s="312">
        <v>0</v>
      </c>
      <c r="I74" s="270">
        <v>700</v>
      </c>
      <c r="K74" s="312">
        <v>0</v>
      </c>
      <c r="L74" s="270">
        <v>700</v>
      </c>
      <c r="N74" s="312">
        <v>0</v>
      </c>
      <c r="O74" s="270">
        <v>350</v>
      </c>
      <c r="T74" s="103"/>
      <c r="U74" s="276"/>
    </row>
    <row r="75" spans="1:30">
      <c r="A75" s="309" t="s">
        <v>142</v>
      </c>
      <c r="B75" s="310" t="s">
        <v>143</v>
      </c>
      <c r="C75" s="226">
        <v>1</v>
      </c>
      <c r="D75" s="115">
        <v>100</v>
      </c>
      <c r="E75" s="312">
        <v>0</v>
      </c>
      <c r="F75" s="270">
        <v>700</v>
      </c>
      <c r="G75" s="118"/>
      <c r="H75" s="312">
        <v>0</v>
      </c>
      <c r="I75" s="270">
        <v>700</v>
      </c>
      <c r="K75" s="312">
        <v>0</v>
      </c>
      <c r="L75" s="270">
        <v>700</v>
      </c>
      <c r="N75" s="312">
        <v>0</v>
      </c>
      <c r="O75" s="270">
        <v>350</v>
      </c>
    </row>
    <row r="76" spans="1:30">
      <c r="A76" s="15" t="s">
        <v>560</v>
      </c>
      <c r="B76" s="283" t="s">
        <v>145</v>
      </c>
      <c r="C76" s="226">
        <v>1</v>
      </c>
      <c r="D76" s="115">
        <v>100</v>
      </c>
      <c r="E76" s="270">
        <v>100</v>
      </c>
      <c r="F76" s="270">
        <v>1400</v>
      </c>
      <c r="G76" s="118"/>
      <c r="H76" s="270">
        <v>100</v>
      </c>
      <c r="I76" s="270">
        <v>1400</v>
      </c>
      <c r="K76" s="270">
        <v>100</v>
      </c>
      <c r="L76" s="270">
        <v>1400</v>
      </c>
      <c r="N76" s="270">
        <v>50</v>
      </c>
      <c r="O76" s="270">
        <v>700</v>
      </c>
    </row>
    <row r="77" spans="1:30">
      <c r="A77" s="15" t="s">
        <v>339</v>
      </c>
      <c r="B77" s="283" t="s">
        <v>147</v>
      </c>
      <c r="C77" s="226">
        <v>1</v>
      </c>
      <c r="D77" s="115">
        <v>100</v>
      </c>
      <c r="E77" s="270">
        <v>100</v>
      </c>
      <c r="F77" s="270">
        <f t="shared" ref="F77:F78" si="11">$D77*14</f>
        <v>1400</v>
      </c>
      <c r="G77" s="118"/>
      <c r="H77" s="270">
        <v>100</v>
      </c>
      <c r="I77" s="270">
        <v>1400</v>
      </c>
      <c r="K77" s="270">
        <v>100</v>
      </c>
      <c r="L77" s="270">
        <v>1400</v>
      </c>
      <c r="N77" s="270">
        <v>50</v>
      </c>
      <c r="O77" s="270">
        <v>700</v>
      </c>
    </row>
    <row r="78" spans="1:30">
      <c r="A78" s="15" t="s">
        <v>340</v>
      </c>
      <c r="B78" s="283" t="s">
        <v>149</v>
      </c>
      <c r="C78" s="226">
        <v>1</v>
      </c>
      <c r="D78" s="115">
        <v>100</v>
      </c>
      <c r="E78" s="270">
        <v>100</v>
      </c>
      <c r="F78" s="270">
        <f t="shared" si="11"/>
        <v>1400</v>
      </c>
      <c r="G78" s="118"/>
      <c r="H78" s="270">
        <v>100</v>
      </c>
      <c r="I78" s="270">
        <v>1400</v>
      </c>
      <c r="K78" s="270">
        <v>100</v>
      </c>
      <c r="L78" s="270">
        <v>1400</v>
      </c>
      <c r="N78" s="270">
        <v>50</v>
      </c>
      <c r="O78" s="270">
        <v>700</v>
      </c>
    </row>
    <row r="79" spans="1:30">
      <c r="A79" s="15" t="s">
        <v>341</v>
      </c>
      <c r="B79" s="283" t="s">
        <v>153</v>
      </c>
      <c r="C79" s="226">
        <v>2</v>
      </c>
      <c r="D79" s="115">
        <v>135</v>
      </c>
      <c r="E79" s="270">
        <f t="shared" ref="E79" si="12">$D79/2</f>
        <v>67.5</v>
      </c>
      <c r="F79" s="270">
        <f>D79*7</f>
        <v>945</v>
      </c>
      <c r="G79" s="118"/>
      <c r="H79" s="270">
        <v>67.5</v>
      </c>
      <c r="I79" s="270">
        <v>945</v>
      </c>
      <c r="K79" s="270">
        <v>67.5</v>
      </c>
      <c r="L79" s="270">
        <v>945</v>
      </c>
      <c r="N79" s="270">
        <v>67.5</v>
      </c>
      <c r="O79" s="270">
        <v>473</v>
      </c>
    </row>
    <row r="80" spans="1:30">
      <c r="A80" s="26" t="s">
        <v>342</v>
      </c>
      <c r="B80" s="283" t="s">
        <v>155</v>
      </c>
      <c r="C80" s="226">
        <v>3</v>
      </c>
      <c r="D80" s="115">
        <v>135</v>
      </c>
      <c r="E80" s="270">
        <v>68</v>
      </c>
      <c r="F80" s="270">
        <v>945</v>
      </c>
      <c r="G80" s="118"/>
      <c r="H80" s="270">
        <v>68</v>
      </c>
      <c r="I80" s="270">
        <v>945</v>
      </c>
      <c r="K80" s="270">
        <v>68</v>
      </c>
      <c r="L80" s="270">
        <v>945</v>
      </c>
      <c r="N80" s="270">
        <v>68</v>
      </c>
      <c r="O80" s="270">
        <v>473</v>
      </c>
    </row>
    <row r="81" spans="1:30">
      <c r="A81" s="26" t="s">
        <v>156</v>
      </c>
      <c r="B81" s="283" t="s">
        <v>157</v>
      </c>
      <c r="C81" s="226">
        <v>1</v>
      </c>
      <c r="D81" s="115">
        <v>50</v>
      </c>
      <c r="E81" s="270">
        <v>50</v>
      </c>
      <c r="F81" s="270">
        <v>700</v>
      </c>
      <c r="G81" s="118"/>
      <c r="H81" s="270">
        <v>50</v>
      </c>
      <c r="I81" s="270">
        <v>700</v>
      </c>
      <c r="K81" s="270">
        <v>50</v>
      </c>
      <c r="L81" s="270">
        <v>700</v>
      </c>
      <c r="N81" s="270">
        <v>25</v>
      </c>
      <c r="O81" s="270">
        <v>350</v>
      </c>
    </row>
    <row r="82" spans="1:30">
      <c r="A82" s="26" t="s">
        <v>614</v>
      </c>
      <c r="B82" s="283" t="s">
        <v>151</v>
      </c>
      <c r="C82" s="226">
        <v>1</v>
      </c>
      <c r="D82" s="115">
        <v>135</v>
      </c>
      <c r="E82" s="270">
        <v>135</v>
      </c>
      <c r="F82" s="270">
        <v>1350</v>
      </c>
      <c r="G82" s="118"/>
      <c r="H82" s="270">
        <v>135</v>
      </c>
      <c r="I82" s="270">
        <v>1350</v>
      </c>
      <c r="K82" s="270">
        <v>135</v>
      </c>
      <c r="L82" s="270">
        <v>1350</v>
      </c>
      <c r="N82" s="270">
        <v>68</v>
      </c>
      <c r="O82" s="270">
        <v>680</v>
      </c>
    </row>
    <row r="83" spans="1:30">
      <c r="A83" s="308" t="s">
        <v>130</v>
      </c>
      <c r="B83" s="310" t="s">
        <v>131</v>
      </c>
      <c r="C83" s="226">
        <v>1</v>
      </c>
      <c r="D83" s="115">
        <v>100</v>
      </c>
      <c r="E83" s="312">
        <v>0</v>
      </c>
      <c r="F83" s="270">
        <v>700</v>
      </c>
      <c r="G83" s="118"/>
      <c r="H83" s="312">
        <v>0</v>
      </c>
      <c r="I83" s="270">
        <v>700</v>
      </c>
      <c r="K83" s="312">
        <v>0</v>
      </c>
      <c r="L83" s="270">
        <v>700</v>
      </c>
      <c r="N83" s="312">
        <v>0</v>
      </c>
      <c r="O83" s="270">
        <v>350</v>
      </c>
    </row>
    <row r="84" spans="1:30" s="15" customFormat="1">
      <c r="A84" s="26" t="s">
        <v>595</v>
      </c>
      <c r="B84" s="283" t="s">
        <v>596</v>
      </c>
      <c r="C84" s="122">
        <v>3</v>
      </c>
      <c r="D84" s="117">
        <v>100</v>
      </c>
      <c r="E84" s="220">
        <v>50</v>
      </c>
      <c r="F84" s="220">
        <v>700</v>
      </c>
      <c r="G84" s="117"/>
      <c r="H84" s="220">
        <v>50</v>
      </c>
      <c r="I84" s="220">
        <v>700</v>
      </c>
      <c r="J84" s="117"/>
      <c r="K84" s="220">
        <v>50</v>
      </c>
      <c r="L84" s="220">
        <v>700</v>
      </c>
      <c r="M84" s="117"/>
      <c r="N84" s="220">
        <v>50</v>
      </c>
      <c r="O84" s="220">
        <v>350</v>
      </c>
      <c r="P84" s="117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 s="109" customFormat="1">
      <c r="A85" s="293"/>
      <c r="B85" s="294"/>
      <c r="C85" s="110"/>
      <c r="D85" s="110"/>
      <c r="E85" s="277"/>
      <c r="F85" s="277"/>
      <c r="G85" s="224"/>
      <c r="H85" s="277"/>
      <c r="I85" s="277"/>
      <c r="J85" s="110"/>
      <c r="K85" s="277"/>
      <c r="L85" s="277"/>
      <c r="M85" s="110"/>
      <c r="N85" s="277"/>
      <c r="O85" s="277"/>
      <c r="P85" s="110"/>
    </row>
    <row r="86" spans="1:30" s="108" customFormat="1">
      <c r="A86" s="8" t="s">
        <v>343</v>
      </c>
      <c r="B86" s="120"/>
      <c r="C86" s="120"/>
      <c r="D86" s="115"/>
      <c r="E86" s="218">
        <v>45</v>
      </c>
      <c r="F86" s="218">
        <v>500</v>
      </c>
      <c r="G86" s="115">
        <v>250</v>
      </c>
      <c r="H86" s="218">
        <v>45</v>
      </c>
      <c r="I86" s="218">
        <v>350</v>
      </c>
      <c r="J86" s="120">
        <v>175</v>
      </c>
      <c r="K86" s="218">
        <v>45</v>
      </c>
      <c r="L86" s="218">
        <v>500</v>
      </c>
      <c r="M86" s="120">
        <v>250</v>
      </c>
      <c r="N86" s="218">
        <v>45</v>
      </c>
      <c r="O86" s="218">
        <v>210</v>
      </c>
      <c r="P86" s="120">
        <v>105</v>
      </c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1:30">
      <c r="A87" s="278" t="s">
        <v>169</v>
      </c>
      <c r="B87" s="279" t="s">
        <v>170</v>
      </c>
      <c r="C87" s="226">
        <v>1</v>
      </c>
      <c r="D87" s="115">
        <v>15</v>
      </c>
      <c r="E87" s="270">
        <f>$D87</f>
        <v>15</v>
      </c>
      <c r="F87" s="270">
        <f>$D87*28</f>
        <v>420</v>
      </c>
      <c r="G87" s="118"/>
      <c r="H87" s="270">
        <v>15</v>
      </c>
      <c r="I87" s="270">
        <v>420</v>
      </c>
      <c r="K87" s="270">
        <v>15</v>
      </c>
      <c r="L87" s="270">
        <v>420</v>
      </c>
      <c r="M87" s="281"/>
      <c r="N87" s="270">
        <v>15</v>
      </c>
      <c r="O87" s="270">
        <v>420</v>
      </c>
    </row>
    <row r="88" spans="1:30" s="107" customFormat="1">
      <c r="A88" s="278" t="s">
        <v>173</v>
      </c>
      <c r="B88" s="279" t="s">
        <v>174</v>
      </c>
      <c r="C88" s="226">
        <v>1</v>
      </c>
      <c r="D88" s="115">
        <v>15</v>
      </c>
      <c r="E88" s="270">
        <v>15</v>
      </c>
      <c r="F88" s="270">
        <v>150</v>
      </c>
      <c r="G88" s="118"/>
      <c r="H88" s="270">
        <v>15</v>
      </c>
      <c r="I88" s="270">
        <v>150</v>
      </c>
      <c r="J88" s="115"/>
      <c r="K88" s="270">
        <v>15</v>
      </c>
      <c r="L88" s="270">
        <v>150</v>
      </c>
      <c r="M88" s="281"/>
      <c r="N88" s="270">
        <v>15</v>
      </c>
      <c r="O88" s="270">
        <v>150</v>
      </c>
      <c r="P88" s="115"/>
    </row>
    <row r="89" spans="1:30" s="109" customFormat="1">
      <c r="A89" s="291" t="s">
        <v>526</v>
      </c>
      <c r="B89" s="295"/>
      <c r="C89" s="110"/>
      <c r="D89" s="110"/>
      <c r="E89" s="277"/>
      <c r="F89" s="277"/>
      <c r="G89" s="224"/>
      <c r="H89" s="277"/>
      <c r="I89" s="277"/>
      <c r="J89" s="110"/>
      <c r="K89" s="277"/>
      <c r="L89" s="277"/>
      <c r="M89" s="296"/>
      <c r="N89" s="277"/>
      <c r="O89" s="277"/>
      <c r="P89" s="110"/>
    </row>
    <row r="90" spans="1:30" s="107" customFormat="1">
      <c r="A90" s="297" t="s">
        <v>176</v>
      </c>
      <c r="B90" s="298" t="s">
        <v>177</v>
      </c>
      <c r="C90" s="119">
        <v>2</v>
      </c>
      <c r="D90" s="117">
        <v>50</v>
      </c>
      <c r="E90" s="218">
        <v>0</v>
      </c>
      <c r="F90" s="218">
        <v>0</v>
      </c>
      <c r="G90" s="115"/>
      <c r="H90" s="218">
        <v>0</v>
      </c>
      <c r="I90" s="218">
        <v>0</v>
      </c>
      <c r="J90" s="115"/>
      <c r="K90" s="218">
        <v>0</v>
      </c>
      <c r="L90" s="218">
        <v>0</v>
      </c>
      <c r="M90" s="115"/>
      <c r="N90" s="218">
        <v>0</v>
      </c>
      <c r="O90" s="218">
        <v>0</v>
      </c>
      <c r="P90" s="227"/>
    </row>
    <row r="91" spans="1:30" s="107" customFormat="1">
      <c r="A91" s="26" t="s">
        <v>179</v>
      </c>
      <c r="B91" s="283" t="s">
        <v>180</v>
      </c>
      <c r="C91" s="119">
        <v>2</v>
      </c>
      <c r="D91" s="117">
        <v>50</v>
      </c>
      <c r="E91" s="218">
        <v>0</v>
      </c>
      <c r="F91" s="218">
        <v>0</v>
      </c>
      <c r="G91" s="118"/>
      <c r="H91" s="218">
        <v>0</v>
      </c>
      <c r="I91" s="218">
        <v>0</v>
      </c>
      <c r="J91" s="115"/>
      <c r="K91" s="270">
        <v>0</v>
      </c>
      <c r="L91" s="270">
        <v>0</v>
      </c>
      <c r="M91" s="115"/>
      <c r="N91" s="270">
        <v>0</v>
      </c>
      <c r="O91" s="218">
        <v>0</v>
      </c>
      <c r="P91" s="227"/>
    </row>
    <row r="92" spans="1:30" s="107" customFormat="1">
      <c r="A92" s="297" t="s">
        <v>181</v>
      </c>
      <c r="B92" s="298" t="s">
        <v>182</v>
      </c>
      <c r="C92" s="119">
        <v>1</v>
      </c>
      <c r="D92" s="117">
        <v>60</v>
      </c>
      <c r="E92" s="218">
        <v>0</v>
      </c>
      <c r="F92" s="218">
        <v>0</v>
      </c>
      <c r="G92" s="115"/>
      <c r="H92" s="218">
        <v>0</v>
      </c>
      <c r="I92" s="218">
        <v>0</v>
      </c>
      <c r="J92" s="115"/>
      <c r="K92" s="218">
        <v>0</v>
      </c>
      <c r="L92" s="218">
        <v>0</v>
      </c>
      <c r="M92" s="115"/>
      <c r="N92" s="218">
        <v>0</v>
      </c>
      <c r="O92" s="218">
        <v>0</v>
      </c>
      <c r="P92" s="227"/>
    </row>
    <row r="93" spans="1:30" s="107" customFormat="1">
      <c r="A93" s="29" t="s">
        <v>183</v>
      </c>
      <c r="B93" s="299" t="s">
        <v>184</v>
      </c>
      <c r="C93" s="119">
        <v>1</v>
      </c>
      <c r="D93" s="117">
        <v>40</v>
      </c>
      <c r="E93" s="218">
        <v>0</v>
      </c>
      <c r="F93" s="218">
        <v>0</v>
      </c>
      <c r="G93" s="115"/>
      <c r="H93" s="218">
        <v>0</v>
      </c>
      <c r="I93" s="218">
        <v>0</v>
      </c>
      <c r="J93" s="115"/>
      <c r="K93" s="218">
        <v>0</v>
      </c>
      <c r="L93" s="218">
        <v>0</v>
      </c>
      <c r="M93" s="115"/>
      <c r="N93" s="218">
        <v>0</v>
      </c>
      <c r="O93" s="218">
        <v>0</v>
      </c>
      <c r="P93" s="227"/>
    </row>
    <row r="94" spans="1:30" s="107" customFormat="1">
      <c r="A94" s="297" t="s">
        <v>185</v>
      </c>
      <c r="B94" s="298" t="s">
        <v>186</v>
      </c>
      <c r="C94" s="119">
        <v>1</v>
      </c>
      <c r="D94" s="117">
        <v>135</v>
      </c>
      <c r="E94" s="218">
        <v>0</v>
      </c>
      <c r="F94" s="218">
        <v>0</v>
      </c>
      <c r="G94" s="115"/>
      <c r="H94" s="218">
        <v>0</v>
      </c>
      <c r="I94" s="218">
        <v>0</v>
      </c>
      <c r="J94" s="115"/>
      <c r="K94" s="218">
        <v>0</v>
      </c>
      <c r="L94" s="218">
        <v>0</v>
      </c>
      <c r="M94" s="115"/>
      <c r="N94" s="218">
        <v>0</v>
      </c>
      <c r="O94" s="218">
        <v>0</v>
      </c>
      <c r="P94" s="227"/>
    </row>
    <row r="95" spans="1:30" s="107" customFormat="1">
      <c r="A95" s="297" t="s">
        <v>442</v>
      </c>
      <c r="B95" s="298" t="s">
        <v>476</v>
      </c>
      <c r="C95" s="119">
        <v>1</v>
      </c>
      <c r="D95" s="117">
        <v>65</v>
      </c>
      <c r="E95" s="218">
        <v>0</v>
      </c>
      <c r="F95" s="218">
        <v>0</v>
      </c>
      <c r="G95" s="115"/>
      <c r="H95" s="218">
        <v>0</v>
      </c>
      <c r="I95" s="218">
        <v>0</v>
      </c>
      <c r="J95" s="115"/>
      <c r="K95" s="218">
        <v>0</v>
      </c>
      <c r="L95" s="218">
        <v>0</v>
      </c>
      <c r="M95" s="115"/>
      <c r="N95" s="218">
        <v>0</v>
      </c>
      <c r="O95" s="218">
        <v>0</v>
      </c>
      <c r="P95" s="227"/>
    </row>
    <row r="96" spans="1:30" s="107" customFormat="1">
      <c r="A96" s="297" t="s">
        <v>199</v>
      </c>
      <c r="B96" s="298" t="s">
        <v>200</v>
      </c>
      <c r="C96" s="119">
        <v>1</v>
      </c>
      <c r="D96" s="117">
        <v>30</v>
      </c>
      <c r="E96" s="218">
        <v>0</v>
      </c>
      <c r="F96" s="218">
        <v>0</v>
      </c>
      <c r="G96" s="115"/>
      <c r="H96" s="218">
        <v>0</v>
      </c>
      <c r="I96" s="218">
        <v>0</v>
      </c>
      <c r="J96" s="115"/>
      <c r="K96" s="218">
        <v>0</v>
      </c>
      <c r="L96" s="218">
        <v>0</v>
      </c>
      <c r="M96" s="115"/>
      <c r="N96" s="218">
        <v>0</v>
      </c>
      <c r="O96" s="218">
        <v>0</v>
      </c>
      <c r="P96" s="227"/>
    </row>
    <row r="97" spans="1:16" s="107" customFormat="1">
      <c r="A97" s="297" t="s">
        <v>201</v>
      </c>
      <c r="B97" s="298" t="s">
        <v>202</v>
      </c>
      <c r="C97" s="119">
        <v>1</v>
      </c>
      <c r="D97" s="117">
        <v>30</v>
      </c>
      <c r="E97" s="218">
        <v>0</v>
      </c>
      <c r="F97" s="218">
        <v>0</v>
      </c>
      <c r="G97" s="115"/>
      <c r="H97" s="218">
        <v>0</v>
      </c>
      <c r="I97" s="218">
        <v>0</v>
      </c>
      <c r="J97" s="115"/>
      <c r="K97" s="218">
        <v>0</v>
      </c>
      <c r="L97" s="218">
        <v>0</v>
      </c>
      <c r="M97" s="115"/>
      <c r="N97" s="218">
        <v>0</v>
      </c>
      <c r="O97" s="218">
        <v>0</v>
      </c>
      <c r="P97" s="227"/>
    </row>
    <row r="98" spans="1:16" s="107" customFormat="1">
      <c r="A98" s="297" t="s">
        <v>394</v>
      </c>
      <c r="B98" s="298" t="s">
        <v>453</v>
      </c>
      <c r="C98" s="119">
        <v>1</v>
      </c>
      <c r="D98" s="117">
        <v>30</v>
      </c>
      <c r="E98" s="218">
        <v>0</v>
      </c>
      <c r="F98" s="218">
        <v>0</v>
      </c>
      <c r="G98" s="115"/>
      <c r="H98" s="218">
        <v>0</v>
      </c>
      <c r="I98" s="218">
        <v>0</v>
      </c>
      <c r="J98" s="115"/>
      <c r="K98" s="218">
        <v>0</v>
      </c>
      <c r="L98" s="218">
        <v>0</v>
      </c>
      <c r="M98" s="115"/>
      <c r="N98" s="218">
        <v>0</v>
      </c>
      <c r="O98" s="218">
        <v>0</v>
      </c>
      <c r="P98" s="227"/>
    </row>
    <row r="99" spans="1:16" s="107" customFormat="1">
      <c r="A99" s="297" t="s">
        <v>205</v>
      </c>
      <c r="B99" s="298" t="s">
        <v>206</v>
      </c>
      <c r="C99" s="119">
        <v>1</v>
      </c>
      <c r="D99" s="117">
        <v>65</v>
      </c>
      <c r="E99" s="218">
        <v>0</v>
      </c>
      <c r="F99" s="218">
        <v>0</v>
      </c>
      <c r="G99" s="115"/>
      <c r="H99" s="218">
        <v>0</v>
      </c>
      <c r="I99" s="218">
        <v>0</v>
      </c>
      <c r="J99" s="115"/>
      <c r="K99" s="218">
        <v>0</v>
      </c>
      <c r="L99" s="218">
        <v>0</v>
      </c>
      <c r="M99" s="115"/>
      <c r="N99" s="218">
        <v>0</v>
      </c>
      <c r="O99" s="218">
        <v>0</v>
      </c>
      <c r="P99" s="227"/>
    </row>
    <row r="100" spans="1:16" s="107" customFormat="1">
      <c r="A100" s="297" t="s">
        <v>187</v>
      </c>
      <c r="B100" s="298" t="s">
        <v>188</v>
      </c>
      <c r="C100" s="119">
        <v>3</v>
      </c>
      <c r="D100" s="117">
        <v>50</v>
      </c>
      <c r="E100" s="218">
        <v>0</v>
      </c>
      <c r="F100" s="218">
        <v>0</v>
      </c>
      <c r="G100" s="115"/>
      <c r="H100" s="218">
        <v>0</v>
      </c>
      <c r="I100" s="218">
        <v>0</v>
      </c>
      <c r="J100" s="115"/>
      <c r="K100" s="218">
        <v>0</v>
      </c>
      <c r="L100" s="218">
        <v>0</v>
      </c>
      <c r="M100" s="115"/>
      <c r="N100" s="218">
        <v>0</v>
      </c>
      <c r="O100" s="218">
        <v>0</v>
      </c>
      <c r="P100" s="227"/>
    </row>
    <row r="101" spans="1:16" s="107" customFormat="1" ht="15" customHeight="1">
      <c r="A101" s="297" t="s">
        <v>189</v>
      </c>
      <c r="B101" s="298" t="s">
        <v>190</v>
      </c>
      <c r="C101" s="119">
        <v>2</v>
      </c>
      <c r="D101" s="117">
        <v>50</v>
      </c>
      <c r="E101" s="218">
        <v>0</v>
      </c>
      <c r="F101" s="218">
        <v>0</v>
      </c>
      <c r="G101" s="115"/>
      <c r="H101" s="218">
        <v>0</v>
      </c>
      <c r="I101" s="218">
        <v>0</v>
      </c>
      <c r="J101" s="115"/>
      <c r="K101" s="218">
        <v>0</v>
      </c>
      <c r="L101" s="218">
        <v>0</v>
      </c>
      <c r="M101" s="115"/>
      <c r="N101" s="218">
        <v>0</v>
      </c>
      <c r="O101" s="218">
        <v>0</v>
      </c>
      <c r="P101" s="227"/>
    </row>
    <row r="102" spans="1:16" s="107" customFormat="1">
      <c r="A102" s="300" t="s">
        <v>191</v>
      </c>
      <c r="B102" s="301" t="s">
        <v>192</v>
      </c>
      <c r="C102" s="119">
        <v>3</v>
      </c>
      <c r="D102" s="117">
        <v>100</v>
      </c>
      <c r="E102" s="218">
        <v>0</v>
      </c>
      <c r="F102" s="218">
        <v>0</v>
      </c>
      <c r="G102" s="115"/>
      <c r="H102" s="218">
        <v>0</v>
      </c>
      <c r="I102" s="218">
        <v>0</v>
      </c>
      <c r="J102" s="115"/>
      <c r="K102" s="218">
        <v>0</v>
      </c>
      <c r="L102" s="218">
        <v>0</v>
      </c>
      <c r="M102" s="115"/>
      <c r="N102" s="218">
        <v>0</v>
      </c>
      <c r="O102" s="218">
        <v>0</v>
      </c>
      <c r="P102" s="227"/>
    </row>
    <row r="103" spans="1:16" s="107" customFormat="1">
      <c r="A103" s="297" t="s">
        <v>193</v>
      </c>
      <c r="B103" s="298" t="s">
        <v>194</v>
      </c>
      <c r="C103" s="119">
        <v>3</v>
      </c>
      <c r="D103" s="117">
        <v>100</v>
      </c>
      <c r="E103" s="218">
        <v>0</v>
      </c>
      <c r="F103" s="218">
        <v>0</v>
      </c>
      <c r="G103" s="115"/>
      <c r="H103" s="218">
        <v>0</v>
      </c>
      <c r="I103" s="218">
        <v>0</v>
      </c>
      <c r="J103" s="115"/>
      <c r="K103" s="218">
        <v>0</v>
      </c>
      <c r="L103" s="218">
        <v>0</v>
      </c>
      <c r="M103" s="115"/>
      <c r="N103" s="218">
        <v>0</v>
      </c>
      <c r="O103" s="218">
        <v>0</v>
      </c>
      <c r="P103" s="227"/>
    </row>
    <row r="104" spans="1:16" s="107" customFormat="1">
      <c r="A104" s="297" t="s">
        <v>208</v>
      </c>
      <c r="B104" s="298" t="s">
        <v>209</v>
      </c>
      <c r="C104" s="119">
        <v>1</v>
      </c>
      <c r="D104" s="117">
        <v>10</v>
      </c>
      <c r="E104" s="218">
        <v>0</v>
      </c>
      <c r="F104" s="218">
        <v>0</v>
      </c>
      <c r="G104" s="115"/>
      <c r="H104" s="218">
        <v>0</v>
      </c>
      <c r="I104" s="218">
        <v>0</v>
      </c>
      <c r="J104" s="115"/>
      <c r="K104" s="218">
        <v>0</v>
      </c>
      <c r="L104" s="218">
        <v>0</v>
      </c>
      <c r="M104" s="115"/>
      <c r="N104" s="218">
        <v>0</v>
      </c>
      <c r="O104" s="218">
        <v>0</v>
      </c>
      <c r="P104" s="227"/>
    </row>
    <row r="105" spans="1:16" s="107" customFormat="1">
      <c r="A105" s="297" t="s">
        <v>214</v>
      </c>
      <c r="B105" s="301" t="s">
        <v>215</v>
      </c>
      <c r="C105" s="119">
        <v>2</v>
      </c>
      <c r="D105" s="117">
        <v>125</v>
      </c>
      <c r="E105" s="218">
        <v>0</v>
      </c>
      <c r="F105" s="218">
        <v>0</v>
      </c>
      <c r="G105" s="115"/>
      <c r="H105" s="218">
        <v>0</v>
      </c>
      <c r="I105" s="218">
        <v>0</v>
      </c>
      <c r="J105" s="115"/>
      <c r="K105" s="218">
        <v>0</v>
      </c>
      <c r="L105" s="218">
        <v>0</v>
      </c>
      <c r="M105" s="115"/>
      <c r="N105" s="218">
        <v>0</v>
      </c>
      <c r="O105" s="218">
        <v>0</v>
      </c>
      <c r="P105" s="227"/>
    </row>
    <row r="106" spans="1:16" s="107" customFormat="1">
      <c r="A106" s="297" t="s">
        <v>216</v>
      </c>
      <c r="B106" s="298" t="s">
        <v>217</v>
      </c>
      <c r="C106" s="119">
        <v>2</v>
      </c>
      <c r="D106" s="117">
        <v>15</v>
      </c>
      <c r="E106" s="218">
        <v>0</v>
      </c>
      <c r="F106" s="218">
        <v>0</v>
      </c>
      <c r="G106" s="115"/>
      <c r="H106" s="218">
        <v>0</v>
      </c>
      <c r="I106" s="218">
        <v>0</v>
      </c>
      <c r="J106" s="115"/>
      <c r="K106" s="218">
        <v>0</v>
      </c>
      <c r="L106" s="218">
        <v>0</v>
      </c>
      <c r="M106" s="115"/>
      <c r="N106" s="218">
        <v>0</v>
      </c>
      <c r="O106" s="218">
        <v>0</v>
      </c>
      <c r="P106" s="227"/>
    </row>
    <row r="107" spans="1:16" s="107" customFormat="1">
      <c r="A107" s="297" t="s">
        <v>220</v>
      </c>
      <c r="B107" s="298" t="s">
        <v>221</v>
      </c>
      <c r="C107" s="119">
        <v>1</v>
      </c>
      <c r="D107" s="117">
        <v>5</v>
      </c>
      <c r="E107" s="218">
        <v>0</v>
      </c>
      <c r="F107" s="218">
        <v>0</v>
      </c>
      <c r="G107" s="115"/>
      <c r="H107" s="218">
        <v>0</v>
      </c>
      <c r="I107" s="218">
        <v>0</v>
      </c>
      <c r="J107" s="115"/>
      <c r="K107" s="218">
        <v>0</v>
      </c>
      <c r="L107" s="218">
        <v>0</v>
      </c>
      <c r="M107" s="115"/>
      <c r="N107" s="218">
        <v>0</v>
      </c>
      <c r="O107" s="218">
        <v>0</v>
      </c>
      <c r="P107" s="227"/>
    </row>
    <row r="108" spans="1:16" s="109" customFormat="1">
      <c r="A108" s="302" t="s">
        <v>527</v>
      </c>
      <c r="B108" s="303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</row>
    <row r="109" spans="1:16" s="107" customFormat="1">
      <c r="A109" s="297" t="s">
        <v>267</v>
      </c>
      <c r="B109" s="301" t="s">
        <v>211</v>
      </c>
      <c r="C109" s="119">
        <v>1</v>
      </c>
      <c r="D109" s="117">
        <v>15</v>
      </c>
      <c r="E109" s="218">
        <f t="shared" ref="E109:E113" si="13">D109/2</f>
        <v>7.5</v>
      </c>
      <c r="F109" s="218">
        <f>D109*14</f>
        <v>210</v>
      </c>
      <c r="G109" s="115"/>
      <c r="H109" s="218">
        <v>7.5</v>
      </c>
      <c r="I109" s="218">
        <v>210</v>
      </c>
      <c r="J109" s="115"/>
      <c r="K109" s="218">
        <v>7.5</v>
      </c>
      <c r="L109" s="218">
        <v>210</v>
      </c>
      <c r="M109" s="115"/>
      <c r="N109" s="218">
        <v>7.5</v>
      </c>
      <c r="O109" s="218">
        <v>210</v>
      </c>
      <c r="P109" s="227"/>
    </row>
    <row r="110" spans="1:16" s="107" customFormat="1">
      <c r="A110" s="297" t="s">
        <v>218</v>
      </c>
      <c r="B110" s="301" t="s">
        <v>219</v>
      </c>
      <c r="C110" s="119">
        <v>1</v>
      </c>
      <c r="D110" s="117">
        <v>15</v>
      </c>
      <c r="E110" s="218">
        <f t="shared" si="13"/>
        <v>7.5</v>
      </c>
      <c r="F110" s="218">
        <f>D110*14</f>
        <v>210</v>
      </c>
      <c r="G110" s="115"/>
      <c r="H110" s="218">
        <v>7.5</v>
      </c>
      <c r="I110" s="218">
        <v>210</v>
      </c>
      <c r="J110" s="115"/>
      <c r="K110" s="218">
        <v>7.5</v>
      </c>
      <c r="L110" s="218">
        <v>210</v>
      </c>
      <c r="M110" s="115"/>
      <c r="N110" s="218">
        <v>7.5</v>
      </c>
      <c r="O110" s="218">
        <v>210</v>
      </c>
      <c r="P110" s="227"/>
    </row>
    <row r="111" spans="1:16" s="107" customFormat="1">
      <c r="A111" s="297" t="s">
        <v>615</v>
      </c>
      <c r="B111" s="301" t="s">
        <v>598</v>
      </c>
      <c r="C111" s="119">
        <v>2</v>
      </c>
      <c r="D111" s="117">
        <v>15</v>
      </c>
      <c r="E111" s="218">
        <v>7.5</v>
      </c>
      <c r="F111" s="218">
        <v>105</v>
      </c>
      <c r="G111" s="115"/>
      <c r="H111" s="218">
        <v>7.5</v>
      </c>
      <c r="I111" s="218">
        <v>105</v>
      </c>
      <c r="J111" s="115"/>
      <c r="K111" s="218">
        <v>7.5</v>
      </c>
      <c r="L111" s="218">
        <v>105</v>
      </c>
      <c r="M111" s="115"/>
      <c r="N111" s="218">
        <v>7.5</v>
      </c>
      <c r="O111" s="218">
        <v>105</v>
      </c>
      <c r="P111" s="446"/>
    </row>
    <row r="112" spans="1:16" s="107" customFormat="1">
      <c r="A112" s="297" t="s">
        <v>486</v>
      </c>
      <c r="B112" s="301" t="s">
        <v>438</v>
      </c>
      <c r="C112" s="119">
        <v>1</v>
      </c>
      <c r="D112" s="117">
        <v>15</v>
      </c>
      <c r="E112" s="218">
        <f t="shared" si="13"/>
        <v>7.5</v>
      </c>
      <c r="F112" s="218">
        <v>210</v>
      </c>
      <c r="G112" s="115"/>
      <c r="H112" s="218">
        <v>7.5</v>
      </c>
      <c r="I112" s="218">
        <v>210</v>
      </c>
      <c r="J112" s="115"/>
      <c r="K112" s="218">
        <v>7.5</v>
      </c>
      <c r="L112" s="218">
        <v>210</v>
      </c>
      <c r="M112" s="115"/>
      <c r="N112" s="218">
        <v>7.5</v>
      </c>
      <c r="O112" s="218">
        <v>210</v>
      </c>
      <c r="P112" s="446"/>
    </row>
    <row r="113" spans="1:16" s="107" customFormat="1">
      <c r="A113" s="297" t="s">
        <v>616</v>
      </c>
      <c r="B113" s="301" t="s">
        <v>436</v>
      </c>
      <c r="C113" s="119">
        <v>2</v>
      </c>
      <c r="D113" s="117">
        <v>15</v>
      </c>
      <c r="E113" s="218">
        <f t="shared" si="13"/>
        <v>7.5</v>
      </c>
      <c r="F113" s="218">
        <v>105</v>
      </c>
      <c r="G113" s="115"/>
      <c r="H113" s="218">
        <v>7.5</v>
      </c>
      <c r="I113" s="218">
        <v>105</v>
      </c>
      <c r="J113" s="115"/>
      <c r="K113" s="218">
        <v>7.5</v>
      </c>
      <c r="L113" s="218">
        <v>105</v>
      </c>
      <c r="M113" s="115"/>
      <c r="N113" s="218">
        <v>7.5</v>
      </c>
      <c r="O113" s="218">
        <v>105</v>
      </c>
      <c r="P113" s="446"/>
    </row>
    <row r="114" spans="1:16" s="109" customFormat="1">
      <c r="A114" s="302" t="s">
        <v>222</v>
      </c>
      <c r="B114" s="304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297" t="s">
        <v>223</v>
      </c>
      <c r="B115" s="298" t="s">
        <v>224</v>
      </c>
      <c r="C115" s="119">
        <v>2</v>
      </c>
      <c r="D115" s="117">
        <v>20</v>
      </c>
      <c r="E115" s="218">
        <v>0</v>
      </c>
      <c r="F115" s="218">
        <v>0</v>
      </c>
      <c r="G115" s="115"/>
      <c r="H115" s="218">
        <v>0</v>
      </c>
      <c r="I115" s="218">
        <v>0</v>
      </c>
      <c r="J115" s="115"/>
      <c r="K115" s="218">
        <v>0</v>
      </c>
      <c r="L115" s="218">
        <v>0</v>
      </c>
      <c r="M115" s="115"/>
      <c r="N115" s="218">
        <v>0</v>
      </c>
      <c r="O115" s="218">
        <v>0</v>
      </c>
      <c r="P115" s="227"/>
    </row>
    <row r="116" spans="1:16" s="107" customFormat="1">
      <c r="A116" s="297" t="s">
        <v>225</v>
      </c>
      <c r="B116" s="298" t="s">
        <v>226</v>
      </c>
      <c r="C116" s="119">
        <v>1</v>
      </c>
      <c r="D116" s="117">
        <v>250</v>
      </c>
      <c r="E116" s="218">
        <v>0</v>
      </c>
      <c r="F116" s="218">
        <v>0</v>
      </c>
      <c r="G116" s="115"/>
      <c r="H116" s="218">
        <v>0</v>
      </c>
      <c r="I116" s="218">
        <v>0</v>
      </c>
      <c r="J116" s="115"/>
      <c r="K116" s="218">
        <v>0</v>
      </c>
      <c r="L116" s="218">
        <v>0</v>
      </c>
      <c r="M116" s="115"/>
      <c r="N116" s="218">
        <v>0</v>
      </c>
      <c r="O116" s="218">
        <v>0</v>
      </c>
      <c r="P116" s="227"/>
    </row>
    <row r="117" spans="1:16" s="107" customFormat="1">
      <c r="A117" s="297" t="s">
        <v>227</v>
      </c>
      <c r="B117" s="298" t="s">
        <v>228</v>
      </c>
      <c r="C117" s="119">
        <v>2</v>
      </c>
      <c r="D117" s="117">
        <v>250</v>
      </c>
      <c r="E117" s="218">
        <v>0</v>
      </c>
      <c r="F117" s="218">
        <v>0</v>
      </c>
      <c r="G117" s="115"/>
      <c r="H117" s="218">
        <v>0</v>
      </c>
      <c r="I117" s="218">
        <v>0</v>
      </c>
      <c r="J117" s="115"/>
      <c r="K117" s="218">
        <v>0</v>
      </c>
      <c r="L117" s="218">
        <v>0</v>
      </c>
      <c r="M117" s="115"/>
      <c r="N117" s="218">
        <v>0</v>
      </c>
      <c r="O117" s="218">
        <v>0</v>
      </c>
      <c r="P117" s="227"/>
    </row>
    <row r="118" spans="1:16" s="107" customFormat="1">
      <c r="A118" s="297" t="s">
        <v>229</v>
      </c>
      <c r="B118" s="298" t="s">
        <v>230</v>
      </c>
      <c r="C118" s="119">
        <v>2</v>
      </c>
      <c r="D118" s="117">
        <v>250</v>
      </c>
      <c r="E118" s="218">
        <v>0</v>
      </c>
      <c r="F118" s="218">
        <v>0</v>
      </c>
      <c r="G118" s="115"/>
      <c r="H118" s="218">
        <v>0</v>
      </c>
      <c r="I118" s="218">
        <v>0</v>
      </c>
      <c r="J118" s="115"/>
      <c r="K118" s="218">
        <v>0</v>
      </c>
      <c r="L118" s="218">
        <v>0</v>
      </c>
      <c r="M118" s="115"/>
      <c r="N118" s="218">
        <v>0</v>
      </c>
      <c r="O118" s="218">
        <v>0</v>
      </c>
      <c r="P118" s="227"/>
    </row>
    <row r="119" spans="1:16" s="107" customFormat="1">
      <c r="A119" s="29" t="s">
        <v>523</v>
      </c>
      <c r="B119" s="305" t="s">
        <v>234</v>
      </c>
      <c r="C119" s="119">
        <v>3</v>
      </c>
      <c r="D119" s="117">
        <v>15</v>
      </c>
      <c r="E119" s="218">
        <v>0</v>
      </c>
      <c r="F119" s="218">
        <v>0</v>
      </c>
      <c r="G119" s="115"/>
      <c r="H119" s="218">
        <v>0</v>
      </c>
      <c r="I119" s="218">
        <v>0</v>
      </c>
      <c r="J119" s="115"/>
      <c r="K119" s="218">
        <v>0</v>
      </c>
      <c r="L119" s="218">
        <v>0</v>
      </c>
      <c r="M119" s="115"/>
      <c r="N119" s="218">
        <v>0</v>
      </c>
      <c r="O119" s="218">
        <v>0</v>
      </c>
      <c r="P119" s="227"/>
    </row>
    <row r="120" spans="1:16" s="107" customFormat="1">
      <c r="A120" s="29" t="s">
        <v>397</v>
      </c>
      <c r="B120" s="299" t="s">
        <v>430</v>
      </c>
      <c r="C120" s="119">
        <v>3</v>
      </c>
      <c r="D120" s="117">
        <v>250</v>
      </c>
      <c r="E120" s="218">
        <v>0</v>
      </c>
      <c r="F120" s="218">
        <v>0</v>
      </c>
      <c r="G120" s="115"/>
      <c r="H120" s="218">
        <v>0</v>
      </c>
      <c r="I120" s="218">
        <v>0</v>
      </c>
      <c r="J120" s="115"/>
      <c r="K120" s="217">
        <v>0</v>
      </c>
      <c r="L120" s="217">
        <v>0</v>
      </c>
      <c r="M120" s="115"/>
      <c r="N120" s="217">
        <v>0</v>
      </c>
      <c r="O120" s="217">
        <v>0</v>
      </c>
      <c r="P120" s="227"/>
    </row>
    <row r="121" spans="1:16" s="109" customFormat="1">
      <c r="A121" s="306" t="s">
        <v>528</v>
      </c>
      <c r="B121" s="307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</row>
    <row r="122" spans="1:16" s="107" customFormat="1">
      <c r="A122" s="26" t="s">
        <v>424</v>
      </c>
      <c r="B122" s="283" t="s">
        <v>427</v>
      </c>
      <c r="C122" s="227">
        <v>2</v>
      </c>
      <c r="D122" s="115">
        <v>240</v>
      </c>
      <c r="E122" s="218">
        <f>D122/2</f>
        <v>120</v>
      </c>
      <c r="F122" s="218">
        <f>D122*14</f>
        <v>3360</v>
      </c>
      <c r="G122" s="115"/>
      <c r="H122" s="218">
        <v>120</v>
      </c>
      <c r="I122" s="218">
        <v>3360</v>
      </c>
      <c r="J122" s="115"/>
      <c r="K122" s="218">
        <v>120</v>
      </c>
      <c r="L122" s="218">
        <v>3360</v>
      </c>
      <c r="M122" s="115"/>
      <c r="N122" s="218">
        <v>120</v>
      </c>
      <c r="O122" s="218">
        <v>3360</v>
      </c>
      <c r="P122" s="227"/>
    </row>
    <row r="123" spans="1:16" s="107" customFormat="1">
      <c r="A123" s="26" t="s">
        <v>426</v>
      </c>
      <c r="B123" s="283" t="s">
        <v>429</v>
      </c>
      <c r="C123" s="227">
        <v>2</v>
      </c>
      <c r="D123" s="115">
        <v>200</v>
      </c>
      <c r="E123" s="218">
        <f t="shared" ref="E123:E124" si="14">D123/2</f>
        <v>100</v>
      </c>
      <c r="F123" s="218">
        <f t="shared" ref="F123:F124" si="15">D123*14</f>
        <v>2800</v>
      </c>
      <c r="G123" s="115"/>
      <c r="H123" s="218">
        <v>100</v>
      </c>
      <c r="I123" s="218">
        <v>2800</v>
      </c>
      <c r="J123" s="115"/>
      <c r="K123" s="217">
        <v>0</v>
      </c>
      <c r="L123" s="217">
        <v>0</v>
      </c>
      <c r="M123" s="115"/>
      <c r="N123" s="217">
        <v>0</v>
      </c>
      <c r="O123" s="217">
        <v>0</v>
      </c>
      <c r="P123" s="227"/>
    </row>
    <row r="124" spans="1:16" s="107" customFormat="1">
      <c r="A124" s="26" t="s">
        <v>491</v>
      </c>
      <c r="B124" s="283" t="s">
        <v>503</v>
      </c>
      <c r="C124" s="227">
        <v>1</v>
      </c>
      <c r="D124" s="115">
        <v>200</v>
      </c>
      <c r="E124" s="218">
        <f t="shared" si="14"/>
        <v>100</v>
      </c>
      <c r="F124" s="218">
        <f t="shared" si="15"/>
        <v>2800</v>
      </c>
      <c r="G124" s="115"/>
      <c r="H124" s="218">
        <v>100</v>
      </c>
      <c r="I124" s="218">
        <v>2800</v>
      </c>
      <c r="J124" s="115"/>
      <c r="K124" s="218">
        <v>100</v>
      </c>
      <c r="L124" s="218">
        <v>2800</v>
      </c>
      <c r="M124" s="115"/>
      <c r="N124" s="218">
        <v>100</v>
      </c>
      <c r="O124" s="218">
        <v>2800</v>
      </c>
      <c r="P124" s="227"/>
    </row>
    <row r="125" spans="1:16" s="109" customFormat="1">
      <c r="A125" s="123" t="s">
        <v>246</v>
      </c>
      <c r="B125" s="124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</row>
    <row r="126" spans="1:16" s="107" customFormat="1">
      <c r="A126" s="26" t="s">
        <v>247</v>
      </c>
      <c r="B126" s="119" t="s">
        <v>248</v>
      </c>
      <c r="C126" s="227">
        <v>1</v>
      </c>
      <c r="D126" s="115">
        <v>100</v>
      </c>
      <c r="E126" s="218">
        <f>D126/2</f>
        <v>50</v>
      </c>
      <c r="F126" s="218">
        <f>D126*21</f>
        <v>2100</v>
      </c>
      <c r="G126" s="115"/>
      <c r="H126" s="218">
        <v>50</v>
      </c>
      <c r="I126" s="218">
        <v>2100</v>
      </c>
      <c r="J126" s="115"/>
      <c r="K126" s="217">
        <v>0</v>
      </c>
      <c r="L126" s="217">
        <v>0</v>
      </c>
      <c r="M126" s="212"/>
      <c r="N126" s="217">
        <v>0</v>
      </c>
      <c r="O126" s="217">
        <v>0</v>
      </c>
      <c r="P126" s="227"/>
    </row>
    <row r="127" spans="1:16" s="107" customFormat="1">
      <c r="A127" s="26" t="s">
        <v>249</v>
      </c>
      <c r="B127" s="119" t="s">
        <v>250</v>
      </c>
      <c r="C127" s="227">
        <v>1</v>
      </c>
      <c r="D127" s="115">
        <v>330</v>
      </c>
      <c r="E127" s="218">
        <f>D127/2</f>
        <v>165</v>
      </c>
      <c r="F127" s="218">
        <f>D127*21</f>
        <v>6930</v>
      </c>
      <c r="G127" s="115"/>
      <c r="H127" s="218">
        <v>165</v>
      </c>
      <c r="I127" s="218">
        <v>6930</v>
      </c>
      <c r="J127" s="115"/>
      <c r="K127" s="217">
        <v>0</v>
      </c>
      <c r="L127" s="217">
        <v>0</v>
      </c>
      <c r="M127" s="212"/>
      <c r="N127" s="217">
        <v>0</v>
      </c>
      <c r="O127" s="217">
        <v>0</v>
      </c>
      <c r="P127" s="227"/>
    </row>
    <row r="128" spans="1:16" s="107" customFormat="1">
      <c r="A128" s="26"/>
      <c r="B128" s="119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</row>
    <row r="129" spans="1:16" s="107" customFormat="1">
      <c r="A129" s="26"/>
      <c r="B129" s="119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</row>
    <row r="130" spans="1:16" s="107" customFormat="1">
      <c r="A130" s="26"/>
      <c r="B130" s="119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</row>
    <row r="131" spans="1:16" s="107" customFormat="1">
      <c r="A131" s="26"/>
      <c r="B131" s="119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</row>
    <row r="132" spans="1:16" s="107" customFormat="1">
      <c r="A132" s="26"/>
      <c r="B132" s="119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</row>
    <row r="133" spans="1:16" s="107" customFormat="1">
      <c r="A133" s="26"/>
      <c r="B133" s="119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</row>
    <row r="134" spans="1:16" s="107" customFormat="1">
      <c r="A134" s="26"/>
      <c r="B134" s="119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</row>
    <row r="135" spans="1:16" s="107" customFormat="1">
      <c r="A135" s="26"/>
      <c r="B135" s="119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</row>
    <row r="136" spans="1:16" s="107" customFormat="1">
      <c r="A136" s="26"/>
      <c r="B136" s="119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</row>
    <row r="137" spans="1:16" s="107" customFormat="1">
      <c r="A137" s="26"/>
      <c r="B137" s="119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</row>
    <row r="138" spans="1:16" s="107" customFormat="1">
      <c r="A138" s="26"/>
      <c r="B138" s="119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</row>
    <row r="139" spans="1:16" s="107" customFormat="1">
      <c r="A139" s="26"/>
      <c r="B139" s="119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</row>
    <row r="140" spans="1:16" s="107" customFormat="1">
      <c r="A140" s="26"/>
      <c r="B140" s="119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</row>
    <row r="141" spans="1:16" s="107" customFormat="1">
      <c r="A141" s="26"/>
      <c r="B141" s="119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</row>
    <row r="142" spans="1:16" s="107" customFormat="1">
      <c r="A142" s="26"/>
      <c r="B142" s="119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</row>
    <row r="143" spans="1:16" s="107" customFormat="1">
      <c r="A143" s="26"/>
      <c r="B143" s="119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</row>
    <row r="144" spans="1:16" s="107" customFormat="1">
      <c r="A144" s="26"/>
      <c r="B144" s="119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</row>
    <row r="145" spans="1:16" s="107" customFormat="1">
      <c r="A145" s="26"/>
      <c r="B145" s="119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</row>
    <row r="146" spans="1:16" s="107" customFormat="1">
      <c r="A146" s="26"/>
      <c r="B146" s="119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</row>
    <row r="147" spans="1:16" s="107" customFormat="1">
      <c r="A147" s="26"/>
      <c r="B147" s="119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</row>
    <row r="148" spans="1:16" s="107" customFormat="1">
      <c r="A148" s="26"/>
      <c r="B148" s="119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</row>
    <row r="149" spans="1:16" s="107" customFormat="1">
      <c r="A149" s="26"/>
      <c r="B149" s="119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</row>
    <row r="150" spans="1:16" s="107" customFormat="1">
      <c r="A150" s="26"/>
      <c r="B150" s="119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</row>
    <row r="151" spans="1:16" s="107" customFormat="1">
      <c r="A151" s="26"/>
      <c r="B151" s="119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</row>
    <row r="152" spans="1:16" s="107" customFormat="1">
      <c r="A152" s="26"/>
      <c r="B152" s="119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</row>
    <row r="153" spans="1:16" s="107" customFormat="1">
      <c r="A153" s="26"/>
      <c r="B153" s="119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</row>
    <row r="154" spans="1:16" s="107" customFormat="1">
      <c r="A154" s="26"/>
      <c r="B154" s="119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</row>
    <row r="155" spans="1:16" s="107" customFormat="1">
      <c r="A155" s="26"/>
      <c r="B155" s="119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</row>
    <row r="156" spans="1:16" s="107" customFormat="1">
      <c r="A156" s="26"/>
      <c r="B156" s="119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</row>
    <row r="157" spans="1:16" s="107" customFormat="1">
      <c r="A157" s="26"/>
      <c r="B157" s="119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</row>
    <row r="158" spans="1:16" s="107" customFormat="1">
      <c r="A158" s="26"/>
      <c r="B158" s="119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</row>
    <row r="159" spans="1:16" s="107" customFormat="1">
      <c r="A159" s="26"/>
      <c r="B159" s="119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</row>
    <row r="160" spans="1:16" s="107" customFormat="1">
      <c r="A160" s="26"/>
      <c r="B160" s="119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</row>
    <row r="161" spans="1:16" s="107" customFormat="1">
      <c r="A161" s="26"/>
      <c r="B161" s="119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</row>
    <row r="162" spans="1:16" s="107" customFormat="1">
      <c r="A162" s="26"/>
      <c r="B162" s="119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</row>
    <row r="163" spans="1:16" s="107" customFormat="1">
      <c r="A163" s="26"/>
      <c r="B163" s="119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</row>
    <row r="164" spans="1:16" s="107" customFormat="1">
      <c r="A164" s="26"/>
      <c r="B164" s="119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</row>
    <row r="165" spans="1:16" s="107" customFormat="1">
      <c r="A165" s="26"/>
      <c r="B165" s="119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</row>
    <row r="166" spans="1:16" s="107" customFormat="1">
      <c r="A166" s="26"/>
      <c r="B166" s="119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</row>
    <row r="167" spans="1:16" s="107" customFormat="1">
      <c r="A167" s="26"/>
      <c r="B167" s="119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</row>
    <row r="168" spans="1:16" s="107" customFormat="1">
      <c r="A168" s="26"/>
      <c r="B168" s="119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</row>
    <row r="169" spans="1:16" s="107" customFormat="1">
      <c r="A169" s="26"/>
      <c r="B169" s="119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</row>
    <row r="170" spans="1:16" s="107" customFormat="1">
      <c r="A170" s="26"/>
      <c r="B170" s="119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</row>
    <row r="171" spans="1:16" s="107" customFormat="1">
      <c r="A171" s="26"/>
      <c r="B171" s="119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</row>
    <row r="172" spans="1:16" s="107" customFormat="1">
      <c r="A172" s="26"/>
      <c r="B172" s="119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</row>
    <row r="173" spans="1:16" s="107" customFormat="1">
      <c r="A173" s="26"/>
      <c r="B173" s="119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</row>
    <row r="174" spans="1:16" s="107" customFormat="1">
      <c r="A174" s="26"/>
      <c r="B174" s="119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</row>
    <row r="175" spans="1:16" s="107" customFormat="1">
      <c r="A175" s="26"/>
      <c r="B175" s="119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</row>
    <row r="176" spans="1:16" s="107" customFormat="1">
      <c r="A176" s="26"/>
      <c r="B176" s="119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</row>
    <row r="177" spans="1:16" s="107" customFormat="1">
      <c r="A177" s="26"/>
      <c r="B177" s="119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</row>
    <row r="178" spans="1:16" s="107" customFormat="1">
      <c r="A178" s="26"/>
      <c r="B178" s="119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</row>
    <row r="179" spans="1:16" s="107" customFormat="1">
      <c r="A179" s="26"/>
      <c r="B179" s="119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</row>
    <row r="180" spans="1:16" s="107" customFormat="1">
      <c r="A180" s="26"/>
      <c r="B180" s="119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</row>
    <row r="181" spans="1:16" s="107" customFormat="1">
      <c r="A181" s="26"/>
      <c r="B181" s="119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</row>
    <row r="182" spans="1:16" s="107" customFormat="1">
      <c r="A182" s="26"/>
      <c r="B182" s="119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</row>
    <row r="183" spans="1:16" s="107" customFormat="1">
      <c r="A183" s="26"/>
      <c r="B183" s="119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</row>
    <row r="184" spans="1:16" s="107" customFormat="1">
      <c r="A184" s="26"/>
      <c r="B184" s="119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</row>
    <row r="185" spans="1:16" s="107" customFormat="1">
      <c r="A185" s="26"/>
      <c r="B185" s="119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</row>
    <row r="186" spans="1:16" s="107" customFormat="1">
      <c r="A186" s="26"/>
      <c r="B186" s="119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</row>
    <row r="187" spans="1:16" s="107" customFormat="1">
      <c r="A187" s="26"/>
      <c r="B187" s="119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</row>
    <row r="188" spans="1:16" s="107" customFormat="1">
      <c r="A188" s="26"/>
      <c r="B188" s="119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</row>
    <row r="189" spans="1:16" s="107" customFormat="1">
      <c r="A189" s="26"/>
      <c r="B189" s="119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</row>
    <row r="190" spans="1:16" s="107" customFormat="1">
      <c r="A190" s="26"/>
      <c r="B190" s="119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</row>
    <row r="191" spans="1:16" s="107" customFormat="1">
      <c r="A191" s="26"/>
      <c r="B191" s="119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</row>
    <row r="192" spans="1:16" s="107" customFormat="1">
      <c r="A192" s="26"/>
      <c r="B192" s="119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</row>
    <row r="193" spans="1:16" s="107" customFormat="1">
      <c r="A193" s="26"/>
      <c r="B193" s="119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</row>
    <row r="194" spans="1:16" s="107" customFormat="1">
      <c r="A194" s="26"/>
      <c r="B194" s="119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</row>
    <row r="195" spans="1:16" s="107" customFormat="1">
      <c r="A195" s="26"/>
      <c r="B195" s="119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</row>
    <row r="196" spans="1:16" s="107" customFormat="1">
      <c r="A196" s="26"/>
      <c r="B196" s="119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</row>
    <row r="197" spans="1:16" s="107" customFormat="1">
      <c r="A197" s="26"/>
      <c r="B197" s="119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</row>
    <row r="198" spans="1:16" s="107" customFormat="1">
      <c r="A198" s="26"/>
      <c r="B198" s="119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</row>
    <row r="199" spans="1:16" s="107" customFormat="1">
      <c r="A199" s="26"/>
      <c r="B199" s="119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</row>
    <row r="200" spans="1:16" s="107" customFormat="1">
      <c r="A200" s="26"/>
      <c r="B200" s="119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</row>
    <row r="201" spans="1:16" s="107" customFormat="1">
      <c r="A201" s="26"/>
      <c r="B201" s="119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</row>
    <row r="202" spans="1:16" s="107" customFormat="1">
      <c r="A202" s="26"/>
      <c r="B202" s="119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</row>
    <row r="203" spans="1:16" s="107" customFormat="1">
      <c r="A203" s="26"/>
      <c r="B203" s="119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</row>
    <row r="204" spans="1:16" s="107" customFormat="1">
      <c r="A204" s="26"/>
      <c r="B204" s="119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</row>
    <row r="205" spans="1:16" s="107" customFormat="1">
      <c r="A205" s="26"/>
      <c r="B205" s="119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</row>
    <row r="206" spans="1:16" s="107" customFormat="1">
      <c r="A206" s="26"/>
      <c r="B206" s="119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</row>
    <row r="207" spans="1:16" s="107" customFormat="1">
      <c r="A207" s="26"/>
      <c r="B207" s="119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</row>
    <row r="208" spans="1:16" s="107" customFormat="1">
      <c r="A208" s="26"/>
      <c r="B208" s="119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</row>
    <row r="209" spans="1:16" s="107" customFormat="1">
      <c r="A209" s="26"/>
      <c r="B209" s="119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</row>
    <row r="210" spans="1:16" s="107" customFormat="1">
      <c r="A210" s="26"/>
      <c r="B210" s="119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</row>
    <row r="211" spans="1:16" s="107" customFormat="1">
      <c r="A211" s="26"/>
      <c r="B211" s="119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</row>
    <row r="212" spans="1:16" s="107" customFormat="1">
      <c r="A212" s="26"/>
      <c r="B212" s="119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</row>
    <row r="213" spans="1:16" s="107" customFormat="1">
      <c r="A213" s="26"/>
      <c r="B213" s="119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</row>
    <row r="214" spans="1:16" s="107" customFormat="1">
      <c r="A214" s="26"/>
      <c r="B214" s="119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</row>
    <row r="215" spans="1:16" s="107" customFormat="1">
      <c r="A215" s="26"/>
      <c r="B215" s="119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</row>
    <row r="216" spans="1:16" s="107" customFormat="1">
      <c r="A216" s="26"/>
      <c r="B216" s="119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</row>
    <row r="217" spans="1:16" s="107" customFormat="1">
      <c r="A217" s="26"/>
      <c r="B217" s="119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</row>
    <row r="218" spans="1:16" s="107" customFormat="1">
      <c r="A218" s="26"/>
      <c r="B218" s="119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</row>
    <row r="219" spans="1:16" s="107" customFormat="1">
      <c r="A219" s="26"/>
      <c r="B219" s="119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</row>
    <row r="220" spans="1:16" s="107" customFormat="1">
      <c r="A220" s="26"/>
      <c r="B220" s="119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</row>
    <row r="221" spans="1:16" s="107" customFormat="1">
      <c r="A221" s="26"/>
      <c r="B221" s="119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</row>
    <row r="222" spans="1:16" s="107" customFormat="1">
      <c r="A222" s="26"/>
      <c r="B222" s="119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</row>
    <row r="223" spans="1:16" s="107" customFormat="1">
      <c r="A223" s="26"/>
      <c r="B223" s="119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</row>
    <row r="224" spans="1:16" s="107" customFormat="1">
      <c r="A224" s="26"/>
      <c r="B224" s="119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</row>
    <row r="225" spans="1:16" s="107" customFormat="1">
      <c r="A225" s="26"/>
      <c r="B225" s="119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</row>
    <row r="226" spans="1:16" s="107" customFormat="1">
      <c r="A226" s="26"/>
      <c r="B226" s="119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</row>
    <row r="227" spans="1:16" s="107" customFormat="1">
      <c r="A227" s="26"/>
      <c r="B227" s="119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</row>
    <row r="228" spans="1:16" s="107" customFormat="1">
      <c r="A228" s="26"/>
      <c r="B228" s="119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</row>
    <row r="229" spans="1:16" s="107" customFormat="1">
      <c r="A229" s="26"/>
      <c r="B229" s="119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</row>
    <row r="230" spans="1:16" s="107" customFormat="1">
      <c r="A230" s="26"/>
      <c r="B230" s="119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</row>
    <row r="231" spans="1:16" s="107" customFormat="1">
      <c r="A231" s="26"/>
      <c r="B231" s="119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</row>
    <row r="232" spans="1:16" s="107" customFormat="1">
      <c r="A232" s="26"/>
      <c r="B232" s="119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</row>
    <row r="233" spans="1:16" s="107" customFormat="1">
      <c r="A233" s="26"/>
      <c r="B233" s="119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</row>
    <row r="234" spans="1:16" s="107" customFormat="1">
      <c r="A234" s="26"/>
      <c r="B234" s="119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</row>
    <row r="235" spans="1:16" s="107" customFormat="1">
      <c r="A235" s="26"/>
      <c r="B235" s="119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</row>
    <row r="236" spans="1:16" s="107" customFormat="1">
      <c r="A236" s="26"/>
      <c r="B236" s="119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</row>
    <row r="237" spans="1:16" s="107" customFormat="1">
      <c r="A237" s="26"/>
      <c r="B237" s="119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</row>
    <row r="238" spans="1:16" s="107" customFormat="1">
      <c r="A238" s="26"/>
      <c r="B238" s="119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</row>
    <row r="239" spans="1:16" s="107" customFormat="1">
      <c r="A239" s="26"/>
      <c r="B239" s="119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</row>
    <row r="240" spans="1:16" s="107" customFormat="1">
      <c r="A240" s="26"/>
      <c r="B240" s="119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</row>
    <row r="241" spans="1:16" s="107" customFormat="1">
      <c r="A241" s="26"/>
      <c r="B241" s="119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</row>
    <row r="242" spans="1:16" s="107" customFormat="1">
      <c r="A242" s="26"/>
      <c r="B242" s="119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</row>
    <row r="243" spans="1:16" s="107" customFormat="1">
      <c r="A243" s="26"/>
      <c r="B243" s="119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</row>
    <row r="244" spans="1:16" s="107" customFormat="1">
      <c r="A244" s="26"/>
      <c r="B244" s="119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</row>
    <row r="245" spans="1:16" s="107" customFormat="1">
      <c r="A245" s="26"/>
      <c r="B245" s="119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</row>
    <row r="246" spans="1:16" s="107" customFormat="1">
      <c r="A246" s="26"/>
      <c r="B246" s="119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</row>
    <row r="247" spans="1:16" s="107" customFormat="1">
      <c r="A247" s="26"/>
      <c r="B247" s="119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</row>
    <row r="248" spans="1:16" s="107" customFormat="1">
      <c r="A248" s="26"/>
      <c r="B248" s="119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</row>
    <row r="249" spans="1:16" s="107" customFormat="1">
      <c r="A249" s="26"/>
      <c r="B249" s="119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</row>
    <row r="250" spans="1:16" s="107" customFormat="1">
      <c r="A250" s="26"/>
      <c r="B250" s="119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</row>
    <row r="251" spans="1:16" s="107" customFormat="1">
      <c r="A251" s="26"/>
      <c r="B251" s="119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</row>
    <row r="252" spans="1:16" s="107" customFormat="1">
      <c r="A252" s="26"/>
      <c r="B252" s="119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</row>
    <row r="253" spans="1:16" s="107" customFormat="1">
      <c r="A253" s="26"/>
      <c r="B253" s="119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</row>
    <row r="254" spans="1:16" s="107" customFormat="1">
      <c r="A254" s="26"/>
      <c r="B254" s="119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</row>
    <row r="255" spans="1:16" s="107" customFormat="1">
      <c r="A255" s="26"/>
      <c r="B255" s="119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</row>
    <row r="256" spans="1:16" s="107" customFormat="1">
      <c r="A256" s="26"/>
      <c r="B256" s="119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</row>
    <row r="257" spans="1:16" s="107" customFormat="1">
      <c r="A257" s="26"/>
      <c r="B257" s="119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</row>
    <row r="258" spans="1:16" s="107" customFormat="1">
      <c r="A258" s="26"/>
      <c r="B258" s="119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</row>
    <row r="259" spans="1:16" s="107" customFormat="1">
      <c r="A259" s="26"/>
      <c r="B259" s="119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</row>
    <row r="260" spans="1:16" s="107" customFormat="1">
      <c r="A260" s="26"/>
      <c r="B260" s="119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</row>
    <row r="261" spans="1:16" s="107" customFormat="1">
      <c r="A261" s="26"/>
      <c r="B261" s="119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</row>
    <row r="262" spans="1:16" s="107" customFormat="1">
      <c r="A262" s="26"/>
      <c r="B262" s="119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</row>
    <row r="263" spans="1:16" s="107" customFormat="1">
      <c r="A263" s="26"/>
      <c r="B263" s="119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</row>
    <row r="264" spans="1:16" s="107" customFormat="1">
      <c r="A264" s="26"/>
      <c r="B264" s="119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</row>
    <row r="265" spans="1:16" s="107" customFormat="1">
      <c r="A265" s="26"/>
      <c r="B265" s="119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</row>
    <row r="266" spans="1:16" s="107" customFormat="1">
      <c r="A266" s="26"/>
      <c r="B266" s="119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</row>
    <row r="267" spans="1:16" s="107" customFormat="1">
      <c r="A267" s="26"/>
      <c r="B267" s="119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</row>
    <row r="268" spans="1:16" s="107" customFormat="1">
      <c r="A268" s="26"/>
      <c r="B268" s="119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</row>
    <row r="269" spans="1:16" s="107" customFormat="1">
      <c r="A269" s="26"/>
      <c r="B269" s="119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</row>
    <row r="270" spans="1:16" s="107" customFormat="1">
      <c r="A270" s="26"/>
      <c r="B270" s="119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</row>
    <row r="271" spans="1:16" s="107" customFormat="1">
      <c r="A271" s="26"/>
      <c r="B271" s="119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</row>
    <row r="272" spans="1:16" s="107" customFormat="1">
      <c r="A272" s="26"/>
      <c r="B272" s="119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</row>
    <row r="273" spans="1:16" s="107" customFormat="1">
      <c r="A273" s="26"/>
      <c r="B273" s="119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</row>
    <row r="274" spans="1:16" s="107" customFormat="1">
      <c r="A274" s="26"/>
      <c r="B274" s="119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</row>
    <row r="275" spans="1:16" s="107" customFormat="1">
      <c r="A275" s="26"/>
      <c r="B275" s="119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</row>
    <row r="276" spans="1:16" s="107" customFormat="1">
      <c r="A276" s="26"/>
      <c r="B276" s="119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</row>
    <row r="277" spans="1:16" s="107" customFormat="1">
      <c r="A277" s="26"/>
      <c r="B277" s="119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</row>
    <row r="278" spans="1:16" s="107" customFormat="1">
      <c r="A278" s="26"/>
      <c r="B278" s="119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</row>
    <row r="279" spans="1:16" s="107" customFormat="1">
      <c r="A279" s="26"/>
      <c r="B279" s="119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</row>
    <row r="280" spans="1:16" s="107" customFormat="1">
      <c r="A280" s="26"/>
      <c r="B280" s="119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</row>
    <row r="281" spans="1:16" s="107" customFormat="1">
      <c r="A281" s="26"/>
      <c r="B281" s="119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</row>
    <row r="282" spans="1:16" s="107" customFormat="1">
      <c r="A282" s="26"/>
      <c r="B282" s="119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</row>
    <row r="283" spans="1:16" s="107" customFormat="1">
      <c r="A283" s="26"/>
      <c r="B283" s="119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</row>
    <row r="284" spans="1:16" s="107" customFormat="1">
      <c r="A284" s="26"/>
      <c r="B284" s="119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</row>
    <row r="285" spans="1:16" s="107" customFormat="1">
      <c r="A285" s="26"/>
      <c r="B285" s="119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</row>
    <row r="286" spans="1:16" s="107" customFormat="1">
      <c r="A286" s="26"/>
      <c r="B286" s="119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</row>
    <row r="287" spans="1:16" s="107" customFormat="1">
      <c r="A287" s="26"/>
      <c r="B287" s="119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</row>
    <row r="288" spans="1:16" s="107" customFormat="1">
      <c r="A288" s="26"/>
      <c r="B288" s="119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</row>
    <row r="289" spans="1:16" s="107" customFormat="1">
      <c r="A289" s="26"/>
      <c r="B289" s="119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</row>
    <row r="290" spans="1:16" s="107" customFormat="1">
      <c r="A290" s="26"/>
      <c r="B290" s="119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</row>
    <row r="291" spans="1:16" s="107" customFormat="1">
      <c r="A291" s="26"/>
      <c r="B291" s="119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</row>
    <row r="292" spans="1:16" s="107" customFormat="1">
      <c r="A292" s="26"/>
      <c r="B292" s="119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</row>
    <row r="293" spans="1:16" s="107" customFormat="1">
      <c r="A293" s="26"/>
      <c r="B293" s="119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</row>
    <row r="294" spans="1:16" s="107" customFormat="1">
      <c r="A294" s="26"/>
      <c r="B294" s="119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</row>
    <row r="295" spans="1:16" s="107" customFormat="1">
      <c r="A295" s="26"/>
      <c r="B295" s="119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</row>
    <row r="296" spans="1:16" s="107" customFormat="1">
      <c r="A296" s="26"/>
      <c r="B296" s="119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ignoredErrors>
    <ignoredError sqref="F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66"/>
  <sheetViews>
    <sheetView topLeftCell="A97" zoomScaleNormal="100" workbookViewId="0">
      <selection activeCell="G131" sqref="G131"/>
    </sheetView>
  </sheetViews>
  <sheetFormatPr defaultColWidth="11.42578125" defaultRowHeight="15"/>
  <cols>
    <col min="1" max="1" width="32" style="341" customWidth="1"/>
    <col min="2" max="2" width="19.85546875" style="342" customWidth="1"/>
    <col min="3" max="3" width="32.28515625" style="341" customWidth="1"/>
    <col min="4" max="4" width="25" style="342" customWidth="1"/>
    <col min="5" max="5" width="12.85546875" style="342" customWidth="1"/>
    <col min="6" max="6" width="11.140625" style="342" customWidth="1"/>
    <col min="7" max="7" width="13.5703125" style="363" customWidth="1"/>
    <col min="8" max="8" width="15.42578125" style="363" customWidth="1"/>
    <col min="9" max="9" width="10.85546875" style="355" hidden="1" customWidth="1"/>
    <col min="10" max="10" width="10.85546875" style="384" customWidth="1"/>
    <col min="11" max="11" width="14.5703125" style="355" customWidth="1"/>
    <col min="12" max="12" width="16.42578125" style="355" customWidth="1"/>
    <col min="13" max="15" width="10.85546875" style="355" hidden="1" customWidth="1"/>
    <col min="16" max="16" width="10.85546875" style="383" customWidth="1"/>
    <col min="17" max="17" width="10.85546875" style="355" customWidth="1"/>
    <col min="18" max="18" width="13.85546875" style="355" customWidth="1"/>
    <col min="19" max="21" width="10.85546875" style="355" hidden="1" customWidth="1"/>
    <col min="22" max="22" width="10.85546875" style="383" customWidth="1"/>
    <col min="23" max="23" width="13.140625" style="355" customWidth="1"/>
    <col min="24" max="24" width="13.5703125" style="355" customWidth="1"/>
    <col min="25" max="27" width="10.85546875" style="355" hidden="1" customWidth="1"/>
    <col min="28" max="28" width="11.42578125" style="383"/>
    <col min="29" max="36" width="11.42578125" style="313"/>
    <col min="37" max="16384" width="11.42578125" style="314"/>
  </cols>
  <sheetData>
    <row r="1" spans="1:30" ht="30">
      <c r="A1" s="315" t="s">
        <v>0</v>
      </c>
      <c r="B1" s="316" t="s">
        <v>1</v>
      </c>
      <c r="C1" s="315" t="s">
        <v>2</v>
      </c>
      <c r="D1" s="316" t="s">
        <v>3</v>
      </c>
      <c r="E1" s="317" t="s">
        <v>4</v>
      </c>
      <c r="F1" s="317" t="s">
        <v>347</v>
      </c>
      <c r="G1" s="467" t="s">
        <v>348</v>
      </c>
      <c r="H1" s="467"/>
      <c r="I1" s="467"/>
      <c r="J1" s="354" t="s">
        <v>561</v>
      </c>
      <c r="K1" s="468" t="s">
        <v>542</v>
      </c>
      <c r="L1" s="468"/>
      <c r="M1" s="320"/>
      <c r="N1" s="320"/>
      <c r="O1" s="320"/>
      <c r="P1" s="354" t="s">
        <v>561</v>
      </c>
      <c r="R1" s="342" t="s">
        <v>543</v>
      </c>
      <c r="S1" s="320"/>
      <c r="T1" s="320"/>
      <c r="U1" s="342"/>
      <c r="V1" s="354" t="s">
        <v>561</v>
      </c>
      <c r="W1" s="468" t="s">
        <v>544</v>
      </c>
      <c r="X1" s="468"/>
      <c r="Y1" s="320"/>
      <c r="Z1" s="320"/>
      <c r="AA1" s="320"/>
      <c r="AB1" s="354" t="s">
        <v>561</v>
      </c>
    </row>
    <row r="2" spans="1:30">
      <c r="A2" s="315" t="s">
        <v>350</v>
      </c>
      <c r="B2" s="316"/>
      <c r="C2" s="315"/>
      <c r="D2" s="316"/>
      <c r="E2" s="317"/>
      <c r="F2" s="317"/>
      <c r="G2" s="342" t="s">
        <v>562</v>
      </c>
      <c r="H2" s="342" t="s">
        <v>540</v>
      </c>
      <c r="I2" s="318"/>
      <c r="J2" s="356" t="s">
        <v>350</v>
      </c>
      <c r="K2" s="342" t="s">
        <v>562</v>
      </c>
      <c r="L2" s="342" t="s">
        <v>540</v>
      </c>
      <c r="M2" s="342" t="s">
        <v>353</v>
      </c>
      <c r="N2" s="342" t="s">
        <v>354</v>
      </c>
      <c r="O2" s="318"/>
      <c r="P2" s="356" t="s">
        <v>350</v>
      </c>
      <c r="Q2" s="342" t="s">
        <v>562</v>
      </c>
      <c r="R2" s="342" t="s">
        <v>540</v>
      </c>
      <c r="S2" s="342" t="s">
        <v>353</v>
      </c>
      <c r="T2" s="342" t="s">
        <v>354</v>
      </c>
      <c r="U2" s="318" t="s">
        <v>563</v>
      </c>
      <c r="V2" s="356" t="s">
        <v>350</v>
      </c>
      <c r="W2" s="342" t="s">
        <v>562</v>
      </c>
      <c r="X2" s="342" t="s">
        <v>540</v>
      </c>
      <c r="Y2" s="342" t="s">
        <v>353</v>
      </c>
      <c r="Z2" s="342" t="s">
        <v>354</v>
      </c>
      <c r="AA2" s="318" t="s">
        <v>563</v>
      </c>
      <c r="AB2" s="356" t="s">
        <v>350</v>
      </c>
    </row>
    <row r="3" spans="1:30" s="344" customFormat="1">
      <c r="A3" s="343" t="s">
        <v>327</v>
      </c>
      <c r="B3" s="316"/>
      <c r="C3" s="315"/>
      <c r="D3" s="316"/>
      <c r="E3" s="316"/>
      <c r="F3" s="316"/>
      <c r="G3" s="357">
        <v>8</v>
      </c>
      <c r="H3" s="357">
        <v>10</v>
      </c>
      <c r="I3" s="357"/>
      <c r="J3" s="357">
        <v>9</v>
      </c>
      <c r="K3" s="357">
        <v>9</v>
      </c>
      <c r="L3" s="357">
        <v>11</v>
      </c>
      <c r="M3" s="357"/>
      <c r="N3" s="357"/>
      <c r="O3" s="357"/>
      <c r="P3" s="357">
        <v>10</v>
      </c>
      <c r="Q3" s="358">
        <v>7</v>
      </c>
      <c r="R3" s="358">
        <v>9</v>
      </c>
      <c r="S3" s="358"/>
      <c r="T3" s="358"/>
      <c r="U3" s="357"/>
      <c r="V3" s="359">
        <v>8</v>
      </c>
      <c r="W3" s="358">
        <v>11</v>
      </c>
      <c r="X3" s="358">
        <v>13</v>
      </c>
      <c r="Y3" s="358"/>
      <c r="Z3" s="358"/>
      <c r="AA3" s="357"/>
      <c r="AB3" s="359">
        <v>12</v>
      </c>
    </row>
    <row r="4" spans="1:30">
      <c r="A4" s="319" t="s">
        <v>7</v>
      </c>
      <c r="B4" s="320">
        <v>1</v>
      </c>
      <c r="C4" s="321" t="s">
        <v>8</v>
      </c>
      <c r="D4" s="322" t="s">
        <v>9</v>
      </c>
      <c r="E4" s="323">
        <v>1</v>
      </c>
      <c r="F4" s="350">
        <v>120</v>
      </c>
      <c r="G4" s="360">
        <v>60</v>
      </c>
      <c r="H4" s="360">
        <f>F4*G3</f>
        <v>960</v>
      </c>
      <c r="I4" s="361"/>
      <c r="J4" s="362"/>
      <c r="K4" s="360">
        <v>60</v>
      </c>
      <c r="L4" s="360">
        <f>F4*9</f>
        <v>1080</v>
      </c>
      <c r="M4" s="363">
        <f>K4/7</f>
        <v>8.5714285714285712</v>
      </c>
      <c r="N4" s="363">
        <f>L4/7</f>
        <v>154.28571428571428</v>
      </c>
      <c r="O4" s="361"/>
      <c r="P4" s="364"/>
      <c r="Q4" s="360">
        <v>60</v>
      </c>
      <c r="R4" s="360">
        <f>F4*7</f>
        <v>840</v>
      </c>
      <c r="S4" s="363">
        <f>Q4/7</f>
        <v>8.5714285714285712</v>
      </c>
      <c r="T4" s="363">
        <f>R4/7</f>
        <v>120</v>
      </c>
      <c r="U4" s="365"/>
      <c r="V4" s="364"/>
      <c r="W4" s="360">
        <v>60</v>
      </c>
      <c r="X4" s="360">
        <f>F4*11</f>
        <v>1320</v>
      </c>
      <c r="Y4" s="363">
        <f>W4/7</f>
        <v>8.5714285714285712</v>
      </c>
      <c r="Z4" s="363">
        <f>X4/7</f>
        <v>188.57142857142858</v>
      </c>
      <c r="AA4" s="365"/>
      <c r="AB4" s="364"/>
    </row>
    <row r="5" spans="1:30">
      <c r="A5" s="319" t="s">
        <v>7</v>
      </c>
      <c r="B5" s="320">
        <v>1</v>
      </c>
      <c r="C5" s="321" t="s">
        <v>12</v>
      </c>
      <c r="D5" s="322" t="s">
        <v>13</v>
      </c>
      <c r="E5" s="323">
        <v>1</v>
      </c>
      <c r="F5" s="350">
        <v>120</v>
      </c>
      <c r="G5" s="360">
        <v>60</v>
      </c>
      <c r="H5" s="360">
        <v>960</v>
      </c>
      <c r="I5" s="361"/>
      <c r="J5" s="362"/>
      <c r="K5" s="360">
        <v>60</v>
      </c>
      <c r="L5" s="360">
        <v>1080</v>
      </c>
      <c r="M5" s="363">
        <f t="shared" ref="M5:N9" si="0">K5/7</f>
        <v>8.5714285714285712</v>
      </c>
      <c r="N5" s="363">
        <f t="shared" si="0"/>
        <v>154.28571428571428</v>
      </c>
      <c r="O5" s="361"/>
      <c r="P5" s="364"/>
      <c r="Q5" s="360">
        <v>60</v>
      </c>
      <c r="R5" s="360">
        <v>840</v>
      </c>
      <c r="S5" s="363">
        <f t="shared" ref="S5:T9" si="1">Q5/7</f>
        <v>8.5714285714285712</v>
      </c>
      <c r="T5" s="363">
        <f t="shared" si="1"/>
        <v>120</v>
      </c>
      <c r="U5" s="365"/>
      <c r="V5" s="364"/>
      <c r="W5" s="360">
        <v>60</v>
      </c>
      <c r="X5" s="360">
        <v>1320</v>
      </c>
      <c r="Y5" s="363">
        <f t="shared" ref="Y5:Z12" si="2">W5/7</f>
        <v>8.5714285714285712</v>
      </c>
      <c r="Z5" s="363">
        <f t="shared" si="2"/>
        <v>188.57142857142858</v>
      </c>
      <c r="AA5" s="365"/>
      <c r="AB5" s="364"/>
    </row>
    <row r="6" spans="1:30">
      <c r="A6" s="319" t="s">
        <v>7</v>
      </c>
      <c r="B6" s="320">
        <v>1</v>
      </c>
      <c r="C6" s="321" t="s">
        <v>16</v>
      </c>
      <c r="D6" s="322" t="s">
        <v>17</v>
      </c>
      <c r="E6" s="323">
        <v>2</v>
      </c>
      <c r="F6" s="350">
        <v>120</v>
      </c>
      <c r="G6" s="360">
        <v>60</v>
      </c>
      <c r="H6" s="360">
        <f>F6*4</f>
        <v>480</v>
      </c>
      <c r="I6" s="361"/>
      <c r="J6" s="362"/>
      <c r="K6" s="360">
        <v>60</v>
      </c>
      <c r="L6" s="360">
        <f>L5/2</f>
        <v>540</v>
      </c>
      <c r="M6" s="363">
        <f t="shared" si="0"/>
        <v>8.5714285714285712</v>
      </c>
      <c r="N6" s="363">
        <f t="shared" si="0"/>
        <v>77.142857142857139</v>
      </c>
      <c r="O6" s="366"/>
      <c r="P6" s="364"/>
      <c r="Q6" s="360">
        <v>60</v>
      </c>
      <c r="R6" s="360">
        <f>F6*7/2</f>
        <v>420</v>
      </c>
      <c r="S6" s="363">
        <f t="shared" si="1"/>
        <v>8.5714285714285712</v>
      </c>
      <c r="T6" s="363">
        <f t="shared" si="1"/>
        <v>60</v>
      </c>
      <c r="U6" s="365"/>
      <c r="V6" s="364"/>
      <c r="W6" s="360">
        <v>60</v>
      </c>
      <c r="X6" s="360">
        <f>X4/2</f>
        <v>660</v>
      </c>
      <c r="Y6" s="363">
        <f t="shared" si="2"/>
        <v>8.5714285714285712</v>
      </c>
      <c r="Z6" s="363">
        <f t="shared" si="2"/>
        <v>94.285714285714292</v>
      </c>
      <c r="AA6" s="365"/>
      <c r="AB6" s="364"/>
    </row>
    <row r="7" spans="1:30">
      <c r="A7" s="319" t="s">
        <v>7</v>
      </c>
      <c r="B7" s="320">
        <v>1</v>
      </c>
      <c r="C7" s="321" t="s">
        <v>18</v>
      </c>
      <c r="D7" s="322" t="s">
        <v>19</v>
      </c>
      <c r="E7" s="323">
        <v>2</v>
      </c>
      <c r="F7" s="350">
        <v>120</v>
      </c>
      <c r="G7" s="360">
        <v>60</v>
      </c>
      <c r="H7" s="360">
        <v>480</v>
      </c>
      <c r="I7" s="361"/>
      <c r="J7" s="362"/>
      <c r="K7" s="360">
        <v>60</v>
      </c>
      <c r="L7" s="360">
        <v>540</v>
      </c>
      <c r="M7" s="363">
        <f t="shared" si="0"/>
        <v>8.5714285714285712</v>
      </c>
      <c r="N7" s="363">
        <f t="shared" si="0"/>
        <v>77.142857142857139</v>
      </c>
      <c r="O7" s="361"/>
      <c r="P7" s="364"/>
      <c r="Q7" s="360">
        <v>60</v>
      </c>
      <c r="R7" s="360">
        <v>420</v>
      </c>
      <c r="S7" s="363">
        <f t="shared" si="1"/>
        <v>8.5714285714285712</v>
      </c>
      <c r="T7" s="363">
        <f t="shared" si="1"/>
        <v>60</v>
      </c>
      <c r="U7" s="365"/>
      <c r="V7" s="364"/>
      <c r="W7" s="360">
        <v>60</v>
      </c>
      <c r="X7" s="360">
        <v>660</v>
      </c>
      <c r="Y7" s="363">
        <f t="shared" si="2"/>
        <v>8.5714285714285712</v>
      </c>
      <c r="Z7" s="363">
        <f t="shared" si="2"/>
        <v>94.285714285714292</v>
      </c>
      <c r="AA7" s="365"/>
      <c r="AB7" s="364"/>
    </row>
    <row r="8" spans="1:30">
      <c r="A8" s="319" t="s">
        <v>7</v>
      </c>
      <c r="B8" s="320">
        <v>1</v>
      </c>
      <c r="C8" s="321" t="s">
        <v>23</v>
      </c>
      <c r="D8" s="322" t="s">
        <v>24</v>
      </c>
      <c r="E8" s="323">
        <v>1</v>
      </c>
      <c r="F8" s="350">
        <v>120</v>
      </c>
      <c r="G8" s="360">
        <v>60</v>
      </c>
      <c r="H8" s="360">
        <v>960</v>
      </c>
      <c r="I8" s="361"/>
      <c r="J8" s="362"/>
      <c r="K8" s="360">
        <v>60</v>
      </c>
      <c r="L8" s="360">
        <v>1080</v>
      </c>
      <c r="M8" s="363">
        <f t="shared" si="0"/>
        <v>8.5714285714285712</v>
      </c>
      <c r="N8" s="363">
        <f t="shared" si="0"/>
        <v>154.28571428571428</v>
      </c>
      <c r="P8" s="364"/>
      <c r="Q8" s="360">
        <v>60</v>
      </c>
      <c r="R8" s="360">
        <v>840</v>
      </c>
      <c r="S8" s="363">
        <f t="shared" si="1"/>
        <v>8.5714285714285712</v>
      </c>
      <c r="T8" s="363">
        <f t="shared" si="1"/>
        <v>120</v>
      </c>
      <c r="U8" s="365"/>
      <c r="V8" s="364"/>
      <c r="W8" s="360">
        <v>60</v>
      </c>
      <c r="X8" s="360">
        <v>1320</v>
      </c>
      <c r="Y8" s="363">
        <f t="shared" si="2"/>
        <v>8.5714285714285712</v>
      </c>
      <c r="Z8" s="363">
        <f t="shared" si="2"/>
        <v>188.57142857142858</v>
      </c>
      <c r="AA8" s="365"/>
      <c r="AB8" s="364"/>
    </row>
    <row r="9" spans="1:30">
      <c r="A9" s="319" t="s">
        <v>7</v>
      </c>
      <c r="B9" s="320">
        <v>1</v>
      </c>
      <c r="C9" s="321" t="s">
        <v>27</v>
      </c>
      <c r="D9" s="322" t="s">
        <v>26</v>
      </c>
      <c r="E9" s="323">
        <v>2</v>
      </c>
      <c r="F9" s="350">
        <v>120</v>
      </c>
      <c r="G9" s="360">
        <v>60</v>
      </c>
      <c r="H9" s="360">
        <v>480</v>
      </c>
      <c r="I9" s="361"/>
      <c r="J9" s="362"/>
      <c r="K9" s="360">
        <v>60</v>
      </c>
      <c r="L9" s="360">
        <v>540</v>
      </c>
      <c r="M9" s="363">
        <f t="shared" si="0"/>
        <v>8.5714285714285712</v>
      </c>
      <c r="N9" s="363">
        <f t="shared" si="0"/>
        <v>77.142857142857139</v>
      </c>
      <c r="O9" s="361"/>
      <c r="P9" s="364"/>
      <c r="Q9" s="360">
        <v>60</v>
      </c>
      <c r="R9" s="360">
        <v>420</v>
      </c>
      <c r="S9" s="363">
        <f t="shared" si="1"/>
        <v>8.5714285714285712</v>
      </c>
      <c r="T9" s="363">
        <f t="shared" si="1"/>
        <v>60</v>
      </c>
      <c r="U9" s="365"/>
      <c r="V9" s="364"/>
      <c r="W9" s="360">
        <v>60</v>
      </c>
      <c r="X9" s="360">
        <v>660</v>
      </c>
      <c r="Y9" s="363">
        <f t="shared" si="2"/>
        <v>8.5714285714285712</v>
      </c>
      <c r="Z9" s="363">
        <f t="shared" si="2"/>
        <v>94.285714285714292</v>
      </c>
      <c r="AA9" s="365"/>
      <c r="AB9" s="364"/>
    </row>
    <row r="10" spans="1:30" s="327" customFormat="1">
      <c r="A10" s="324" t="s">
        <v>7</v>
      </c>
      <c r="B10" s="325">
        <v>1</v>
      </c>
      <c r="C10" s="321" t="s">
        <v>381</v>
      </c>
      <c r="D10" s="322" t="s">
        <v>406</v>
      </c>
      <c r="E10" s="326">
        <v>2</v>
      </c>
      <c r="F10" s="351">
        <v>120</v>
      </c>
      <c r="G10" s="360">
        <v>60</v>
      </c>
      <c r="H10" s="367">
        <v>480</v>
      </c>
      <c r="I10" s="338"/>
      <c r="J10" s="338"/>
      <c r="K10" s="367">
        <v>60</v>
      </c>
      <c r="L10" s="367">
        <v>540</v>
      </c>
      <c r="M10" s="338"/>
      <c r="N10" s="326">
        <f>$F10/2/3</f>
        <v>20</v>
      </c>
      <c r="O10" s="326">
        <f>$F10*14/3</f>
        <v>560</v>
      </c>
      <c r="P10" s="351"/>
      <c r="Q10" s="360">
        <v>60</v>
      </c>
      <c r="R10" s="367">
        <v>420</v>
      </c>
      <c r="S10" s="338"/>
      <c r="T10" s="325"/>
      <c r="U10" s="325"/>
      <c r="V10" s="338"/>
      <c r="W10" s="367">
        <v>60</v>
      </c>
      <c r="X10" s="367">
        <v>660</v>
      </c>
      <c r="Y10" s="325">
        <f t="shared" si="2"/>
        <v>8.5714285714285712</v>
      </c>
      <c r="Z10" s="325"/>
      <c r="AA10" s="325"/>
      <c r="AB10" s="338"/>
      <c r="AC10" s="324"/>
      <c r="AD10" s="324"/>
    </row>
    <row r="11" spans="1:30" s="327" customFormat="1">
      <c r="A11" s="319" t="s">
        <v>7</v>
      </c>
      <c r="B11" s="445">
        <v>1</v>
      </c>
      <c r="C11" s="321" t="s">
        <v>574</v>
      </c>
      <c r="D11" s="322" t="s">
        <v>575</v>
      </c>
      <c r="E11" s="326">
        <v>1</v>
      </c>
      <c r="F11" s="351">
        <v>120</v>
      </c>
      <c r="G11" s="360">
        <v>60</v>
      </c>
      <c r="H11" s="367">
        <v>960</v>
      </c>
      <c r="I11" s="338"/>
      <c r="J11" s="338"/>
      <c r="K11" s="367">
        <v>60</v>
      </c>
      <c r="L11" s="367">
        <v>1080</v>
      </c>
      <c r="M11" s="338"/>
      <c r="N11" s="326">
        <f>$F11/2/3</f>
        <v>20</v>
      </c>
      <c r="O11" s="326"/>
      <c r="P11" s="351"/>
      <c r="Q11" s="360">
        <v>60</v>
      </c>
      <c r="R11" s="367">
        <v>840</v>
      </c>
      <c r="S11" s="338"/>
      <c r="T11" s="325"/>
      <c r="U11" s="325"/>
      <c r="V11" s="338"/>
      <c r="W11" s="367">
        <v>60</v>
      </c>
      <c r="X11" s="367">
        <v>1320</v>
      </c>
      <c r="Y11" s="325">
        <f t="shared" si="2"/>
        <v>8.5714285714285712</v>
      </c>
      <c r="Z11" s="325"/>
      <c r="AA11" s="325"/>
      <c r="AB11" s="338"/>
      <c r="AC11" s="324"/>
      <c r="AD11" s="324"/>
    </row>
    <row r="12" spans="1:30" s="327" customFormat="1">
      <c r="A12" s="324" t="s">
        <v>7</v>
      </c>
      <c r="B12" s="325">
        <v>1</v>
      </c>
      <c r="C12" s="321" t="s">
        <v>579</v>
      </c>
      <c r="D12" s="322" t="s">
        <v>580</v>
      </c>
      <c r="E12" s="326">
        <v>1</v>
      </c>
      <c r="F12" s="351">
        <v>120</v>
      </c>
      <c r="G12" s="360">
        <v>60</v>
      </c>
      <c r="H12" s="367">
        <v>960</v>
      </c>
      <c r="I12" s="338"/>
      <c r="J12" s="338"/>
      <c r="K12" s="367">
        <v>60</v>
      </c>
      <c r="L12" s="367">
        <v>1080</v>
      </c>
      <c r="M12" s="338"/>
      <c r="N12" s="326"/>
      <c r="O12" s="326"/>
      <c r="P12" s="351"/>
      <c r="Q12" s="360">
        <v>60</v>
      </c>
      <c r="R12" s="367">
        <v>840</v>
      </c>
      <c r="S12" s="338"/>
      <c r="T12" s="325"/>
      <c r="U12" s="325"/>
      <c r="V12" s="338"/>
      <c r="W12" s="367">
        <v>60</v>
      </c>
      <c r="X12" s="367">
        <v>1320</v>
      </c>
      <c r="Y12" s="325">
        <f t="shared" si="2"/>
        <v>8.5714285714285712</v>
      </c>
      <c r="Z12" s="325"/>
      <c r="AA12" s="325"/>
      <c r="AB12" s="338"/>
      <c r="AC12" s="324"/>
      <c r="AD12" s="324"/>
    </row>
    <row r="13" spans="1:30" s="344" customFormat="1">
      <c r="A13" s="343" t="s">
        <v>359</v>
      </c>
      <c r="B13" s="316"/>
      <c r="C13" s="345"/>
      <c r="D13" s="346"/>
      <c r="E13" s="317"/>
      <c r="F13" s="316"/>
      <c r="G13" s="358">
        <v>23</v>
      </c>
      <c r="H13" s="358">
        <v>27</v>
      </c>
      <c r="I13" s="357"/>
      <c r="J13" s="359">
        <v>25</v>
      </c>
      <c r="K13" s="358">
        <v>24</v>
      </c>
      <c r="L13" s="358">
        <v>28</v>
      </c>
      <c r="M13" s="358"/>
      <c r="N13" s="358"/>
      <c r="O13" s="357"/>
      <c r="P13" s="359">
        <v>26</v>
      </c>
      <c r="Q13" s="358">
        <v>19</v>
      </c>
      <c r="R13" s="358">
        <v>23</v>
      </c>
      <c r="S13" s="358"/>
      <c r="T13" s="358"/>
      <c r="U13" s="368"/>
      <c r="V13" s="359">
        <v>21</v>
      </c>
      <c r="W13" s="358">
        <v>15</v>
      </c>
      <c r="X13" s="358">
        <v>19</v>
      </c>
      <c r="Y13" s="358"/>
      <c r="Z13" s="358"/>
      <c r="AA13" s="357"/>
      <c r="AB13" s="359">
        <v>17</v>
      </c>
    </row>
    <row r="14" spans="1:30">
      <c r="A14" s="319" t="s">
        <v>31</v>
      </c>
      <c r="B14" s="320">
        <v>2</v>
      </c>
      <c r="C14" s="324" t="s">
        <v>34</v>
      </c>
      <c r="D14" s="329" t="s">
        <v>35</v>
      </c>
      <c r="E14" s="323">
        <v>1</v>
      </c>
      <c r="F14" s="318">
        <v>75</v>
      </c>
      <c r="G14" s="360">
        <v>38</v>
      </c>
      <c r="H14" s="360">
        <f>F14*23</f>
        <v>1725</v>
      </c>
      <c r="I14" s="361"/>
      <c r="J14" s="362"/>
      <c r="K14" s="360">
        <v>38</v>
      </c>
      <c r="L14" s="360">
        <f>F14*24</f>
        <v>1800</v>
      </c>
      <c r="M14" s="363">
        <f t="shared" ref="M14:N35" si="3">K14/7</f>
        <v>5.4285714285714288</v>
      </c>
      <c r="N14" s="363">
        <f t="shared" si="3"/>
        <v>257.14285714285717</v>
      </c>
      <c r="O14" s="361"/>
      <c r="P14" s="364"/>
      <c r="Q14" s="360">
        <f t="shared" ref="Q14:Q25" si="4">$F14/3</f>
        <v>25</v>
      </c>
      <c r="R14" s="360">
        <f>F14*Q13</f>
        <v>1425</v>
      </c>
      <c r="S14" s="363">
        <f t="shared" ref="S14:T35" si="5">Q14/7</f>
        <v>3.5714285714285716</v>
      </c>
      <c r="T14" s="363">
        <f t="shared" si="5"/>
        <v>203.57142857142858</v>
      </c>
      <c r="U14" s="365"/>
      <c r="V14" s="364"/>
      <c r="W14" s="360">
        <f t="shared" ref="W14:W35" si="6">$F14/3</f>
        <v>25</v>
      </c>
      <c r="X14" s="360">
        <f>F14*15</f>
        <v>1125</v>
      </c>
      <c r="Y14" s="363">
        <f t="shared" ref="Y14:Z35" si="7">W14/7</f>
        <v>3.5714285714285716</v>
      </c>
      <c r="Z14" s="363">
        <f t="shared" si="7"/>
        <v>160.71428571428572</v>
      </c>
      <c r="AA14" s="365"/>
      <c r="AB14" s="364"/>
    </row>
    <row r="15" spans="1:30" s="313" customFormat="1">
      <c r="A15" s="319" t="s">
        <v>31</v>
      </c>
      <c r="B15" s="320">
        <v>2</v>
      </c>
      <c r="C15" s="324" t="s">
        <v>36</v>
      </c>
      <c r="D15" s="322" t="s">
        <v>37</v>
      </c>
      <c r="E15" s="323">
        <v>2</v>
      </c>
      <c r="F15" s="318">
        <v>75</v>
      </c>
      <c r="G15" s="360">
        <v>38</v>
      </c>
      <c r="H15" s="360">
        <f>H14/2</f>
        <v>862.5</v>
      </c>
      <c r="I15" s="361"/>
      <c r="J15" s="362"/>
      <c r="K15" s="360">
        <v>38</v>
      </c>
      <c r="L15" s="360">
        <f>L14/2</f>
        <v>900</v>
      </c>
      <c r="M15" s="363">
        <f t="shared" si="3"/>
        <v>5.4285714285714288</v>
      </c>
      <c r="N15" s="363">
        <f t="shared" si="3"/>
        <v>128.57142857142858</v>
      </c>
      <c r="O15" s="366"/>
      <c r="P15" s="364"/>
      <c r="Q15" s="360">
        <f t="shared" si="4"/>
        <v>25</v>
      </c>
      <c r="R15" s="360">
        <f>R14/2</f>
        <v>712.5</v>
      </c>
      <c r="S15" s="363">
        <f t="shared" si="5"/>
        <v>3.5714285714285716</v>
      </c>
      <c r="T15" s="363">
        <f t="shared" si="5"/>
        <v>101.78571428571429</v>
      </c>
      <c r="U15" s="365"/>
      <c r="V15" s="364"/>
      <c r="W15" s="360">
        <f t="shared" si="6"/>
        <v>25</v>
      </c>
      <c r="X15" s="360">
        <f>X14/2</f>
        <v>562.5</v>
      </c>
      <c r="Y15" s="363">
        <f t="shared" si="7"/>
        <v>3.5714285714285716</v>
      </c>
      <c r="Z15" s="363">
        <f t="shared" si="7"/>
        <v>80.357142857142861</v>
      </c>
      <c r="AA15" s="365"/>
      <c r="AB15" s="364"/>
    </row>
    <row r="16" spans="1:30" s="313" customFormat="1">
      <c r="A16" s="319" t="s">
        <v>31</v>
      </c>
      <c r="B16" s="320">
        <v>2</v>
      </c>
      <c r="C16" s="324" t="s">
        <v>38</v>
      </c>
      <c r="D16" s="329" t="s">
        <v>39</v>
      </c>
      <c r="E16" s="323">
        <v>2</v>
      </c>
      <c r="F16" s="318">
        <v>75</v>
      </c>
      <c r="G16" s="360">
        <v>38</v>
      </c>
      <c r="H16" s="360">
        <v>863</v>
      </c>
      <c r="I16" s="361"/>
      <c r="J16" s="362"/>
      <c r="K16" s="360">
        <v>38</v>
      </c>
      <c r="L16" s="385">
        <v>900</v>
      </c>
      <c r="M16" s="363">
        <f t="shared" si="3"/>
        <v>5.4285714285714288</v>
      </c>
      <c r="N16" s="363">
        <f t="shared" si="3"/>
        <v>128.57142857142858</v>
      </c>
      <c r="O16" s="355"/>
      <c r="P16" s="364"/>
      <c r="Q16" s="360">
        <f t="shared" si="4"/>
        <v>25</v>
      </c>
      <c r="R16" s="360">
        <v>713</v>
      </c>
      <c r="S16" s="363">
        <f t="shared" si="5"/>
        <v>3.5714285714285716</v>
      </c>
      <c r="T16" s="363">
        <f t="shared" si="5"/>
        <v>101.85714285714286</v>
      </c>
      <c r="U16" s="365"/>
      <c r="V16" s="364"/>
      <c r="W16" s="360">
        <f t="shared" si="6"/>
        <v>25</v>
      </c>
      <c r="X16" s="360">
        <v>563</v>
      </c>
      <c r="Y16" s="363">
        <f t="shared" si="7"/>
        <v>3.5714285714285716</v>
      </c>
      <c r="Z16" s="363">
        <f t="shared" si="7"/>
        <v>80.428571428571431</v>
      </c>
      <c r="AA16" s="365"/>
      <c r="AB16" s="364"/>
    </row>
    <row r="17" spans="1:62" s="313" customFormat="1">
      <c r="A17" s="319" t="s">
        <v>31</v>
      </c>
      <c r="B17" s="320">
        <v>2</v>
      </c>
      <c r="C17" s="324" t="s">
        <v>40</v>
      </c>
      <c r="D17" s="322" t="s">
        <v>41</v>
      </c>
      <c r="E17" s="323">
        <v>1</v>
      </c>
      <c r="F17" s="318">
        <v>75</v>
      </c>
      <c r="G17" s="360">
        <v>38</v>
      </c>
      <c r="H17" s="360">
        <f t="shared" ref="H17:H23" si="8">F17*23</f>
        <v>1725</v>
      </c>
      <c r="I17" s="361"/>
      <c r="J17" s="362"/>
      <c r="K17" s="360">
        <v>38</v>
      </c>
      <c r="L17" s="360">
        <v>1800</v>
      </c>
      <c r="M17" s="363">
        <f t="shared" si="3"/>
        <v>5.4285714285714288</v>
      </c>
      <c r="N17" s="363">
        <f t="shared" si="3"/>
        <v>257.14285714285717</v>
      </c>
      <c r="O17" s="355"/>
      <c r="P17" s="364"/>
      <c r="Q17" s="360">
        <f t="shared" si="4"/>
        <v>25</v>
      </c>
      <c r="R17" s="360">
        <v>1425</v>
      </c>
      <c r="S17" s="363">
        <f t="shared" si="5"/>
        <v>3.5714285714285716</v>
      </c>
      <c r="T17" s="363">
        <f t="shared" si="5"/>
        <v>203.57142857142858</v>
      </c>
      <c r="U17" s="365"/>
      <c r="V17" s="364"/>
      <c r="W17" s="360">
        <f t="shared" si="6"/>
        <v>25</v>
      </c>
      <c r="X17" s="360">
        <v>1125</v>
      </c>
      <c r="Y17" s="363">
        <f t="shared" si="7"/>
        <v>3.5714285714285716</v>
      </c>
      <c r="Z17" s="363">
        <f t="shared" si="7"/>
        <v>160.71428571428572</v>
      </c>
      <c r="AA17" s="365"/>
      <c r="AB17" s="364"/>
    </row>
    <row r="18" spans="1:62" s="313" customFormat="1">
      <c r="A18" s="319" t="s">
        <v>31</v>
      </c>
      <c r="B18" s="320">
        <v>2</v>
      </c>
      <c r="C18" s="324" t="s">
        <v>42</v>
      </c>
      <c r="D18" s="329" t="s">
        <v>43</v>
      </c>
      <c r="E18" s="323">
        <v>2</v>
      </c>
      <c r="F18" s="318">
        <v>75</v>
      </c>
      <c r="G18" s="360">
        <v>38</v>
      </c>
      <c r="H18" s="360">
        <v>863</v>
      </c>
      <c r="I18" s="361"/>
      <c r="J18" s="362"/>
      <c r="K18" s="360">
        <v>38</v>
      </c>
      <c r="L18" s="360">
        <v>900</v>
      </c>
      <c r="M18" s="363">
        <f t="shared" si="3"/>
        <v>5.4285714285714288</v>
      </c>
      <c r="N18" s="363">
        <f t="shared" si="3"/>
        <v>128.57142857142858</v>
      </c>
      <c r="O18" s="366"/>
      <c r="P18" s="364"/>
      <c r="Q18" s="360">
        <f t="shared" si="4"/>
        <v>25</v>
      </c>
      <c r="R18" s="360">
        <v>713</v>
      </c>
      <c r="S18" s="363">
        <f t="shared" si="5"/>
        <v>3.5714285714285716</v>
      </c>
      <c r="T18" s="363">
        <f t="shared" si="5"/>
        <v>101.85714285714286</v>
      </c>
      <c r="U18" s="365"/>
      <c r="V18" s="364"/>
      <c r="W18" s="360">
        <f t="shared" si="6"/>
        <v>25</v>
      </c>
      <c r="X18" s="360">
        <v>563</v>
      </c>
      <c r="Y18" s="363">
        <f t="shared" si="7"/>
        <v>3.5714285714285716</v>
      </c>
      <c r="Z18" s="363">
        <f t="shared" si="7"/>
        <v>80.428571428571431</v>
      </c>
      <c r="AA18" s="365"/>
      <c r="AB18" s="364"/>
    </row>
    <row r="19" spans="1:62" s="313" customFormat="1">
      <c r="A19" s="319" t="s">
        <v>31</v>
      </c>
      <c r="B19" s="320">
        <v>2</v>
      </c>
      <c r="C19" s="324" t="s">
        <v>49</v>
      </c>
      <c r="D19" s="322" t="s">
        <v>50</v>
      </c>
      <c r="E19" s="323">
        <v>2</v>
      </c>
      <c r="F19" s="318">
        <v>75</v>
      </c>
      <c r="G19" s="360">
        <v>38</v>
      </c>
      <c r="H19" s="360">
        <v>863</v>
      </c>
      <c r="I19" s="361"/>
      <c r="J19" s="362"/>
      <c r="K19" s="360">
        <v>38</v>
      </c>
      <c r="L19" s="360">
        <v>900</v>
      </c>
      <c r="M19" s="363">
        <f t="shared" si="3"/>
        <v>5.4285714285714288</v>
      </c>
      <c r="N19" s="363">
        <f t="shared" si="3"/>
        <v>128.57142857142858</v>
      </c>
      <c r="O19" s="361"/>
      <c r="P19" s="364"/>
      <c r="Q19" s="360">
        <f t="shared" si="4"/>
        <v>25</v>
      </c>
      <c r="R19" s="360">
        <v>713</v>
      </c>
      <c r="S19" s="363">
        <f t="shared" si="5"/>
        <v>3.5714285714285716</v>
      </c>
      <c r="T19" s="363">
        <f t="shared" si="5"/>
        <v>101.85714285714286</v>
      </c>
      <c r="U19" s="365"/>
      <c r="V19" s="364"/>
      <c r="W19" s="360">
        <f t="shared" si="6"/>
        <v>25</v>
      </c>
      <c r="X19" s="360">
        <v>563</v>
      </c>
      <c r="Y19" s="363">
        <f t="shared" si="7"/>
        <v>3.5714285714285716</v>
      </c>
      <c r="Z19" s="363">
        <f t="shared" si="7"/>
        <v>80.428571428571431</v>
      </c>
      <c r="AA19" s="365"/>
      <c r="AB19" s="364"/>
    </row>
    <row r="20" spans="1:62" s="313" customFormat="1">
      <c r="A20" s="319" t="s">
        <v>31</v>
      </c>
      <c r="B20" s="320">
        <v>2</v>
      </c>
      <c r="C20" s="324" t="s">
        <v>51</v>
      </c>
      <c r="D20" s="322" t="s">
        <v>52</v>
      </c>
      <c r="E20" s="323">
        <v>1</v>
      </c>
      <c r="F20" s="318">
        <v>75</v>
      </c>
      <c r="G20" s="360">
        <v>38</v>
      </c>
      <c r="H20" s="360">
        <f t="shared" si="8"/>
        <v>1725</v>
      </c>
      <c r="I20" s="361"/>
      <c r="J20" s="362"/>
      <c r="K20" s="360">
        <v>38</v>
      </c>
      <c r="L20" s="360">
        <v>1800</v>
      </c>
      <c r="M20" s="363">
        <f t="shared" si="3"/>
        <v>5.4285714285714288</v>
      </c>
      <c r="N20" s="363">
        <f t="shared" si="3"/>
        <v>257.14285714285717</v>
      </c>
      <c r="O20" s="366"/>
      <c r="P20" s="364"/>
      <c r="Q20" s="360">
        <f t="shared" si="4"/>
        <v>25</v>
      </c>
      <c r="R20" s="360">
        <v>1425</v>
      </c>
      <c r="S20" s="363">
        <f t="shared" si="5"/>
        <v>3.5714285714285716</v>
      </c>
      <c r="T20" s="363">
        <f t="shared" si="5"/>
        <v>203.57142857142858</v>
      </c>
      <c r="U20" s="369"/>
      <c r="V20" s="364"/>
      <c r="W20" s="360">
        <f t="shared" si="6"/>
        <v>25</v>
      </c>
      <c r="X20" s="360">
        <v>1125</v>
      </c>
      <c r="Y20" s="363">
        <f t="shared" si="7"/>
        <v>3.5714285714285716</v>
      </c>
      <c r="Z20" s="363">
        <f t="shared" si="7"/>
        <v>160.71428571428572</v>
      </c>
      <c r="AA20" s="365"/>
      <c r="AB20" s="364"/>
    </row>
    <row r="21" spans="1:62" s="313" customFormat="1">
      <c r="A21" s="319" t="s">
        <v>31</v>
      </c>
      <c r="B21" s="320">
        <v>2</v>
      </c>
      <c r="C21" s="324" t="s">
        <v>53</v>
      </c>
      <c r="D21" s="329" t="s">
        <v>54</v>
      </c>
      <c r="E21" s="323">
        <v>2</v>
      </c>
      <c r="F21" s="318">
        <v>75</v>
      </c>
      <c r="G21" s="360">
        <v>38</v>
      </c>
      <c r="H21" s="360">
        <v>863</v>
      </c>
      <c r="I21" s="361"/>
      <c r="J21" s="362"/>
      <c r="K21" s="360">
        <v>38</v>
      </c>
      <c r="L21" s="360">
        <v>900</v>
      </c>
      <c r="M21" s="363">
        <f t="shared" si="3"/>
        <v>5.4285714285714288</v>
      </c>
      <c r="N21" s="363">
        <f t="shared" si="3"/>
        <v>128.57142857142858</v>
      </c>
      <c r="O21" s="361"/>
      <c r="P21" s="364"/>
      <c r="Q21" s="360">
        <f t="shared" si="4"/>
        <v>25</v>
      </c>
      <c r="R21" s="360">
        <v>713</v>
      </c>
      <c r="S21" s="363">
        <f t="shared" si="5"/>
        <v>3.5714285714285716</v>
      </c>
      <c r="T21" s="363">
        <f t="shared" si="5"/>
        <v>101.85714285714286</v>
      </c>
      <c r="U21" s="361"/>
      <c r="V21" s="364"/>
      <c r="W21" s="360">
        <f t="shared" si="6"/>
        <v>25</v>
      </c>
      <c r="X21" s="360">
        <v>563</v>
      </c>
      <c r="Y21" s="363">
        <f t="shared" si="7"/>
        <v>3.5714285714285716</v>
      </c>
      <c r="Z21" s="363">
        <f t="shared" si="7"/>
        <v>80.428571428571431</v>
      </c>
      <c r="AA21" s="365"/>
      <c r="AB21" s="364"/>
    </row>
    <row r="22" spans="1:62" s="313" customFormat="1">
      <c r="A22" s="319" t="s">
        <v>31</v>
      </c>
      <c r="B22" s="320">
        <v>2</v>
      </c>
      <c r="C22" s="324" t="s">
        <v>55</v>
      </c>
      <c r="D22" s="322" t="s">
        <v>56</v>
      </c>
      <c r="E22" s="323">
        <v>1</v>
      </c>
      <c r="F22" s="318">
        <v>75</v>
      </c>
      <c r="G22" s="360">
        <v>38</v>
      </c>
      <c r="H22" s="360">
        <f t="shared" si="8"/>
        <v>1725</v>
      </c>
      <c r="I22" s="361"/>
      <c r="J22" s="362"/>
      <c r="K22" s="360">
        <v>38</v>
      </c>
      <c r="L22" s="360">
        <v>1800</v>
      </c>
      <c r="M22" s="363">
        <f t="shared" si="3"/>
        <v>5.4285714285714288</v>
      </c>
      <c r="N22" s="363">
        <f t="shared" si="3"/>
        <v>257.14285714285717</v>
      </c>
      <c r="O22" s="361"/>
      <c r="P22" s="364"/>
      <c r="Q22" s="360">
        <f t="shared" si="4"/>
        <v>25</v>
      </c>
      <c r="R22" s="360">
        <v>1425</v>
      </c>
      <c r="S22" s="363">
        <f t="shared" si="5"/>
        <v>3.5714285714285716</v>
      </c>
      <c r="T22" s="363">
        <f t="shared" si="5"/>
        <v>203.57142857142858</v>
      </c>
      <c r="U22" s="361"/>
      <c r="V22" s="364"/>
      <c r="W22" s="360">
        <f t="shared" si="6"/>
        <v>25</v>
      </c>
      <c r="X22" s="360">
        <v>1125</v>
      </c>
      <c r="Y22" s="363">
        <f t="shared" si="7"/>
        <v>3.5714285714285716</v>
      </c>
      <c r="Z22" s="363">
        <f t="shared" si="7"/>
        <v>160.71428571428572</v>
      </c>
      <c r="AA22" s="365"/>
      <c r="AB22" s="364"/>
    </row>
    <row r="23" spans="1:62" s="313" customFormat="1">
      <c r="A23" s="319" t="s">
        <v>31</v>
      </c>
      <c r="B23" s="320">
        <v>2</v>
      </c>
      <c r="C23" s="324" t="s">
        <v>57</v>
      </c>
      <c r="D23" s="329" t="s">
        <v>58</v>
      </c>
      <c r="E23" s="323">
        <v>1</v>
      </c>
      <c r="F23" s="318">
        <v>75</v>
      </c>
      <c r="G23" s="360">
        <v>38</v>
      </c>
      <c r="H23" s="360">
        <f t="shared" si="8"/>
        <v>1725</v>
      </c>
      <c r="I23" s="361"/>
      <c r="J23" s="362"/>
      <c r="K23" s="360">
        <v>38</v>
      </c>
      <c r="L23" s="360">
        <v>1800</v>
      </c>
      <c r="M23" s="363">
        <f t="shared" si="3"/>
        <v>5.4285714285714288</v>
      </c>
      <c r="N23" s="363">
        <f t="shared" si="3"/>
        <v>257.14285714285717</v>
      </c>
      <c r="O23" s="366"/>
      <c r="P23" s="364"/>
      <c r="Q23" s="360">
        <f t="shared" si="4"/>
        <v>25</v>
      </c>
      <c r="R23" s="360">
        <v>1425</v>
      </c>
      <c r="S23" s="363">
        <f t="shared" si="5"/>
        <v>3.5714285714285716</v>
      </c>
      <c r="T23" s="363">
        <f t="shared" si="5"/>
        <v>203.57142857142858</v>
      </c>
      <c r="U23" s="366"/>
      <c r="V23" s="364"/>
      <c r="W23" s="360">
        <f t="shared" si="6"/>
        <v>25</v>
      </c>
      <c r="X23" s="360">
        <v>1125</v>
      </c>
      <c r="Y23" s="363">
        <f t="shared" si="7"/>
        <v>3.5714285714285716</v>
      </c>
      <c r="Z23" s="363">
        <f t="shared" si="7"/>
        <v>160.71428571428572</v>
      </c>
      <c r="AA23" s="366"/>
      <c r="AB23" s="364"/>
    </row>
    <row r="24" spans="1:62" s="313" customFormat="1">
      <c r="A24" s="319" t="s">
        <v>31</v>
      </c>
      <c r="B24" s="320">
        <v>2</v>
      </c>
      <c r="C24" s="324" t="s">
        <v>61</v>
      </c>
      <c r="D24" s="322" t="s">
        <v>62</v>
      </c>
      <c r="E24" s="323">
        <v>2</v>
      </c>
      <c r="F24" s="318">
        <v>75</v>
      </c>
      <c r="G24" s="360">
        <v>38</v>
      </c>
      <c r="H24" s="360">
        <v>863</v>
      </c>
      <c r="I24" s="361"/>
      <c r="J24" s="362"/>
      <c r="K24" s="360">
        <v>38</v>
      </c>
      <c r="L24" s="360">
        <v>900</v>
      </c>
      <c r="M24" s="363">
        <f t="shared" si="3"/>
        <v>5.4285714285714288</v>
      </c>
      <c r="N24" s="363">
        <f t="shared" si="3"/>
        <v>128.57142857142858</v>
      </c>
      <c r="O24" s="361"/>
      <c r="P24" s="364"/>
      <c r="Q24" s="360">
        <f t="shared" si="4"/>
        <v>25</v>
      </c>
      <c r="R24" s="360">
        <v>713</v>
      </c>
      <c r="S24" s="363">
        <f t="shared" si="5"/>
        <v>3.5714285714285716</v>
      </c>
      <c r="T24" s="363">
        <f t="shared" si="5"/>
        <v>101.85714285714286</v>
      </c>
      <c r="U24" s="361"/>
      <c r="V24" s="364"/>
      <c r="W24" s="360">
        <f t="shared" si="6"/>
        <v>25</v>
      </c>
      <c r="X24" s="360">
        <v>563</v>
      </c>
      <c r="Y24" s="363">
        <f t="shared" si="7"/>
        <v>3.5714285714285716</v>
      </c>
      <c r="Z24" s="363">
        <f t="shared" si="7"/>
        <v>80.428571428571431</v>
      </c>
      <c r="AA24" s="366"/>
      <c r="AB24" s="364"/>
    </row>
    <row r="25" spans="1:62" s="313" customFormat="1">
      <c r="A25" s="319" t="s">
        <v>31</v>
      </c>
      <c r="B25" s="320">
        <v>2</v>
      </c>
      <c r="C25" s="324" t="s">
        <v>63</v>
      </c>
      <c r="D25" s="329" t="s">
        <v>64</v>
      </c>
      <c r="E25" s="323">
        <v>2</v>
      </c>
      <c r="F25" s="318">
        <v>75</v>
      </c>
      <c r="G25" s="360">
        <v>38</v>
      </c>
      <c r="H25" s="360">
        <v>863</v>
      </c>
      <c r="I25" s="361"/>
      <c r="J25" s="362"/>
      <c r="K25" s="360">
        <v>38</v>
      </c>
      <c r="L25" s="360">
        <v>900</v>
      </c>
      <c r="M25" s="363">
        <f t="shared" si="3"/>
        <v>5.4285714285714288</v>
      </c>
      <c r="N25" s="363">
        <f t="shared" si="3"/>
        <v>128.57142857142858</v>
      </c>
      <c r="O25" s="361"/>
      <c r="P25" s="364"/>
      <c r="Q25" s="360">
        <f t="shared" si="4"/>
        <v>25</v>
      </c>
      <c r="R25" s="360">
        <v>713</v>
      </c>
      <c r="S25" s="363">
        <f t="shared" si="5"/>
        <v>3.5714285714285716</v>
      </c>
      <c r="T25" s="363">
        <f t="shared" si="5"/>
        <v>101.85714285714286</v>
      </c>
      <c r="U25" s="361"/>
      <c r="V25" s="364"/>
      <c r="W25" s="360">
        <f t="shared" si="6"/>
        <v>25</v>
      </c>
      <c r="X25" s="360">
        <v>563</v>
      </c>
      <c r="Y25" s="363">
        <f t="shared" si="7"/>
        <v>3.5714285714285716</v>
      </c>
      <c r="Z25" s="363">
        <f t="shared" si="7"/>
        <v>80.428571428571431</v>
      </c>
      <c r="AA25" s="361"/>
      <c r="AB25" s="364"/>
    </row>
    <row r="26" spans="1:62">
      <c r="A26" s="319" t="s">
        <v>31</v>
      </c>
      <c r="B26" s="320">
        <v>2</v>
      </c>
      <c r="C26" s="321" t="s">
        <v>212</v>
      </c>
      <c r="D26" s="322" t="s">
        <v>213</v>
      </c>
      <c r="E26" s="330">
        <v>2</v>
      </c>
      <c r="F26" s="339">
        <v>250</v>
      </c>
      <c r="G26" s="360">
        <f>$F26/2</f>
        <v>125</v>
      </c>
      <c r="H26" s="360">
        <f>F26*23/2</f>
        <v>2875</v>
      </c>
      <c r="I26" s="366"/>
      <c r="J26" s="362"/>
      <c r="K26" s="360">
        <f>$F26/2</f>
        <v>125</v>
      </c>
      <c r="L26" s="360">
        <f>F26*12</f>
        <v>3000</v>
      </c>
      <c r="M26" s="363">
        <f>K26/7</f>
        <v>17.857142857142858</v>
      </c>
      <c r="N26" s="363">
        <f>L26/7</f>
        <v>428.57142857142856</v>
      </c>
      <c r="P26" s="364"/>
      <c r="Q26" s="360">
        <f>F26/3</f>
        <v>83.333333333333329</v>
      </c>
      <c r="R26" s="360">
        <f>F26*19/2</f>
        <v>2375</v>
      </c>
      <c r="S26" s="363">
        <f>Q26/7</f>
        <v>11.904761904761903</v>
      </c>
      <c r="T26" s="363">
        <f>R26/7</f>
        <v>339.28571428571428</v>
      </c>
      <c r="V26" s="364"/>
      <c r="W26" s="360">
        <v>83</v>
      </c>
      <c r="X26" s="360">
        <f>F26*15/2</f>
        <v>1875</v>
      </c>
      <c r="Y26" s="363">
        <f>W26/7</f>
        <v>11.857142857142858</v>
      </c>
      <c r="Z26" s="363">
        <f>X26/7</f>
        <v>267.85714285714283</v>
      </c>
      <c r="AB26" s="364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  <c r="BI26" s="313"/>
      <c r="BJ26" s="313"/>
    </row>
    <row r="27" spans="1:62">
      <c r="A27" s="389" t="s">
        <v>31</v>
      </c>
      <c r="B27" s="445">
        <v>2</v>
      </c>
      <c r="C27" s="321" t="s">
        <v>581</v>
      </c>
      <c r="D27" s="322" t="s">
        <v>582</v>
      </c>
      <c r="E27" s="330">
        <v>2</v>
      </c>
      <c r="F27" s="339">
        <v>75</v>
      </c>
      <c r="G27" s="360">
        <v>38</v>
      </c>
      <c r="H27" s="360">
        <v>863</v>
      </c>
      <c r="I27" s="366"/>
      <c r="J27" s="362"/>
      <c r="K27" s="360">
        <v>38</v>
      </c>
      <c r="L27" s="360">
        <v>900</v>
      </c>
      <c r="M27" s="363"/>
      <c r="N27" s="363"/>
      <c r="P27" s="364"/>
      <c r="Q27" s="360">
        <f>F27/3</f>
        <v>25</v>
      </c>
      <c r="R27" s="360">
        <v>713</v>
      </c>
      <c r="S27" s="363">
        <f>Q27/7</f>
        <v>3.5714285714285716</v>
      </c>
      <c r="T27" s="363"/>
      <c r="V27" s="364"/>
      <c r="W27" s="360">
        <v>25</v>
      </c>
      <c r="X27" s="360">
        <v>1125</v>
      </c>
      <c r="Y27" s="363">
        <f>W27/7</f>
        <v>3.5714285714285716</v>
      </c>
      <c r="Z27" s="363"/>
      <c r="AB27" s="364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  <c r="BI27" s="313"/>
      <c r="BJ27" s="313"/>
    </row>
    <row r="28" spans="1:62">
      <c r="A28" s="319" t="s">
        <v>31</v>
      </c>
      <c r="B28" s="445">
        <v>2</v>
      </c>
      <c r="C28" s="321" t="s">
        <v>617</v>
      </c>
      <c r="D28" s="322" t="s">
        <v>587</v>
      </c>
      <c r="E28" s="330">
        <v>1</v>
      </c>
      <c r="F28" s="339">
        <v>75</v>
      </c>
      <c r="G28" s="360">
        <v>38</v>
      </c>
      <c r="H28" s="360">
        <v>1725</v>
      </c>
      <c r="I28" s="366"/>
      <c r="J28" s="362"/>
      <c r="K28" s="360">
        <v>38</v>
      </c>
      <c r="L28" s="360">
        <v>1800</v>
      </c>
      <c r="M28" s="363"/>
      <c r="N28" s="363"/>
      <c r="P28" s="364"/>
      <c r="Q28" s="360">
        <v>25</v>
      </c>
      <c r="R28" s="360">
        <v>1425</v>
      </c>
      <c r="S28" s="363"/>
      <c r="T28" s="363"/>
      <c r="V28" s="364"/>
      <c r="W28" s="360">
        <v>25</v>
      </c>
      <c r="X28" s="360">
        <v>1125</v>
      </c>
      <c r="Y28" s="363"/>
      <c r="Z28" s="363"/>
      <c r="AB28" s="364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313"/>
      <c r="BJ28" s="313"/>
    </row>
    <row r="29" spans="1:62">
      <c r="A29" s="389" t="s">
        <v>31</v>
      </c>
      <c r="B29" s="445">
        <v>2</v>
      </c>
      <c r="C29" s="321" t="s">
        <v>583</v>
      </c>
      <c r="D29" s="322" t="s">
        <v>585</v>
      </c>
      <c r="E29" s="330">
        <v>1</v>
      </c>
      <c r="F29" s="339">
        <v>75</v>
      </c>
      <c r="G29" s="360">
        <v>38</v>
      </c>
      <c r="H29" s="360">
        <v>1725</v>
      </c>
      <c r="I29" s="366"/>
      <c r="J29" s="362"/>
      <c r="K29" s="360">
        <v>38</v>
      </c>
      <c r="L29" s="360">
        <v>1800</v>
      </c>
      <c r="M29" s="363"/>
      <c r="N29" s="363"/>
      <c r="P29" s="364"/>
      <c r="Q29" s="360">
        <v>25</v>
      </c>
      <c r="R29" s="360">
        <v>1425</v>
      </c>
      <c r="S29" s="363"/>
      <c r="T29" s="363"/>
      <c r="V29" s="364"/>
      <c r="W29" s="360">
        <v>25</v>
      </c>
      <c r="X29" s="360">
        <v>1125</v>
      </c>
      <c r="Y29" s="363"/>
      <c r="Z29" s="363"/>
      <c r="AB29" s="364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</row>
    <row r="30" spans="1:62">
      <c r="A30" s="389" t="s">
        <v>31</v>
      </c>
      <c r="B30" s="445">
        <v>2</v>
      </c>
      <c r="C30" s="321" t="s">
        <v>586</v>
      </c>
      <c r="D30" s="322" t="s">
        <v>588</v>
      </c>
      <c r="E30" s="330">
        <v>1</v>
      </c>
      <c r="F30" s="339">
        <v>75</v>
      </c>
      <c r="G30" s="360">
        <v>38</v>
      </c>
      <c r="H30" s="360">
        <v>1725</v>
      </c>
      <c r="I30" s="366"/>
      <c r="J30" s="362"/>
      <c r="K30" s="360">
        <v>38</v>
      </c>
      <c r="L30" s="360">
        <v>1800</v>
      </c>
      <c r="M30" s="363"/>
      <c r="N30" s="363"/>
      <c r="P30" s="364"/>
      <c r="Q30" s="360">
        <v>25</v>
      </c>
      <c r="R30" s="360">
        <v>1425</v>
      </c>
      <c r="S30" s="363"/>
      <c r="T30" s="363"/>
      <c r="V30" s="364"/>
      <c r="W30" s="360">
        <v>25</v>
      </c>
      <c r="X30" s="360">
        <v>1125</v>
      </c>
      <c r="Y30" s="363"/>
      <c r="Z30" s="363"/>
      <c r="AB30" s="364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  <c r="BI30" s="313"/>
      <c r="BJ30" s="313"/>
    </row>
    <row r="31" spans="1:62" s="344" customFormat="1">
      <c r="A31" s="315" t="s">
        <v>557</v>
      </c>
      <c r="B31" s="316"/>
      <c r="C31" s="343"/>
      <c r="D31" s="346"/>
      <c r="E31" s="317"/>
      <c r="F31" s="316"/>
      <c r="G31" s="358"/>
      <c r="H31" s="358"/>
      <c r="I31" s="370"/>
      <c r="J31" s="359"/>
      <c r="K31" s="358"/>
      <c r="L31" s="358"/>
      <c r="M31" s="358"/>
      <c r="N31" s="358"/>
      <c r="O31" s="370"/>
      <c r="P31" s="371"/>
      <c r="Q31" s="358"/>
      <c r="R31" s="358"/>
      <c r="S31" s="358"/>
      <c r="T31" s="358"/>
      <c r="U31" s="370"/>
      <c r="V31" s="371"/>
      <c r="W31" s="358"/>
      <c r="X31" s="358"/>
      <c r="Y31" s="358"/>
      <c r="Z31" s="358"/>
      <c r="AA31" s="370"/>
      <c r="AB31" s="371"/>
    </row>
    <row r="32" spans="1:62" s="313" customFormat="1">
      <c r="A32" s="319" t="s">
        <v>31</v>
      </c>
      <c r="B32" s="320">
        <v>2</v>
      </c>
      <c r="C32" s="324" t="s">
        <v>67</v>
      </c>
      <c r="D32" s="329" t="s">
        <v>68</v>
      </c>
      <c r="E32" s="323">
        <v>2</v>
      </c>
      <c r="F32" s="318">
        <v>135</v>
      </c>
      <c r="G32" s="360">
        <f>F32/2</f>
        <v>67.5</v>
      </c>
      <c r="H32" s="360">
        <f t="shared" ref="H32:H35" si="9">$F32*4</f>
        <v>540</v>
      </c>
      <c r="I32" s="361"/>
      <c r="J32" s="362"/>
      <c r="K32" s="360">
        <v>68</v>
      </c>
      <c r="L32" s="360">
        <f t="shared" ref="L32:L35" si="10">$F32*4</f>
        <v>540</v>
      </c>
      <c r="M32" s="363">
        <f t="shared" si="3"/>
        <v>9.7142857142857135</v>
      </c>
      <c r="N32" s="363">
        <f t="shared" si="3"/>
        <v>77.142857142857139</v>
      </c>
      <c r="O32" s="361"/>
      <c r="P32" s="364"/>
      <c r="Q32" s="360">
        <f>F32/3</f>
        <v>45</v>
      </c>
      <c r="R32" s="360">
        <f t="shared" ref="R32:R35" si="11">$F32*4</f>
        <v>540</v>
      </c>
      <c r="S32" s="363">
        <f t="shared" si="5"/>
        <v>6.4285714285714288</v>
      </c>
      <c r="T32" s="363">
        <f t="shared" si="5"/>
        <v>77.142857142857139</v>
      </c>
      <c r="U32" s="361"/>
      <c r="V32" s="364"/>
      <c r="W32" s="360">
        <f t="shared" si="6"/>
        <v>45</v>
      </c>
      <c r="X32" s="360">
        <v>540</v>
      </c>
      <c r="Y32" s="363">
        <f t="shared" si="7"/>
        <v>6.4285714285714288</v>
      </c>
      <c r="Z32" s="363">
        <f t="shared" si="7"/>
        <v>77.142857142857139</v>
      </c>
      <c r="AA32" s="361"/>
      <c r="AB32" s="364"/>
    </row>
    <row r="33" spans="1:28">
      <c r="A33" s="319" t="s">
        <v>31</v>
      </c>
      <c r="B33" s="320">
        <v>2</v>
      </c>
      <c r="C33" s="324" t="s">
        <v>69</v>
      </c>
      <c r="D33" s="329" t="s">
        <v>70</v>
      </c>
      <c r="E33" s="323">
        <v>1</v>
      </c>
      <c r="F33" s="318">
        <v>135</v>
      </c>
      <c r="G33" s="360">
        <v>68</v>
      </c>
      <c r="H33" s="360">
        <f t="shared" si="9"/>
        <v>540</v>
      </c>
      <c r="I33" s="361"/>
      <c r="J33" s="362"/>
      <c r="K33" s="360">
        <v>68</v>
      </c>
      <c r="L33" s="360">
        <f t="shared" si="10"/>
        <v>540</v>
      </c>
      <c r="M33" s="363">
        <f t="shared" si="3"/>
        <v>9.7142857142857135</v>
      </c>
      <c r="N33" s="363">
        <f t="shared" si="3"/>
        <v>77.142857142857139</v>
      </c>
      <c r="O33" s="361"/>
      <c r="P33" s="364"/>
      <c r="Q33" s="360">
        <v>45</v>
      </c>
      <c r="R33" s="360">
        <f t="shared" si="11"/>
        <v>540</v>
      </c>
      <c r="S33" s="363">
        <f t="shared" si="5"/>
        <v>6.4285714285714288</v>
      </c>
      <c r="T33" s="363">
        <f t="shared" si="5"/>
        <v>77.142857142857139</v>
      </c>
      <c r="U33" s="361"/>
      <c r="V33" s="364"/>
      <c r="W33" s="360">
        <f t="shared" si="6"/>
        <v>45</v>
      </c>
      <c r="X33" s="360">
        <v>540</v>
      </c>
      <c r="Y33" s="363">
        <f t="shared" si="7"/>
        <v>6.4285714285714288</v>
      </c>
      <c r="Z33" s="363">
        <f t="shared" si="7"/>
        <v>77.142857142857139</v>
      </c>
      <c r="AA33" s="361"/>
      <c r="AB33" s="364"/>
    </row>
    <row r="34" spans="1:28">
      <c r="A34" s="389" t="s">
        <v>405</v>
      </c>
      <c r="B34" s="320">
        <v>7</v>
      </c>
      <c r="C34" s="324" t="s">
        <v>71</v>
      </c>
      <c r="D34" s="322" t="s">
        <v>72</v>
      </c>
      <c r="E34" s="323">
        <v>1</v>
      </c>
      <c r="F34" s="318">
        <v>135</v>
      </c>
      <c r="G34" s="360">
        <v>68</v>
      </c>
      <c r="H34" s="360">
        <f>$F34*4</f>
        <v>540</v>
      </c>
      <c r="I34" s="361"/>
      <c r="J34" s="362"/>
      <c r="K34" s="360">
        <v>68</v>
      </c>
      <c r="L34" s="360">
        <f t="shared" si="10"/>
        <v>540</v>
      </c>
      <c r="M34" s="363">
        <f t="shared" si="3"/>
        <v>9.7142857142857135</v>
      </c>
      <c r="N34" s="363">
        <f t="shared" si="3"/>
        <v>77.142857142857139</v>
      </c>
      <c r="O34" s="361"/>
      <c r="P34" s="364"/>
      <c r="Q34" s="360">
        <v>45</v>
      </c>
      <c r="R34" s="360">
        <f t="shared" si="11"/>
        <v>540</v>
      </c>
      <c r="S34" s="363">
        <f t="shared" si="5"/>
        <v>6.4285714285714288</v>
      </c>
      <c r="T34" s="363">
        <f t="shared" si="5"/>
        <v>77.142857142857139</v>
      </c>
      <c r="U34" s="361"/>
      <c r="V34" s="364"/>
      <c r="W34" s="360">
        <f t="shared" si="6"/>
        <v>45</v>
      </c>
      <c r="X34" s="360">
        <v>540</v>
      </c>
      <c r="Y34" s="363">
        <f t="shared" si="7"/>
        <v>6.4285714285714288</v>
      </c>
      <c r="Z34" s="363">
        <f t="shared" si="7"/>
        <v>77.142857142857139</v>
      </c>
      <c r="AA34" s="361"/>
      <c r="AB34" s="364"/>
    </row>
    <row r="35" spans="1:28">
      <c r="A35" s="319" t="s">
        <v>31</v>
      </c>
      <c r="B35" s="320">
        <v>2</v>
      </c>
      <c r="C35" s="324" t="s">
        <v>73</v>
      </c>
      <c r="D35" s="329" t="s">
        <v>74</v>
      </c>
      <c r="E35" s="323">
        <v>2</v>
      </c>
      <c r="F35" s="318">
        <v>135</v>
      </c>
      <c r="G35" s="360">
        <v>68</v>
      </c>
      <c r="H35" s="360">
        <f t="shared" si="9"/>
        <v>540</v>
      </c>
      <c r="I35" s="361"/>
      <c r="J35" s="362"/>
      <c r="K35" s="360">
        <v>68</v>
      </c>
      <c r="L35" s="360">
        <f t="shared" si="10"/>
        <v>540</v>
      </c>
      <c r="M35" s="363">
        <f t="shared" si="3"/>
        <v>9.7142857142857135</v>
      </c>
      <c r="N35" s="363">
        <f t="shared" si="3"/>
        <v>77.142857142857139</v>
      </c>
      <c r="O35" s="361"/>
      <c r="P35" s="364"/>
      <c r="Q35" s="360">
        <v>45</v>
      </c>
      <c r="R35" s="360">
        <f t="shared" si="11"/>
        <v>540</v>
      </c>
      <c r="S35" s="363">
        <f t="shared" si="5"/>
        <v>6.4285714285714288</v>
      </c>
      <c r="T35" s="363">
        <f t="shared" si="5"/>
        <v>77.142857142857139</v>
      </c>
      <c r="U35" s="361"/>
      <c r="V35" s="364"/>
      <c r="W35" s="360">
        <f t="shared" si="6"/>
        <v>45</v>
      </c>
      <c r="X35" s="360">
        <v>540</v>
      </c>
      <c r="Y35" s="363">
        <f t="shared" si="7"/>
        <v>6.4285714285714288</v>
      </c>
      <c r="Z35" s="363">
        <f t="shared" si="7"/>
        <v>77.142857142857139</v>
      </c>
      <c r="AA35" s="361"/>
      <c r="AB35" s="364"/>
    </row>
    <row r="36" spans="1:28" s="344" customFormat="1">
      <c r="A36" s="315" t="s">
        <v>564</v>
      </c>
      <c r="B36" s="316"/>
      <c r="C36" s="343"/>
      <c r="D36" s="347"/>
      <c r="E36" s="317"/>
      <c r="F36" s="317"/>
      <c r="G36" s="357">
        <v>39</v>
      </c>
      <c r="H36" s="357">
        <v>47</v>
      </c>
      <c r="I36" s="357"/>
      <c r="J36" s="357">
        <v>43</v>
      </c>
      <c r="K36" s="357">
        <v>29</v>
      </c>
      <c r="L36" s="357">
        <v>39</v>
      </c>
      <c r="M36" s="357"/>
      <c r="N36" s="357"/>
      <c r="O36" s="357"/>
      <c r="P36" s="357">
        <v>35</v>
      </c>
      <c r="Q36" s="358">
        <v>40</v>
      </c>
      <c r="R36" s="358">
        <v>48</v>
      </c>
      <c r="S36" s="358"/>
      <c r="T36" s="358"/>
      <c r="U36" s="357"/>
      <c r="V36" s="359">
        <v>44</v>
      </c>
      <c r="W36" s="358">
        <v>20</v>
      </c>
      <c r="X36" s="358">
        <v>28</v>
      </c>
      <c r="Y36" s="358"/>
      <c r="Z36" s="358"/>
      <c r="AA36" s="357"/>
      <c r="AB36" s="359">
        <v>24</v>
      </c>
    </row>
    <row r="37" spans="1:28">
      <c r="A37" s="319" t="s">
        <v>75</v>
      </c>
      <c r="B37" s="320">
        <v>3</v>
      </c>
      <c r="C37" s="321" t="s">
        <v>76</v>
      </c>
      <c r="D37" s="322" t="s">
        <v>77</v>
      </c>
      <c r="E37" s="323">
        <v>1</v>
      </c>
      <c r="F37" s="318">
        <v>65</v>
      </c>
      <c r="G37" s="360">
        <f>F37/2</f>
        <v>32.5</v>
      </c>
      <c r="H37" s="360">
        <f>F37*39/2</f>
        <v>1267.5</v>
      </c>
      <c r="I37" s="366"/>
      <c r="J37" s="362"/>
      <c r="K37" s="360">
        <v>32.5</v>
      </c>
      <c r="L37" s="360">
        <f>F37*29/2</f>
        <v>942.5</v>
      </c>
      <c r="M37" s="363">
        <f t="shared" ref="M37:N48" si="12">K37/7</f>
        <v>4.6428571428571432</v>
      </c>
      <c r="N37" s="363">
        <f t="shared" si="12"/>
        <v>134.64285714285714</v>
      </c>
      <c r="O37" s="366"/>
      <c r="P37" s="364"/>
      <c r="Q37" s="360">
        <v>32.5</v>
      </c>
      <c r="R37" s="360">
        <f>F37*40/2</f>
        <v>1300</v>
      </c>
      <c r="S37" s="363">
        <f t="shared" ref="S37:T48" si="13">Q37/7</f>
        <v>4.6428571428571432</v>
      </c>
      <c r="T37" s="363">
        <f t="shared" si="13"/>
        <v>185.71428571428572</v>
      </c>
      <c r="U37" s="366"/>
      <c r="V37" s="364"/>
      <c r="W37" s="360">
        <v>32.5</v>
      </c>
      <c r="X37" s="360">
        <f>F37*20/2</f>
        <v>650</v>
      </c>
      <c r="Y37" s="363">
        <f t="shared" ref="Y37:Z48" si="14">W37/7</f>
        <v>4.6428571428571432</v>
      </c>
      <c r="Z37" s="363">
        <f t="shared" si="14"/>
        <v>92.857142857142861</v>
      </c>
      <c r="AA37" s="366"/>
      <c r="AB37" s="364"/>
    </row>
    <row r="38" spans="1:28">
      <c r="A38" s="319" t="s">
        <v>75</v>
      </c>
      <c r="B38" s="320">
        <v>3</v>
      </c>
      <c r="C38" s="321" t="s">
        <v>78</v>
      </c>
      <c r="D38" s="322" t="s">
        <v>79</v>
      </c>
      <c r="E38" s="323">
        <v>1</v>
      </c>
      <c r="F38" s="318">
        <v>65</v>
      </c>
      <c r="G38" s="360">
        <v>33</v>
      </c>
      <c r="H38" s="360">
        <v>1268</v>
      </c>
      <c r="I38" s="366"/>
      <c r="J38" s="362"/>
      <c r="K38" s="360">
        <v>33</v>
      </c>
      <c r="L38" s="360">
        <f t="shared" ref="L38:L39" si="15">F38*29/2</f>
        <v>942.5</v>
      </c>
      <c r="M38" s="363">
        <f t="shared" si="12"/>
        <v>4.7142857142857144</v>
      </c>
      <c r="N38" s="363">
        <f t="shared" si="12"/>
        <v>134.64285714285714</v>
      </c>
      <c r="O38" s="361"/>
      <c r="P38" s="364"/>
      <c r="Q38" s="360">
        <v>33</v>
      </c>
      <c r="R38" s="360">
        <v>1300</v>
      </c>
      <c r="S38" s="363">
        <f t="shared" si="13"/>
        <v>4.7142857142857144</v>
      </c>
      <c r="T38" s="363">
        <f t="shared" si="13"/>
        <v>185.71428571428572</v>
      </c>
      <c r="U38" s="366"/>
      <c r="V38" s="364"/>
      <c r="W38" s="360">
        <v>33</v>
      </c>
      <c r="X38" s="360">
        <v>650</v>
      </c>
      <c r="Y38" s="363">
        <f t="shared" si="14"/>
        <v>4.7142857142857144</v>
      </c>
      <c r="Z38" s="363">
        <f t="shared" si="14"/>
        <v>92.857142857142861</v>
      </c>
      <c r="AA38" s="366"/>
      <c r="AB38" s="364"/>
    </row>
    <row r="39" spans="1:28">
      <c r="A39" s="319" t="s">
        <v>75</v>
      </c>
      <c r="B39" s="320">
        <v>3</v>
      </c>
      <c r="C39" s="321" t="s">
        <v>80</v>
      </c>
      <c r="D39" s="322" t="s">
        <v>81</v>
      </c>
      <c r="E39" s="323">
        <v>2</v>
      </c>
      <c r="F39" s="318">
        <v>65</v>
      </c>
      <c r="G39" s="360">
        <f>F39/2</f>
        <v>32.5</v>
      </c>
      <c r="H39" s="360">
        <v>1268</v>
      </c>
      <c r="I39" s="366"/>
      <c r="J39" s="362"/>
      <c r="K39" s="360">
        <v>32.5</v>
      </c>
      <c r="L39" s="360">
        <f t="shared" si="15"/>
        <v>942.5</v>
      </c>
      <c r="M39" s="363">
        <f t="shared" si="12"/>
        <v>4.6428571428571432</v>
      </c>
      <c r="N39" s="363">
        <f t="shared" si="12"/>
        <v>134.64285714285714</v>
      </c>
      <c r="O39" s="361"/>
      <c r="P39" s="364"/>
      <c r="Q39" s="360">
        <v>32.5</v>
      </c>
      <c r="R39" s="360">
        <f t="shared" ref="R39" si="16">F39*40/2</f>
        <v>1300</v>
      </c>
      <c r="S39" s="363">
        <f t="shared" si="13"/>
        <v>4.6428571428571432</v>
      </c>
      <c r="T39" s="363">
        <f t="shared" si="13"/>
        <v>185.71428571428572</v>
      </c>
      <c r="V39" s="364"/>
      <c r="W39" s="360">
        <v>32.5</v>
      </c>
      <c r="X39" s="360">
        <v>650</v>
      </c>
      <c r="Y39" s="363">
        <f t="shared" si="14"/>
        <v>4.6428571428571432</v>
      </c>
      <c r="Z39" s="363">
        <f t="shared" si="14"/>
        <v>92.857142857142861</v>
      </c>
      <c r="AA39" s="366"/>
      <c r="AB39" s="364"/>
    </row>
    <row r="40" spans="1:28">
      <c r="A40" s="319" t="s">
        <v>75</v>
      </c>
      <c r="B40" s="320">
        <v>3</v>
      </c>
      <c r="C40" s="321" t="s">
        <v>86</v>
      </c>
      <c r="D40" s="322" t="s">
        <v>87</v>
      </c>
      <c r="E40" s="323">
        <v>1</v>
      </c>
      <c r="F40" s="318">
        <v>65</v>
      </c>
      <c r="G40" s="372">
        <v>0</v>
      </c>
      <c r="H40" s="372">
        <v>0</v>
      </c>
      <c r="I40" s="366"/>
      <c r="J40" s="362"/>
      <c r="K40" s="372">
        <v>0</v>
      </c>
      <c r="L40" s="372">
        <v>0</v>
      </c>
      <c r="M40" s="363">
        <f t="shared" si="12"/>
        <v>0</v>
      </c>
      <c r="N40" s="363">
        <f t="shared" si="12"/>
        <v>0</v>
      </c>
      <c r="O40" s="366"/>
      <c r="P40" s="364"/>
      <c r="Q40" s="360">
        <v>33</v>
      </c>
      <c r="R40" s="360">
        <f t="shared" ref="R40" si="17">F40*40/2</f>
        <v>1300</v>
      </c>
      <c r="S40" s="363">
        <f t="shared" si="13"/>
        <v>4.7142857142857144</v>
      </c>
      <c r="T40" s="363">
        <f t="shared" si="13"/>
        <v>185.71428571428572</v>
      </c>
      <c r="V40" s="364"/>
      <c r="W40" s="360">
        <v>33</v>
      </c>
      <c r="X40" s="360">
        <v>650</v>
      </c>
      <c r="Y40" s="363">
        <f t="shared" si="14"/>
        <v>4.7142857142857144</v>
      </c>
      <c r="Z40" s="363">
        <f t="shared" si="14"/>
        <v>92.857142857142861</v>
      </c>
      <c r="AA40" s="366"/>
      <c r="AB40" s="364"/>
    </row>
    <row r="41" spans="1:28">
      <c r="A41" s="319" t="s">
        <v>75</v>
      </c>
      <c r="B41" s="320">
        <v>3</v>
      </c>
      <c r="C41" s="321" t="s">
        <v>611</v>
      </c>
      <c r="D41" s="322" t="s">
        <v>421</v>
      </c>
      <c r="E41" s="323">
        <v>2</v>
      </c>
      <c r="F41" s="318">
        <v>65</v>
      </c>
      <c r="G41" s="360">
        <v>33</v>
      </c>
      <c r="H41" s="360">
        <v>1268</v>
      </c>
      <c r="I41" s="366"/>
      <c r="J41" s="362"/>
      <c r="K41" s="360">
        <v>33</v>
      </c>
      <c r="L41" s="360">
        <v>943</v>
      </c>
      <c r="M41" s="363">
        <f t="shared" si="12"/>
        <v>4.7142857142857144</v>
      </c>
      <c r="N41" s="363">
        <f t="shared" si="12"/>
        <v>134.71428571428572</v>
      </c>
      <c r="O41" s="366"/>
      <c r="P41" s="364"/>
      <c r="Q41" s="360">
        <v>33</v>
      </c>
      <c r="R41" s="360">
        <v>1302</v>
      </c>
      <c r="S41" s="363">
        <f t="shared" si="13"/>
        <v>4.7142857142857144</v>
      </c>
      <c r="T41" s="363">
        <f t="shared" si="13"/>
        <v>186</v>
      </c>
      <c r="V41" s="364"/>
      <c r="W41" s="360">
        <v>33</v>
      </c>
      <c r="X41" s="360">
        <v>650</v>
      </c>
      <c r="Y41" s="363">
        <f t="shared" si="14"/>
        <v>4.7142857142857144</v>
      </c>
      <c r="Z41" s="363">
        <f t="shared" si="14"/>
        <v>92.857142857142861</v>
      </c>
      <c r="AA41" s="366"/>
      <c r="AB41" s="364"/>
    </row>
    <row r="42" spans="1:28">
      <c r="A42" s="319" t="s">
        <v>75</v>
      </c>
      <c r="B42" s="320">
        <v>3</v>
      </c>
      <c r="C42" s="321" t="s">
        <v>90</v>
      </c>
      <c r="D42" s="322" t="s">
        <v>91</v>
      </c>
      <c r="E42" s="323">
        <v>1</v>
      </c>
      <c r="F42" s="318">
        <v>65</v>
      </c>
      <c r="G42" s="360">
        <v>33</v>
      </c>
      <c r="H42" s="360">
        <v>1268</v>
      </c>
      <c r="I42" s="366"/>
      <c r="J42" s="362"/>
      <c r="K42" s="360">
        <v>33</v>
      </c>
      <c r="L42" s="360">
        <v>943</v>
      </c>
      <c r="M42" s="363">
        <f t="shared" si="12"/>
        <v>4.7142857142857144</v>
      </c>
      <c r="N42" s="363">
        <f t="shared" si="12"/>
        <v>134.71428571428572</v>
      </c>
      <c r="O42" s="366"/>
      <c r="P42" s="364"/>
      <c r="Q42" s="360">
        <v>33</v>
      </c>
      <c r="R42" s="360">
        <f t="shared" ref="R42" si="18">F42*40/2</f>
        <v>1300</v>
      </c>
      <c r="S42" s="363">
        <f t="shared" si="13"/>
        <v>4.7142857142857144</v>
      </c>
      <c r="T42" s="363">
        <f t="shared" si="13"/>
        <v>185.71428571428572</v>
      </c>
      <c r="V42" s="364"/>
      <c r="W42" s="360">
        <v>33</v>
      </c>
      <c r="X42" s="360">
        <v>650</v>
      </c>
      <c r="Y42" s="363">
        <f t="shared" si="14"/>
        <v>4.7142857142857144</v>
      </c>
      <c r="Z42" s="363">
        <f t="shared" si="14"/>
        <v>92.857142857142861</v>
      </c>
      <c r="AA42" s="366"/>
      <c r="AB42" s="364"/>
    </row>
    <row r="43" spans="1:28">
      <c r="A43" s="319" t="s">
        <v>75</v>
      </c>
      <c r="B43" s="320">
        <v>3</v>
      </c>
      <c r="C43" s="321" t="s">
        <v>92</v>
      </c>
      <c r="D43" s="322" t="s">
        <v>93</v>
      </c>
      <c r="E43" s="323">
        <v>1</v>
      </c>
      <c r="F43" s="318">
        <v>65</v>
      </c>
      <c r="G43" s="360">
        <v>33</v>
      </c>
      <c r="H43" s="360">
        <v>1268</v>
      </c>
      <c r="I43" s="366"/>
      <c r="J43" s="362"/>
      <c r="K43" s="360">
        <v>33</v>
      </c>
      <c r="L43" s="360">
        <v>943</v>
      </c>
      <c r="M43" s="363">
        <f t="shared" si="12"/>
        <v>4.7142857142857144</v>
      </c>
      <c r="N43" s="363">
        <f t="shared" si="12"/>
        <v>134.71428571428572</v>
      </c>
      <c r="O43" s="366"/>
      <c r="P43" s="364"/>
      <c r="Q43" s="360">
        <v>33</v>
      </c>
      <c r="R43" s="360">
        <v>1303</v>
      </c>
      <c r="S43" s="363">
        <f t="shared" si="13"/>
        <v>4.7142857142857144</v>
      </c>
      <c r="T43" s="363">
        <f t="shared" si="13"/>
        <v>186.14285714285714</v>
      </c>
      <c r="V43" s="364"/>
      <c r="W43" s="360">
        <v>33</v>
      </c>
      <c r="X43" s="360">
        <v>650</v>
      </c>
      <c r="Y43" s="363">
        <f t="shared" si="14"/>
        <v>4.7142857142857144</v>
      </c>
      <c r="Z43" s="363">
        <f t="shared" si="14"/>
        <v>92.857142857142861</v>
      </c>
      <c r="AA43" s="366"/>
      <c r="AB43" s="364"/>
    </row>
    <row r="44" spans="1:28">
      <c r="A44" s="389" t="s">
        <v>405</v>
      </c>
      <c r="B44" s="320">
        <v>7</v>
      </c>
      <c r="C44" s="321" t="s">
        <v>441</v>
      </c>
      <c r="D44" s="322" t="s">
        <v>477</v>
      </c>
      <c r="E44" s="323">
        <v>3</v>
      </c>
      <c r="F44" s="318">
        <v>65</v>
      </c>
      <c r="G44" s="372">
        <v>0</v>
      </c>
      <c r="H44" s="386">
        <v>0</v>
      </c>
      <c r="I44" s="387"/>
      <c r="J44" s="388"/>
      <c r="K44" s="372">
        <v>0</v>
      </c>
      <c r="L44" s="372">
        <v>0</v>
      </c>
      <c r="M44" s="363">
        <f t="shared" si="12"/>
        <v>0</v>
      </c>
      <c r="N44" s="363">
        <f t="shared" si="12"/>
        <v>0</v>
      </c>
      <c r="O44" s="366"/>
      <c r="P44" s="364"/>
      <c r="Q44" s="360">
        <v>33</v>
      </c>
      <c r="R44" s="360">
        <f t="shared" ref="R44" si="19">F44*40/2</f>
        <v>1300</v>
      </c>
      <c r="S44" s="363">
        <f t="shared" si="13"/>
        <v>4.7142857142857144</v>
      </c>
      <c r="T44" s="363">
        <f t="shared" si="13"/>
        <v>185.71428571428572</v>
      </c>
      <c r="V44" s="364"/>
      <c r="W44" s="360">
        <v>33</v>
      </c>
      <c r="X44" s="360">
        <v>650</v>
      </c>
      <c r="Y44" s="363">
        <f t="shared" si="14"/>
        <v>4.7142857142857144</v>
      </c>
      <c r="Z44" s="363">
        <f t="shared" si="14"/>
        <v>92.857142857142861</v>
      </c>
      <c r="AA44" s="366"/>
      <c r="AB44" s="364"/>
    </row>
    <row r="45" spans="1:28">
      <c r="A45" s="319" t="s">
        <v>75</v>
      </c>
      <c r="B45" s="320">
        <v>3</v>
      </c>
      <c r="C45" s="321" t="s">
        <v>96</v>
      </c>
      <c r="D45" s="322" t="s">
        <v>97</v>
      </c>
      <c r="E45" s="323">
        <v>1</v>
      </c>
      <c r="F45" s="318">
        <v>65</v>
      </c>
      <c r="G45" s="360">
        <v>33</v>
      </c>
      <c r="H45" s="360">
        <v>1268</v>
      </c>
      <c r="I45" s="366"/>
      <c r="J45" s="362"/>
      <c r="K45" s="360">
        <v>33</v>
      </c>
      <c r="L45" s="360">
        <v>943</v>
      </c>
      <c r="M45" s="363">
        <f t="shared" si="12"/>
        <v>4.7142857142857144</v>
      </c>
      <c r="N45" s="363">
        <f t="shared" si="12"/>
        <v>134.71428571428572</v>
      </c>
      <c r="O45" s="361"/>
      <c r="P45" s="364"/>
      <c r="Q45" s="360">
        <v>33</v>
      </c>
      <c r="R45" s="360">
        <v>1304</v>
      </c>
      <c r="S45" s="363">
        <f t="shared" si="13"/>
        <v>4.7142857142857144</v>
      </c>
      <c r="T45" s="363">
        <f t="shared" si="13"/>
        <v>186.28571428571428</v>
      </c>
      <c r="U45" s="361"/>
      <c r="V45" s="364"/>
      <c r="W45" s="360">
        <v>33</v>
      </c>
      <c r="X45" s="360">
        <v>650</v>
      </c>
      <c r="Y45" s="363">
        <f t="shared" si="14"/>
        <v>4.7142857142857144</v>
      </c>
      <c r="Z45" s="363">
        <f t="shared" si="14"/>
        <v>92.857142857142861</v>
      </c>
      <c r="AA45" s="361"/>
      <c r="AB45" s="364"/>
    </row>
    <row r="46" spans="1:28">
      <c r="A46" s="319" t="s">
        <v>75</v>
      </c>
      <c r="B46" s="320">
        <v>3</v>
      </c>
      <c r="C46" s="321" t="s">
        <v>100</v>
      </c>
      <c r="D46" s="322" t="s">
        <v>101</v>
      </c>
      <c r="E46" s="323">
        <v>2</v>
      </c>
      <c r="F46" s="318">
        <v>65</v>
      </c>
      <c r="G46" s="360">
        <v>33</v>
      </c>
      <c r="H46" s="360">
        <v>1268</v>
      </c>
      <c r="I46" s="366"/>
      <c r="J46" s="362"/>
      <c r="K46" s="360">
        <v>33</v>
      </c>
      <c r="L46" s="360">
        <v>943</v>
      </c>
      <c r="M46" s="363">
        <f t="shared" si="12"/>
        <v>4.7142857142857144</v>
      </c>
      <c r="N46" s="363">
        <f t="shared" si="12"/>
        <v>134.71428571428572</v>
      </c>
      <c r="O46" s="366"/>
      <c r="P46" s="364"/>
      <c r="Q46" s="360">
        <v>33</v>
      </c>
      <c r="R46" s="360">
        <f t="shared" ref="R46" si="20">F46*40/2</f>
        <v>1300</v>
      </c>
      <c r="S46" s="363">
        <f t="shared" si="13"/>
        <v>4.7142857142857144</v>
      </c>
      <c r="T46" s="363">
        <f t="shared" si="13"/>
        <v>185.71428571428572</v>
      </c>
      <c r="U46" s="366"/>
      <c r="V46" s="364"/>
      <c r="W46" s="360">
        <v>33</v>
      </c>
      <c r="X46" s="360">
        <v>650</v>
      </c>
      <c r="Y46" s="363">
        <f t="shared" si="14"/>
        <v>4.7142857142857144</v>
      </c>
      <c r="Z46" s="363">
        <f t="shared" si="14"/>
        <v>92.857142857142861</v>
      </c>
      <c r="AA46" s="366"/>
      <c r="AB46" s="364"/>
    </row>
    <row r="47" spans="1:28">
      <c r="A47" s="319" t="s">
        <v>75</v>
      </c>
      <c r="B47" s="320">
        <v>3</v>
      </c>
      <c r="C47" s="321" t="s">
        <v>104</v>
      </c>
      <c r="D47" s="322" t="s">
        <v>105</v>
      </c>
      <c r="E47" s="323">
        <v>2</v>
      </c>
      <c r="F47" s="318">
        <v>65</v>
      </c>
      <c r="G47" s="360">
        <v>33</v>
      </c>
      <c r="H47" s="360">
        <v>1268</v>
      </c>
      <c r="I47" s="366"/>
      <c r="J47" s="362"/>
      <c r="K47" s="360">
        <v>33</v>
      </c>
      <c r="L47" s="360">
        <v>943</v>
      </c>
      <c r="M47" s="363">
        <f t="shared" si="12"/>
        <v>4.7142857142857144</v>
      </c>
      <c r="N47" s="363">
        <f t="shared" si="12"/>
        <v>134.71428571428572</v>
      </c>
      <c r="O47" s="361"/>
      <c r="P47" s="364"/>
      <c r="Q47" s="360">
        <v>33</v>
      </c>
      <c r="R47" s="360">
        <v>1305</v>
      </c>
      <c r="S47" s="363">
        <f t="shared" si="13"/>
        <v>4.7142857142857144</v>
      </c>
      <c r="T47" s="363">
        <f t="shared" si="13"/>
        <v>186.42857142857142</v>
      </c>
      <c r="U47" s="373"/>
      <c r="V47" s="364"/>
      <c r="W47" s="360">
        <v>33</v>
      </c>
      <c r="X47" s="360">
        <v>650</v>
      </c>
      <c r="Y47" s="363">
        <f t="shared" si="14"/>
        <v>4.7142857142857144</v>
      </c>
      <c r="Z47" s="363">
        <f t="shared" si="14"/>
        <v>92.857142857142861</v>
      </c>
      <c r="AA47" s="361"/>
      <c r="AB47" s="364"/>
    </row>
    <row r="48" spans="1:28">
      <c r="A48" s="389" t="s">
        <v>75</v>
      </c>
      <c r="B48" s="445">
        <v>3</v>
      </c>
      <c r="C48" s="321" t="s">
        <v>589</v>
      </c>
      <c r="D48" s="322" t="s">
        <v>590</v>
      </c>
      <c r="E48" s="323">
        <v>2</v>
      </c>
      <c r="F48" s="318">
        <v>65</v>
      </c>
      <c r="G48" s="360">
        <v>33</v>
      </c>
      <c r="H48" s="360">
        <v>1268</v>
      </c>
      <c r="I48" s="366"/>
      <c r="J48" s="362"/>
      <c r="K48" s="360">
        <v>33</v>
      </c>
      <c r="L48" s="360">
        <v>943</v>
      </c>
      <c r="M48" s="363">
        <f t="shared" si="12"/>
        <v>4.7142857142857144</v>
      </c>
      <c r="N48" s="363">
        <f t="shared" si="12"/>
        <v>134.71428571428572</v>
      </c>
      <c r="O48" s="380"/>
      <c r="P48" s="364"/>
      <c r="Q48" s="360">
        <v>33</v>
      </c>
      <c r="R48" s="360">
        <v>1305</v>
      </c>
      <c r="S48" s="363">
        <f t="shared" si="13"/>
        <v>4.7142857142857144</v>
      </c>
      <c r="T48" s="363">
        <f t="shared" si="13"/>
        <v>186.42857142857142</v>
      </c>
      <c r="U48" s="450"/>
      <c r="V48" s="364"/>
      <c r="W48" s="360">
        <v>33</v>
      </c>
      <c r="X48" s="360">
        <v>650</v>
      </c>
      <c r="Y48" s="363">
        <f t="shared" si="14"/>
        <v>4.7142857142857144</v>
      </c>
      <c r="Z48" s="363">
        <f t="shared" si="14"/>
        <v>92.857142857142861</v>
      </c>
      <c r="AA48" s="380"/>
      <c r="AB48" s="364"/>
    </row>
    <row r="49" spans="1:62">
      <c r="A49" s="324" t="s">
        <v>175</v>
      </c>
      <c r="B49" s="320">
        <v>7</v>
      </c>
      <c r="C49" s="331" t="s">
        <v>442</v>
      </c>
      <c r="D49" s="332" t="s">
        <v>476</v>
      </c>
      <c r="E49" s="333">
        <v>1</v>
      </c>
      <c r="F49" s="352">
        <v>65</v>
      </c>
      <c r="G49" s="360">
        <v>33</v>
      </c>
      <c r="H49" s="360">
        <v>1268</v>
      </c>
      <c r="I49" s="333"/>
      <c r="J49" s="374"/>
      <c r="K49" s="360">
        <v>33</v>
      </c>
      <c r="L49" s="360">
        <v>943</v>
      </c>
      <c r="M49" s="375">
        <v>3</v>
      </c>
      <c r="N49" s="375">
        <v>12</v>
      </c>
      <c r="O49" s="333"/>
      <c r="P49" s="352"/>
      <c r="Q49" s="360">
        <v>33</v>
      </c>
      <c r="R49" s="360">
        <f t="shared" ref="R49" si="21">F49*40/2</f>
        <v>1300</v>
      </c>
      <c r="S49" s="375">
        <v>3</v>
      </c>
      <c r="T49" s="375">
        <v>10</v>
      </c>
      <c r="U49" s="333"/>
      <c r="V49" s="352"/>
      <c r="W49" s="360">
        <v>33</v>
      </c>
      <c r="X49" s="360">
        <v>650</v>
      </c>
      <c r="Y49" s="375">
        <v>0</v>
      </c>
      <c r="Z49" s="375">
        <v>0</v>
      </c>
      <c r="AA49" s="376"/>
      <c r="AB49" s="377"/>
      <c r="AC49" s="87"/>
      <c r="AD49" s="87"/>
      <c r="AE49" s="87"/>
      <c r="AF49" s="87"/>
      <c r="AG49" s="87"/>
      <c r="AH49" s="87"/>
      <c r="AI49" s="87"/>
      <c r="AJ49" s="87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  <c r="BI49" s="313"/>
      <c r="BJ49" s="313"/>
    </row>
    <row r="50" spans="1:62">
      <c r="A50" s="324" t="s">
        <v>175</v>
      </c>
      <c r="B50" s="320">
        <v>7</v>
      </c>
      <c r="C50" s="331" t="s">
        <v>199</v>
      </c>
      <c r="D50" s="332" t="s">
        <v>200</v>
      </c>
      <c r="E50" s="333">
        <v>1</v>
      </c>
      <c r="F50" s="352">
        <v>30</v>
      </c>
      <c r="G50" s="360">
        <f t="shared" ref="G50:G53" si="22">$F50/2</f>
        <v>15</v>
      </c>
      <c r="H50" s="360">
        <v>585</v>
      </c>
      <c r="I50" s="378"/>
      <c r="J50" s="374"/>
      <c r="K50" s="360">
        <v>15</v>
      </c>
      <c r="L50" s="360">
        <v>435</v>
      </c>
      <c r="M50" s="375">
        <v>4</v>
      </c>
      <c r="N50" s="375">
        <v>17</v>
      </c>
      <c r="O50" s="333"/>
      <c r="P50" s="352"/>
      <c r="Q50" s="360">
        <v>15</v>
      </c>
      <c r="R50" s="360">
        <v>600</v>
      </c>
      <c r="S50" s="375">
        <v>3</v>
      </c>
      <c r="T50" s="375">
        <v>10</v>
      </c>
      <c r="U50" s="378"/>
      <c r="V50" s="352"/>
      <c r="W50" s="360">
        <v>15</v>
      </c>
      <c r="X50" s="360">
        <v>300</v>
      </c>
      <c r="Y50" s="375">
        <v>3</v>
      </c>
      <c r="Z50" s="375">
        <v>11</v>
      </c>
      <c r="AA50" s="333"/>
      <c r="AB50" s="377"/>
      <c r="AC50" s="87"/>
      <c r="AD50" s="87"/>
      <c r="AE50" s="87"/>
      <c r="AF50" s="87"/>
      <c r="AG50" s="87"/>
      <c r="AH50" s="87"/>
      <c r="AI50" s="87"/>
      <c r="AJ50" s="87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  <c r="BI50" s="313"/>
      <c r="BJ50" s="313"/>
    </row>
    <row r="51" spans="1:62">
      <c r="A51" s="324" t="s">
        <v>175</v>
      </c>
      <c r="B51" s="320">
        <v>7</v>
      </c>
      <c r="C51" s="331" t="s">
        <v>201</v>
      </c>
      <c r="D51" s="332" t="s">
        <v>202</v>
      </c>
      <c r="E51" s="333">
        <v>1</v>
      </c>
      <c r="F51" s="352">
        <v>30</v>
      </c>
      <c r="G51" s="360">
        <f t="shared" si="22"/>
        <v>15</v>
      </c>
      <c r="H51" s="360">
        <v>585</v>
      </c>
      <c r="I51" s="333"/>
      <c r="J51" s="374"/>
      <c r="K51" s="360">
        <v>15</v>
      </c>
      <c r="L51" s="360">
        <v>435</v>
      </c>
      <c r="M51" s="375">
        <v>3</v>
      </c>
      <c r="N51" s="375">
        <v>11</v>
      </c>
      <c r="O51" s="376"/>
      <c r="P51" s="352"/>
      <c r="Q51" s="360">
        <v>15</v>
      </c>
      <c r="R51" s="360">
        <v>600</v>
      </c>
      <c r="S51" s="375">
        <v>4</v>
      </c>
      <c r="T51" s="375">
        <v>17</v>
      </c>
      <c r="U51" s="333"/>
      <c r="V51" s="352"/>
      <c r="W51" s="360">
        <v>15</v>
      </c>
      <c r="X51" s="360">
        <v>300</v>
      </c>
      <c r="Y51" s="375">
        <v>5</v>
      </c>
      <c r="Z51" s="375">
        <v>21</v>
      </c>
      <c r="AA51" s="333"/>
      <c r="AB51" s="377"/>
      <c r="AC51" s="87"/>
      <c r="AD51" s="87"/>
      <c r="AE51" s="87"/>
      <c r="AF51" s="87"/>
      <c r="AG51" s="87"/>
      <c r="AH51" s="87"/>
      <c r="AI51" s="87"/>
      <c r="AJ51" s="87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</row>
    <row r="52" spans="1:62">
      <c r="A52" s="324" t="s">
        <v>175</v>
      </c>
      <c r="B52" s="320">
        <v>7</v>
      </c>
      <c r="C52" s="331" t="s">
        <v>394</v>
      </c>
      <c r="D52" s="334" t="s">
        <v>453</v>
      </c>
      <c r="E52" s="333">
        <v>1</v>
      </c>
      <c r="F52" s="352">
        <v>30</v>
      </c>
      <c r="G52" s="360">
        <f t="shared" si="22"/>
        <v>15</v>
      </c>
      <c r="H52" s="360">
        <v>585</v>
      </c>
      <c r="I52" s="333"/>
      <c r="J52" s="374"/>
      <c r="K52" s="360">
        <v>15</v>
      </c>
      <c r="L52" s="360">
        <v>435</v>
      </c>
      <c r="M52" s="375"/>
      <c r="N52" s="375"/>
      <c r="O52" s="379"/>
      <c r="P52" s="352"/>
      <c r="Q52" s="360">
        <v>15</v>
      </c>
      <c r="R52" s="360">
        <v>600</v>
      </c>
      <c r="S52" s="375"/>
      <c r="T52" s="375"/>
      <c r="U52" s="333"/>
      <c r="V52" s="352"/>
      <c r="W52" s="360">
        <v>15</v>
      </c>
      <c r="X52" s="360">
        <v>300</v>
      </c>
      <c r="Y52" s="375"/>
      <c r="Z52" s="375"/>
      <c r="AA52" s="333"/>
      <c r="AB52" s="377"/>
      <c r="AC52" s="87"/>
      <c r="AD52" s="87"/>
      <c r="AE52" s="87"/>
      <c r="AF52" s="87"/>
      <c r="AG52" s="87"/>
      <c r="AH52" s="87"/>
      <c r="AI52" s="87"/>
      <c r="AJ52" s="87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  <c r="BI52" s="313"/>
      <c r="BJ52" s="313"/>
    </row>
    <row r="53" spans="1:62">
      <c r="A53" s="324" t="s">
        <v>175</v>
      </c>
      <c r="B53" s="320">
        <v>7</v>
      </c>
      <c r="C53" s="321" t="s">
        <v>205</v>
      </c>
      <c r="D53" s="335" t="s">
        <v>206</v>
      </c>
      <c r="E53" s="323">
        <v>1</v>
      </c>
      <c r="F53" s="318">
        <v>65</v>
      </c>
      <c r="G53" s="360">
        <f t="shared" si="22"/>
        <v>32.5</v>
      </c>
      <c r="H53" s="360">
        <v>1268</v>
      </c>
      <c r="I53" s="366"/>
      <c r="J53" s="362"/>
      <c r="K53" s="360">
        <v>32.5</v>
      </c>
      <c r="L53" s="360">
        <v>943</v>
      </c>
      <c r="M53" s="363">
        <f>K53/7</f>
        <v>4.6428571428571432</v>
      </c>
      <c r="N53" s="363">
        <f>L53/7</f>
        <v>134.71428571428572</v>
      </c>
      <c r="O53" s="361"/>
      <c r="P53" s="364"/>
      <c r="Q53" s="360">
        <v>32.5</v>
      </c>
      <c r="R53" s="360">
        <v>1300</v>
      </c>
      <c r="S53" s="363">
        <f>Q53/7</f>
        <v>4.6428571428571432</v>
      </c>
      <c r="T53" s="363">
        <f>R53/7</f>
        <v>185.71428571428572</v>
      </c>
      <c r="U53" s="361"/>
      <c r="V53" s="364"/>
      <c r="W53" s="360">
        <v>32.5</v>
      </c>
      <c r="X53" s="360">
        <v>650</v>
      </c>
      <c r="Y53" s="363">
        <f>W53/7</f>
        <v>4.6428571428571432</v>
      </c>
      <c r="Z53" s="363">
        <f>X53/7</f>
        <v>92.857142857142861</v>
      </c>
      <c r="AA53" s="361"/>
      <c r="AB53" s="364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  <c r="BI53" s="313"/>
      <c r="BJ53" s="313"/>
    </row>
    <row r="54" spans="1:62" s="344" customFormat="1">
      <c r="A54" s="315" t="s">
        <v>565</v>
      </c>
      <c r="B54" s="316"/>
      <c r="C54" s="345"/>
      <c r="D54" s="346"/>
      <c r="E54" s="317"/>
      <c r="F54" s="316"/>
      <c r="G54" s="358">
        <v>8</v>
      </c>
      <c r="H54" s="358">
        <v>10</v>
      </c>
      <c r="I54" s="357"/>
      <c r="J54" s="359">
        <v>9</v>
      </c>
      <c r="K54" s="358">
        <v>8</v>
      </c>
      <c r="L54" s="358">
        <v>10</v>
      </c>
      <c r="M54" s="358"/>
      <c r="N54" s="358"/>
      <c r="O54" s="357"/>
      <c r="P54" s="359">
        <v>9</v>
      </c>
      <c r="Q54" s="358">
        <v>10</v>
      </c>
      <c r="R54" s="358">
        <v>12</v>
      </c>
      <c r="S54" s="358"/>
      <c r="T54" s="358"/>
      <c r="U54" s="357"/>
      <c r="V54" s="359">
        <v>11</v>
      </c>
      <c r="W54" s="358">
        <v>10</v>
      </c>
      <c r="X54" s="358">
        <v>12</v>
      </c>
      <c r="Y54" s="358"/>
      <c r="Z54" s="358"/>
      <c r="AA54" s="357"/>
      <c r="AB54" s="359">
        <v>11</v>
      </c>
    </row>
    <row r="55" spans="1:62">
      <c r="A55" s="319" t="s">
        <v>106</v>
      </c>
      <c r="B55" s="320">
        <v>4</v>
      </c>
      <c r="C55" s="336" t="s">
        <v>107</v>
      </c>
      <c r="D55" s="337" t="s">
        <v>108</v>
      </c>
      <c r="E55" s="323">
        <v>1</v>
      </c>
      <c r="F55" s="318">
        <v>40</v>
      </c>
      <c r="G55" s="360">
        <v>20</v>
      </c>
      <c r="H55" s="360">
        <f>40*8</f>
        <v>320</v>
      </c>
      <c r="I55" s="361"/>
      <c r="J55" s="362"/>
      <c r="K55" s="360">
        <v>20</v>
      </c>
      <c r="L55" s="360">
        <v>320</v>
      </c>
      <c r="M55" s="363">
        <f t="shared" ref="M55:N61" si="23">K55/7</f>
        <v>2.8571428571428572</v>
      </c>
      <c r="N55" s="363">
        <f t="shared" si="23"/>
        <v>45.714285714285715</v>
      </c>
      <c r="O55" s="361"/>
      <c r="P55" s="364"/>
      <c r="Q55" s="360">
        <v>20</v>
      </c>
      <c r="R55" s="360">
        <v>400</v>
      </c>
      <c r="S55" s="363">
        <f t="shared" ref="S55:T61" si="24">Q55/7</f>
        <v>2.8571428571428572</v>
      </c>
      <c r="T55" s="363">
        <f t="shared" si="24"/>
        <v>57.142857142857146</v>
      </c>
      <c r="U55" s="361"/>
      <c r="V55" s="364"/>
      <c r="W55" s="360">
        <v>20</v>
      </c>
      <c r="X55" s="360">
        <v>400</v>
      </c>
      <c r="Y55" s="363">
        <f t="shared" ref="Y55:Z61" si="25">W55/7</f>
        <v>2.8571428571428572</v>
      </c>
      <c r="Z55" s="363">
        <f t="shared" si="25"/>
        <v>57.142857142857146</v>
      </c>
      <c r="AA55" s="361"/>
      <c r="AB55" s="364"/>
    </row>
    <row r="56" spans="1:62">
      <c r="A56" s="319" t="s">
        <v>106</v>
      </c>
      <c r="B56" s="320">
        <v>4</v>
      </c>
      <c r="C56" s="321" t="s">
        <v>109</v>
      </c>
      <c r="D56" s="322" t="s">
        <v>110</v>
      </c>
      <c r="E56" s="323">
        <v>2</v>
      </c>
      <c r="F56" s="318">
        <v>40</v>
      </c>
      <c r="G56" s="360">
        <v>20</v>
      </c>
      <c r="H56" s="360">
        <v>160</v>
      </c>
      <c r="I56" s="361"/>
      <c r="J56" s="362"/>
      <c r="K56" s="360">
        <v>20</v>
      </c>
      <c r="L56" s="360">
        <v>160</v>
      </c>
      <c r="M56" s="363">
        <f t="shared" si="23"/>
        <v>2.8571428571428572</v>
      </c>
      <c r="N56" s="363">
        <f t="shared" si="23"/>
        <v>22.857142857142858</v>
      </c>
      <c r="O56" s="361"/>
      <c r="P56" s="364"/>
      <c r="Q56" s="372">
        <v>0</v>
      </c>
      <c r="R56" s="372">
        <v>0</v>
      </c>
      <c r="S56" s="363">
        <f t="shared" si="24"/>
        <v>0</v>
      </c>
      <c r="T56" s="363">
        <f t="shared" si="24"/>
        <v>0</v>
      </c>
      <c r="U56" s="361"/>
      <c r="V56" s="364"/>
      <c r="W56" s="372">
        <v>0</v>
      </c>
      <c r="X56" s="372">
        <v>0</v>
      </c>
      <c r="Y56" s="363">
        <f t="shared" si="25"/>
        <v>0</v>
      </c>
      <c r="Z56" s="363">
        <f t="shared" si="25"/>
        <v>0</v>
      </c>
      <c r="AA56" s="361"/>
      <c r="AB56" s="364"/>
    </row>
    <row r="57" spans="1:62">
      <c r="A57" s="389" t="s">
        <v>106</v>
      </c>
      <c r="B57" s="445">
        <v>4</v>
      </c>
      <c r="C57" s="321" t="s">
        <v>606</v>
      </c>
      <c r="D57" s="322" t="s">
        <v>607</v>
      </c>
      <c r="E57" s="323">
        <v>2</v>
      </c>
      <c r="F57" s="318">
        <v>40</v>
      </c>
      <c r="G57" s="372">
        <v>0</v>
      </c>
      <c r="H57" s="372">
        <v>0</v>
      </c>
      <c r="I57" s="451"/>
      <c r="J57" s="388"/>
      <c r="K57" s="372">
        <v>0</v>
      </c>
      <c r="L57" s="372">
        <v>0</v>
      </c>
      <c r="M57" s="363"/>
      <c r="N57" s="363"/>
      <c r="O57" s="361"/>
      <c r="P57" s="364"/>
      <c r="Q57" s="385">
        <v>20</v>
      </c>
      <c r="R57" s="385">
        <v>400</v>
      </c>
      <c r="S57" s="363"/>
      <c r="T57" s="363"/>
      <c r="U57" s="361"/>
      <c r="V57" s="364"/>
      <c r="W57" s="385">
        <v>20</v>
      </c>
      <c r="X57" s="385">
        <v>400</v>
      </c>
      <c r="Y57" s="363"/>
      <c r="Z57" s="363"/>
      <c r="AA57" s="361"/>
      <c r="AB57" s="364"/>
    </row>
    <row r="58" spans="1:62">
      <c r="A58" s="319" t="s">
        <v>106</v>
      </c>
      <c r="B58" s="320">
        <v>4</v>
      </c>
      <c r="C58" s="321" t="s">
        <v>111</v>
      </c>
      <c r="D58" s="337" t="s">
        <v>112</v>
      </c>
      <c r="E58" s="323">
        <v>1</v>
      </c>
      <c r="F58" s="318">
        <v>250</v>
      </c>
      <c r="G58" s="360">
        <v>125</v>
      </c>
      <c r="H58" s="360">
        <v>2000</v>
      </c>
      <c r="I58" s="361"/>
      <c r="J58" s="362"/>
      <c r="K58" s="360">
        <v>125</v>
      </c>
      <c r="L58" s="360">
        <v>2000</v>
      </c>
      <c r="M58" s="363">
        <f t="shared" si="23"/>
        <v>17.857142857142858</v>
      </c>
      <c r="N58" s="363">
        <f t="shared" si="23"/>
        <v>285.71428571428572</v>
      </c>
      <c r="O58" s="361"/>
      <c r="P58" s="364"/>
      <c r="Q58" s="360">
        <v>125</v>
      </c>
      <c r="R58" s="360">
        <v>2500</v>
      </c>
      <c r="S58" s="363">
        <f t="shared" si="24"/>
        <v>17.857142857142858</v>
      </c>
      <c r="T58" s="363">
        <f t="shared" si="24"/>
        <v>357.14285714285717</v>
      </c>
      <c r="U58" s="361"/>
      <c r="V58" s="364"/>
      <c r="W58" s="360">
        <v>125</v>
      </c>
      <c r="X58" s="360">
        <v>2500</v>
      </c>
      <c r="Y58" s="363">
        <f t="shared" si="25"/>
        <v>17.857142857142858</v>
      </c>
      <c r="Z58" s="363">
        <f t="shared" si="25"/>
        <v>357.14285714285717</v>
      </c>
      <c r="AA58" s="361"/>
      <c r="AB58" s="364"/>
    </row>
    <row r="59" spans="1:62">
      <c r="A59" s="319" t="s">
        <v>106</v>
      </c>
      <c r="B59" s="320">
        <v>4</v>
      </c>
      <c r="C59" s="321" t="s">
        <v>113</v>
      </c>
      <c r="D59" s="322" t="s">
        <v>114</v>
      </c>
      <c r="E59" s="323">
        <v>2</v>
      </c>
      <c r="F59" s="328">
        <v>250</v>
      </c>
      <c r="G59" s="360">
        <v>125</v>
      </c>
      <c r="H59" s="360">
        <f t="shared" ref="H59" si="26">$F59*4</f>
        <v>1000</v>
      </c>
      <c r="I59" s="361"/>
      <c r="J59" s="362"/>
      <c r="K59" s="360">
        <v>125</v>
      </c>
      <c r="L59" s="360">
        <v>1000</v>
      </c>
      <c r="M59" s="363">
        <f t="shared" si="23"/>
        <v>17.857142857142858</v>
      </c>
      <c r="N59" s="363">
        <f t="shared" si="23"/>
        <v>142.85714285714286</v>
      </c>
      <c r="O59" s="361"/>
      <c r="P59" s="364"/>
      <c r="Q59" s="360">
        <v>125</v>
      </c>
      <c r="R59" s="360">
        <v>1250</v>
      </c>
      <c r="S59" s="363">
        <f t="shared" si="24"/>
        <v>17.857142857142858</v>
      </c>
      <c r="T59" s="363">
        <f t="shared" si="24"/>
        <v>178.57142857142858</v>
      </c>
      <c r="U59" s="361"/>
      <c r="V59" s="364"/>
      <c r="W59" s="360">
        <v>125</v>
      </c>
      <c r="X59" s="360">
        <v>1250</v>
      </c>
      <c r="Y59" s="363">
        <f t="shared" si="25"/>
        <v>17.857142857142858</v>
      </c>
      <c r="Z59" s="363">
        <f t="shared" si="25"/>
        <v>178.57142857142858</v>
      </c>
      <c r="AA59" s="361"/>
      <c r="AB59" s="364"/>
    </row>
    <row r="60" spans="1:62">
      <c r="A60" s="389" t="s">
        <v>106</v>
      </c>
      <c r="B60" s="445">
        <v>4</v>
      </c>
      <c r="C60" s="321" t="s">
        <v>593</v>
      </c>
      <c r="D60" s="322" t="s">
        <v>594</v>
      </c>
      <c r="E60" s="323">
        <v>2</v>
      </c>
      <c r="F60" s="328">
        <v>10</v>
      </c>
      <c r="G60" s="360">
        <v>5</v>
      </c>
      <c r="H60" s="360">
        <v>10</v>
      </c>
      <c r="I60" s="361"/>
      <c r="J60" s="362"/>
      <c r="K60" s="360">
        <v>5</v>
      </c>
      <c r="L60" s="360">
        <v>10</v>
      </c>
      <c r="M60" s="363">
        <f t="shared" si="23"/>
        <v>0.7142857142857143</v>
      </c>
      <c r="N60" s="363">
        <f t="shared" si="23"/>
        <v>1.4285714285714286</v>
      </c>
      <c r="O60" s="380"/>
      <c r="P60" s="364"/>
      <c r="Q60" s="372">
        <v>0</v>
      </c>
      <c r="R60" s="372">
        <v>0</v>
      </c>
      <c r="S60" s="459">
        <f t="shared" si="24"/>
        <v>0</v>
      </c>
      <c r="T60" s="459">
        <f t="shared" si="24"/>
        <v>0</v>
      </c>
      <c r="U60" s="451"/>
      <c r="V60" s="460"/>
      <c r="W60" s="372">
        <v>0</v>
      </c>
      <c r="X60" s="372">
        <v>0</v>
      </c>
      <c r="Y60" s="363">
        <f t="shared" si="25"/>
        <v>0</v>
      </c>
      <c r="Z60" s="363">
        <f t="shared" si="25"/>
        <v>0</v>
      </c>
      <c r="AA60" s="361"/>
      <c r="AB60" s="364"/>
    </row>
    <row r="61" spans="1:62">
      <c r="A61" s="319" t="s">
        <v>106</v>
      </c>
      <c r="B61" s="320">
        <v>4</v>
      </c>
      <c r="C61" s="321" t="s">
        <v>115</v>
      </c>
      <c r="D61" s="337" t="s">
        <v>116</v>
      </c>
      <c r="E61" s="323">
        <v>1</v>
      </c>
      <c r="F61" s="328">
        <v>150</v>
      </c>
      <c r="G61" s="360">
        <v>75</v>
      </c>
      <c r="H61" s="360">
        <v>1000</v>
      </c>
      <c r="I61" s="361"/>
      <c r="J61" s="362"/>
      <c r="K61" s="360">
        <v>75</v>
      </c>
      <c r="L61" s="360">
        <v>1000</v>
      </c>
      <c r="M61" s="363">
        <f t="shared" si="23"/>
        <v>10.714285714285714</v>
      </c>
      <c r="N61" s="363">
        <f t="shared" si="23"/>
        <v>142.85714285714286</v>
      </c>
      <c r="O61" s="366"/>
      <c r="P61" s="364"/>
      <c r="Q61" s="360">
        <v>75</v>
      </c>
      <c r="R61" s="360">
        <v>1500</v>
      </c>
      <c r="S61" s="363">
        <f t="shared" si="24"/>
        <v>10.714285714285714</v>
      </c>
      <c r="T61" s="363">
        <f t="shared" si="24"/>
        <v>214.28571428571428</v>
      </c>
      <c r="U61" s="361"/>
      <c r="V61" s="364"/>
      <c r="W61" s="360">
        <v>75</v>
      </c>
      <c r="X61" s="360">
        <v>1500</v>
      </c>
      <c r="Y61" s="363">
        <f t="shared" si="25"/>
        <v>10.714285714285714</v>
      </c>
      <c r="Z61" s="363">
        <f t="shared" si="25"/>
        <v>214.28571428571428</v>
      </c>
      <c r="AA61" s="361"/>
      <c r="AB61" s="364"/>
    </row>
    <row r="62" spans="1:62" s="344" customFormat="1">
      <c r="A62" s="315" t="s">
        <v>121</v>
      </c>
      <c r="B62" s="316"/>
      <c r="C62" s="345"/>
      <c r="D62" s="346"/>
      <c r="E62" s="317"/>
      <c r="F62" s="317"/>
      <c r="G62" s="358">
        <v>18</v>
      </c>
      <c r="H62" s="358">
        <v>22</v>
      </c>
      <c r="I62" s="357"/>
      <c r="J62" s="359">
        <v>20</v>
      </c>
      <c r="K62" s="358">
        <v>10</v>
      </c>
      <c r="L62" s="358">
        <f>P62+(P62*0.2)</f>
        <v>14.4</v>
      </c>
      <c r="M62" s="358"/>
      <c r="N62" s="358"/>
      <c r="O62" s="357"/>
      <c r="P62" s="359">
        <v>12</v>
      </c>
      <c r="Q62" s="358">
        <v>12</v>
      </c>
      <c r="R62" s="358">
        <v>16</v>
      </c>
      <c r="S62" s="358"/>
      <c r="T62" s="358"/>
      <c r="U62" s="357"/>
      <c r="V62" s="359">
        <v>14</v>
      </c>
      <c r="W62" s="358">
        <v>7</v>
      </c>
      <c r="X62" s="358">
        <v>11</v>
      </c>
      <c r="Y62" s="358"/>
      <c r="Z62" s="358"/>
      <c r="AA62" s="357"/>
      <c r="AB62" s="359">
        <v>5</v>
      </c>
    </row>
    <row r="63" spans="1:62">
      <c r="A63" s="319" t="s">
        <v>121</v>
      </c>
      <c r="B63" s="320">
        <v>5</v>
      </c>
      <c r="C63" s="324" t="s">
        <v>122</v>
      </c>
      <c r="D63" s="329" t="s">
        <v>123</v>
      </c>
      <c r="E63" s="323">
        <v>3</v>
      </c>
      <c r="F63" s="318">
        <v>50</v>
      </c>
      <c r="G63" s="360">
        <v>25</v>
      </c>
      <c r="H63" s="360">
        <f>F63*9</f>
        <v>450</v>
      </c>
      <c r="I63" s="366"/>
      <c r="J63" s="362"/>
      <c r="K63" s="360">
        <v>25</v>
      </c>
      <c r="L63" s="360">
        <v>250</v>
      </c>
      <c r="M63" s="363">
        <f t="shared" ref="M63:N78" si="27">K63/7</f>
        <v>3.5714285714285716</v>
      </c>
      <c r="N63" s="363">
        <f t="shared" si="27"/>
        <v>35.714285714285715</v>
      </c>
      <c r="O63" s="361"/>
      <c r="P63" s="364"/>
      <c r="Q63" s="360">
        <v>25</v>
      </c>
      <c r="R63" s="360">
        <f>F63*6</f>
        <v>300</v>
      </c>
      <c r="S63" s="363">
        <f t="shared" ref="S63:T78" si="28">Q63/7</f>
        <v>3.5714285714285716</v>
      </c>
      <c r="T63" s="363">
        <f t="shared" si="28"/>
        <v>42.857142857142854</v>
      </c>
      <c r="U63" s="361"/>
      <c r="V63" s="364"/>
      <c r="W63" s="360">
        <f t="shared" ref="W63:W78" si="29">$F63/3</f>
        <v>16.666666666666668</v>
      </c>
      <c r="X63" s="360">
        <f>F63*7/2</f>
        <v>175</v>
      </c>
      <c r="Y63" s="363">
        <f t="shared" ref="Y63:Z78" si="30">W63/7</f>
        <v>2.3809523809523809</v>
      </c>
      <c r="Z63" s="363">
        <f t="shared" si="30"/>
        <v>25</v>
      </c>
      <c r="AA63" s="363"/>
      <c r="AB63" s="364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  <c r="AZ63" s="313"/>
      <c r="BA63" s="313"/>
      <c r="BB63" s="313"/>
      <c r="BC63" s="313"/>
      <c r="BD63" s="313"/>
      <c r="BE63" s="313"/>
      <c r="BF63" s="313"/>
      <c r="BG63" s="313"/>
      <c r="BH63" s="313"/>
      <c r="BI63" s="313"/>
      <c r="BJ63" s="313"/>
    </row>
    <row r="64" spans="1:62">
      <c r="A64" s="319" t="s">
        <v>121</v>
      </c>
      <c r="B64" s="320">
        <v>5</v>
      </c>
      <c r="C64" s="324" t="s">
        <v>124</v>
      </c>
      <c r="D64" s="329" t="s">
        <v>125</v>
      </c>
      <c r="E64" s="323">
        <v>2</v>
      </c>
      <c r="F64" s="318">
        <v>100</v>
      </c>
      <c r="G64" s="360">
        <v>50</v>
      </c>
      <c r="H64" s="360">
        <v>900</v>
      </c>
      <c r="I64" s="366"/>
      <c r="J64" s="362"/>
      <c r="K64" s="360">
        <v>50</v>
      </c>
      <c r="L64" s="360">
        <v>500</v>
      </c>
      <c r="M64" s="363">
        <f t="shared" si="27"/>
        <v>7.1428571428571432</v>
      </c>
      <c r="N64" s="363">
        <f t="shared" si="27"/>
        <v>71.428571428571431</v>
      </c>
      <c r="O64" s="361"/>
      <c r="P64" s="364"/>
      <c r="Q64" s="360">
        <v>50</v>
      </c>
      <c r="R64" s="360">
        <v>600</v>
      </c>
      <c r="S64" s="363">
        <f t="shared" si="28"/>
        <v>7.1428571428571432</v>
      </c>
      <c r="T64" s="363">
        <f t="shared" si="28"/>
        <v>85.714285714285708</v>
      </c>
      <c r="U64" s="361"/>
      <c r="V64" s="364"/>
      <c r="W64" s="360">
        <f t="shared" si="29"/>
        <v>33.333333333333336</v>
      </c>
      <c r="X64" s="360">
        <v>350</v>
      </c>
      <c r="Y64" s="363">
        <f t="shared" si="30"/>
        <v>4.7619047619047619</v>
      </c>
      <c r="Z64" s="363">
        <f t="shared" si="30"/>
        <v>50</v>
      </c>
      <c r="AA64" s="363"/>
      <c r="AB64" s="364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  <c r="AZ64" s="313"/>
      <c r="BA64" s="313"/>
      <c r="BB64" s="313"/>
      <c r="BC64" s="313"/>
      <c r="BD64" s="313"/>
      <c r="BE64" s="313"/>
      <c r="BF64" s="313"/>
      <c r="BG64" s="313"/>
      <c r="BH64" s="313"/>
      <c r="BI64" s="313"/>
      <c r="BJ64" s="313"/>
    </row>
    <row r="65" spans="1:62" s="313" customFormat="1">
      <c r="A65" s="319" t="s">
        <v>121</v>
      </c>
      <c r="B65" s="320">
        <v>5</v>
      </c>
      <c r="C65" s="324" t="s">
        <v>126</v>
      </c>
      <c r="D65" s="329" t="s">
        <v>127</v>
      </c>
      <c r="E65" s="323">
        <v>2</v>
      </c>
      <c r="F65" s="318">
        <v>100</v>
      </c>
      <c r="G65" s="360">
        <v>50</v>
      </c>
      <c r="H65" s="360">
        <v>900</v>
      </c>
      <c r="I65" s="366"/>
      <c r="J65" s="362"/>
      <c r="K65" s="360">
        <v>50</v>
      </c>
      <c r="L65" s="360">
        <v>500</v>
      </c>
      <c r="M65" s="363">
        <f t="shared" si="27"/>
        <v>7.1428571428571432</v>
      </c>
      <c r="N65" s="363">
        <f t="shared" si="27"/>
        <v>71.428571428571431</v>
      </c>
      <c r="O65" s="361"/>
      <c r="P65" s="364"/>
      <c r="Q65" s="360">
        <v>50</v>
      </c>
      <c r="R65" s="360">
        <v>600</v>
      </c>
      <c r="S65" s="363">
        <f t="shared" si="28"/>
        <v>7.1428571428571432</v>
      </c>
      <c r="T65" s="363">
        <f t="shared" si="28"/>
        <v>85.714285714285708</v>
      </c>
      <c r="U65" s="361"/>
      <c r="V65" s="364"/>
      <c r="W65" s="360">
        <f t="shared" si="29"/>
        <v>33.333333333333336</v>
      </c>
      <c r="X65" s="360">
        <v>350</v>
      </c>
      <c r="Y65" s="363">
        <f t="shared" si="30"/>
        <v>4.7619047619047619</v>
      </c>
      <c r="Z65" s="363">
        <f t="shared" si="30"/>
        <v>50</v>
      </c>
      <c r="AA65" s="363"/>
      <c r="AB65" s="364"/>
    </row>
    <row r="66" spans="1:62" s="313" customFormat="1">
      <c r="A66" s="319" t="s">
        <v>121</v>
      </c>
      <c r="B66" s="320">
        <v>5</v>
      </c>
      <c r="C66" s="324" t="s">
        <v>130</v>
      </c>
      <c r="D66" s="329" t="s">
        <v>131</v>
      </c>
      <c r="E66" s="323">
        <v>1</v>
      </c>
      <c r="F66" s="318">
        <v>100</v>
      </c>
      <c r="G66" s="360">
        <v>50</v>
      </c>
      <c r="H66" s="360">
        <v>1800</v>
      </c>
      <c r="I66" s="366"/>
      <c r="J66" s="362"/>
      <c r="K66" s="360">
        <v>50</v>
      </c>
      <c r="L66" s="360">
        <v>1000</v>
      </c>
      <c r="M66" s="363">
        <f t="shared" si="27"/>
        <v>7.1428571428571432</v>
      </c>
      <c r="N66" s="363">
        <f t="shared" si="27"/>
        <v>142.85714285714286</v>
      </c>
      <c r="O66" s="361"/>
      <c r="P66" s="364"/>
      <c r="Q66" s="360">
        <v>50</v>
      </c>
      <c r="R66" s="360">
        <v>1200</v>
      </c>
      <c r="S66" s="363">
        <f t="shared" si="28"/>
        <v>7.1428571428571432</v>
      </c>
      <c r="T66" s="363">
        <f t="shared" si="28"/>
        <v>171.42857142857142</v>
      </c>
      <c r="U66" s="355"/>
      <c r="V66" s="364"/>
      <c r="W66" s="360">
        <f t="shared" si="29"/>
        <v>33.333333333333336</v>
      </c>
      <c r="X66" s="360">
        <v>700</v>
      </c>
      <c r="Y66" s="363">
        <f t="shared" si="30"/>
        <v>4.7619047619047619</v>
      </c>
      <c r="Z66" s="363">
        <f t="shared" si="30"/>
        <v>100</v>
      </c>
      <c r="AA66" s="363"/>
      <c r="AB66" s="364"/>
    </row>
    <row r="67" spans="1:62" s="313" customFormat="1">
      <c r="A67" s="319" t="s">
        <v>121</v>
      </c>
      <c r="B67" s="320">
        <v>5</v>
      </c>
      <c r="C67" s="324" t="s">
        <v>132</v>
      </c>
      <c r="D67" s="329" t="s">
        <v>133</v>
      </c>
      <c r="E67" s="323">
        <v>1</v>
      </c>
      <c r="F67" s="318">
        <v>100</v>
      </c>
      <c r="G67" s="360">
        <v>50</v>
      </c>
      <c r="H67" s="360">
        <v>1800</v>
      </c>
      <c r="I67" s="366"/>
      <c r="J67" s="362"/>
      <c r="K67" s="360">
        <v>50</v>
      </c>
      <c r="L67" s="360">
        <v>1000</v>
      </c>
      <c r="M67" s="363">
        <f t="shared" si="27"/>
        <v>7.1428571428571432</v>
      </c>
      <c r="N67" s="363">
        <f t="shared" si="27"/>
        <v>142.85714285714286</v>
      </c>
      <c r="O67" s="361"/>
      <c r="P67" s="364"/>
      <c r="Q67" s="360">
        <v>50</v>
      </c>
      <c r="R67" s="360">
        <v>1200</v>
      </c>
      <c r="S67" s="363">
        <f t="shared" si="28"/>
        <v>7.1428571428571432</v>
      </c>
      <c r="T67" s="363">
        <f t="shared" si="28"/>
        <v>171.42857142857142</v>
      </c>
      <c r="U67" s="355"/>
      <c r="V67" s="364"/>
      <c r="W67" s="360">
        <f t="shared" si="29"/>
        <v>33.333333333333336</v>
      </c>
      <c r="X67" s="360">
        <v>700</v>
      </c>
      <c r="Y67" s="363">
        <f t="shared" si="30"/>
        <v>4.7619047619047619</v>
      </c>
      <c r="Z67" s="363">
        <f t="shared" si="30"/>
        <v>100</v>
      </c>
      <c r="AA67" s="363"/>
      <c r="AB67" s="364"/>
    </row>
    <row r="68" spans="1:62" s="313" customFormat="1">
      <c r="A68" s="319" t="s">
        <v>121</v>
      </c>
      <c r="B68" s="320">
        <v>5</v>
      </c>
      <c r="C68" s="324" t="s">
        <v>138</v>
      </c>
      <c r="D68" s="329" t="s">
        <v>139</v>
      </c>
      <c r="E68" s="323">
        <v>1</v>
      </c>
      <c r="F68" s="318">
        <v>100</v>
      </c>
      <c r="G68" s="360">
        <v>50</v>
      </c>
      <c r="H68" s="360">
        <v>1800</v>
      </c>
      <c r="I68" s="355"/>
      <c r="J68" s="362"/>
      <c r="K68" s="360">
        <v>50</v>
      </c>
      <c r="L68" s="360">
        <v>1000</v>
      </c>
      <c r="M68" s="363">
        <f t="shared" si="27"/>
        <v>7.1428571428571432</v>
      </c>
      <c r="N68" s="363">
        <f t="shared" si="27"/>
        <v>142.85714285714286</v>
      </c>
      <c r="O68" s="366"/>
      <c r="P68" s="364"/>
      <c r="Q68" s="360">
        <v>50</v>
      </c>
      <c r="R68" s="360">
        <v>1200</v>
      </c>
      <c r="S68" s="363">
        <f t="shared" si="28"/>
        <v>7.1428571428571432</v>
      </c>
      <c r="T68" s="363">
        <f t="shared" si="28"/>
        <v>171.42857142857142</v>
      </c>
      <c r="U68" s="355"/>
      <c r="V68" s="364"/>
      <c r="W68" s="360">
        <f t="shared" si="29"/>
        <v>33.333333333333336</v>
      </c>
      <c r="X68" s="360">
        <v>700</v>
      </c>
      <c r="Y68" s="363">
        <f t="shared" si="30"/>
        <v>4.7619047619047619</v>
      </c>
      <c r="Z68" s="363">
        <f t="shared" si="30"/>
        <v>100</v>
      </c>
      <c r="AA68" s="363"/>
      <c r="AB68" s="364"/>
    </row>
    <row r="69" spans="1:62" s="313" customFormat="1">
      <c r="A69" s="319" t="s">
        <v>121</v>
      </c>
      <c r="B69" s="320">
        <v>5</v>
      </c>
      <c r="C69" s="324" t="s">
        <v>140</v>
      </c>
      <c r="D69" s="329" t="s">
        <v>141</v>
      </c>
      <c r="E69" s="323">
        <v>2</v>
      </c>
      <c r="F69" s="318">
        <v>100</v>
      </c>
      <c r="G69" s="360">
        <v>50</v>
      </c>
      <c r="H69" s="360">
        <v>900</v>
      </c>
      <c r="I69" s="355"/>
      <c r="J69" s="362"/>
      <c r="K69" s="360">
        <v>50</v>
      </c>
      <c r="L69" s="360">
        <v>500</v>
      </c>
      <c r="M69" s="363">
        <f t="shared" si="27"/>
        <v>7.1428571428571432</v>
      </c>
      <c r="N69" s="363">
        <f t="shared" si="27"/>
        <v>71.428571428571431</v>
      </c>
      <c r="O69" s="366"/>
      <c r="P69" s="364"/>
      <c r="Q69" s="360">
        <v>50</v>
      </c>
      <c r="R69" s="360">
        <v>600</v>
      </c>
      <c r="S69" s="363">
        <f t="shared" si="28"/>
        <v>7.1428571428571432</v>
      </c>
      <c r="T69" s="363">
        <f t="shared" si="28"/>
        <v>85.714285714285708</v>
      </c>
      <c r="U69" s="355"/>
      <c r="V69" s="364"/>
      <c r="W69" s="360">
        <f t="shared" si="29"/>
        <v>33.333333333333336</v>
      </c>
      <c r="X69" s="360">
        <v>350</v>
      </c>
      <c r="Y69" s="363">
        <f t="shared" si="30"/>
        <v>4.7619047619047619</v>
      </c>
      <c r="Z69" s="363">
        <f t="shared" si="30"/>
        <v>50</v>
      </c>
      <c r="AA69" s="363"/>
      <c r="AB69" s="364"/>
    </row>
    <row r="70" spans="1:62" s="313" customFormat="1">
      <c r="A70" s="319" t="s">
        <v>121</v>
      </c>
      <c r="B70" s="320">
        <v>5</v>
      </c>
      <c r="C70" s="324" t="s">
        <v>142</v>
      </c>
      <c r="D70" s="329" t="s">
        <v>143</v>
      </c>
      <c r="E70" s="323">
        <v>1</v>
      </c>
      <c r="F70" s="318">
        <v>100</v>
      </c>
      <c r="G70" s="360">
        <v>50</v>
      </c>
      <c r="H70" s="360">
        <v>1800</v>
      </c>
      <c r="I70" s="355"/>
      <c r="J70" s="362"/>
      <c r="K70" s="360">
        <v>50</v>
      </c>
      <c r="L70" s="360">
        <v>1000</v>
      </c>
      <c r="M70" s="363">
        <f t="shared" si="27"/>
        <v>7.1428571428571432</v>
      </c>
      <c r="N70" s="363">
        <f t="shared" si="27"/>
        <v>142.85714285714286</v>
      </c>
      <c r="O70" s="366"/>
      <c r="P70" s="364"/>
      <c r="Q70" s="360">
        <v>50</v>
      </c>
      <c r="R70" s="360">
        <v>1200</v>
      </c>
      <c r="S70" s="363">
        <f t="shared" si="28"/>
        <v>7.1428571428571432</v>
      </c>
      <c r="T70" s="363">
        <f t="shared" si="28"/>
        <v>171.42857142857142</v>
      </c>
      <c r="U70" s="355"/>
      <c r="V70" s="364"/>
      <c r="W70" s="360">
        <f t="shared" si="29"/>
        <v>33.333333333333336</v>
      </c>
      <c r="X70" s="360">
        <v>700</v>
      </c>
      <c r="Y70" s="363">
        <f t="shared" si="30"/>
        <v>4.7619047619047619</v>
      </c>
      <c r="Z70" s="363">
        <f t="shared" si="30"/>
        <v>100</v>
      </c>
      <c r="AA70" s="363"/>
      <c r="AB70" s="364"/>
    </row>
    <row r="71" spans="1:62" s="313" customFormat="1">
      <c r="A71" s="319" t="s">
        <v>121</v>
      </c>
      <c r="B71" s="320">
        <v>5</v>
      </c>
      <c r="C71" s="324" t="s">
        <v>144</v>
      </c>
      <c r="D71" s="329" t="s">
        <v>145</v>
      </c>
      <c r="E71" s="323">
        <v>2</v>
      </c>
      <c r="F71" s="318">
        <v>100</v>
      </c>
      <c r="G71" s="360">
        <v>50</v>
      </c>
      <c r="H71" s="360">
        <v>900</v>
      </c>
      <c r="I71" s="366"/>
      <c r="J71" s="362"/>
      <c r="K71" s="360">
        <v>50</v>
      </c>
      <c r="L71" s="360">
        <v>500</v>
      </c>
      <c r="M71" s="363">
        <f t="shared" si="27"/>
        <v>7.1428571428571432</v>
      </c>
      <c r="N71" s="363">
        <f t="shared" si="27"/>
        <v>71.428571428571431</v>
      </c>
      <c r="O71" s="366"/>
      <c r="P71" s="364"/>
      <c r="Q71" s="360">
        <v>50</v>
      </c>
      <c r="R71" s="360">
        <v>600</v>
      </c>
      <c r="S71" s="363">
        <f t="shared" si="28"/>
        <v>7.1428571428571432</v>
      </c>
      <c r="T71" s="363">
        <f t="shared" si="28"/>
        <v>85.714285714285708</v>
      </c>
      <c r="U71" s="366"/>
      <c r="V71" s="364"/>
      <c r="W71" s="360">
        <f t="shared" si="29"/>
        <v>33.333333333333336</v>
      </c>
      <c r="X71" s="360">
        <v>350</v>
      </c>
      <c r="Y71" s="363">
        <f t="shared" si="30"/>
        <v>4.7619047619047619</v>
      </c>
      <c r="Z71" s="363">
        <f t="shared" si="30"/>
        <v>50</v>
      </c>
      <c r="AA71" s="363"/>
      <c r="AB71" s="364"/>
    </row>
    <row r="72" spans="1:62" s="313" customFormat="1">
      <c r="A72" s="319" t="s">
        <v>121</v>
      </c>
      <c r="B72" s="320">
        <v>5</v>
      </c>
      <c r="C72" s="324" t="s">
        <v>383</v>
      </c>
      <c r="D72" s="329" t="s">
        <v>147</v>
      </c>
      <c r="E72" s="323">
        <v>1</v>
      </c>
      <c r="F72" s="318">
        <v>100</v>
      </c>
      <c r="G72" s="360">
        <v>50</v>
      </c>
      <c r="H72" s="360">
        <v>1800</v>
      </c>
      <c r="I72" s="366"/>
      <c r="J72" s="362"/>
      <c r="K72" s="360">
        <v>50</v>
      </c>
      <c r="L72" s="360">
        <v>1000</v>
      </c>
      <c r="M72" s="363">
        <f t="shared" si="27"/>
        <v>7.1428571428571432</v>
      </c>
      <c r="N72" s="363">
        <f t="shared" si="27"/>
        <v>142.85714285714286</v>
      </c>
      <c r="O72" s="366"/>
      <c r="P72" s="364"/>
      <c r="Q72" s="360">
        <v>50</v>
      </c>
      <c r="R72" s="360">
        <v>1200</v>
      </c>
      <c r="S72" s="363">
        <f t="shared" si="28"/>
        <v>7.1428571428571432</v>
      </c>
      <c r="T72" s="363">
        <f t="shared" si="28"/>
        <v>171.42857142857142</v>
      </c>
      <c r="U72" s="366"/>
      <c r="V72" s="364"/>
      <c r="W72" s="360">
        <f t="shared" si="29"/>
        <v>33.333333333333336</v>
      </c>
      <c r="X72" s="360">
        <v>700</v>
      </c>
      <c r="Y72" s="363">
        <f t="shared" si="30"/>
        <v>4.7619047619047619</v>
      </c>
      <c r="Z72" s="363">
        <f t="shared" si="30"/>
        <v>100</v>
      </c>
      <c r="AA72" s="363"/>
      <c r="AB72" s="364"/>
    </row>
    <row r="73" spans="1:62" s="313" customFormat="1">
      <c r="A73" s="319" t="s">
        <v>121</v>
      </c>
      <c r="B73" s="320">
        <v>5</v>
      </c>
      <c r="C73" s="324" t="s">
        <v>264</v>
      </c>
      <c r="D73" s="329" t="s">
        <v>149</v>
      </c>
      <c r="E73" s="323">
        <v>1</v>
      </c>
      <c r="F73" s="318">
        <v>100</v>
      </c>
      <c r="G73" s="360">
        <v>50</v>
      </c>
      <c r="H73" s="360">
        <v>1800</v>
      </c>
      <c r="I73" s="355"/>
      <c r="J73" s="362"/>
      <c r="K73" s="360">
        <v>50</v>
      </c>
      <c r="L73" s="360">
        <v>1000</v>
      </c>
      <c r="M73" s="363">
        <f t="shared" si="27"/>
        <v>7.1428571428571432</v>
      </c>
      <c r="N73" s="363">
        <f t="shared" si="27"/>
        <v>142.85714285714286</v>
      </c>
      <c r="O73" s="361"/>
      <c r="P73" s="364"/>
      <c r="Q73" s="360">
        <v>50</v>
      </c>
      <c r="R73" s="360">
        <v>1200</v>
      </c>
      <c r="S73" s="363">
        <f t="shared" si="28"/>
        <v>7.1428571428571432</v>
      </c>
      <c r="T73" s="363">
        <f t="shared" si="28"/>
        <v>171.42857142857142</v>
      </c>
      <c r="U73" s="361"/>
      <c r="V73" s="364"/>
      <c r="W73" s="360">
        <f t="shared" si="29"/>
        <v>33.333333333333336</v>
      </c>
      <c r="X73" s="360">
        <v>700</v>
      </c>
      <c r="Y73" s="363">
        <f t="shared" si="30"/>
        <v>4.7619047619047619</v>
      </c>
      <c r="Z73" s="363">
        <f t="shared" si="30"/>
        <v>100</v>
      </c>
      <c r="AA73" s="363"/>
      <c r="AB73" s="364"/>
    </row>
    <row r="74" spans="1:62">
      <c r="A74" s="319" t="s">
        <v>121</v>
      </c>
      <c r="B74" s="320">
        <v>5</v>
      </c>
      <c r="C74" s="324" t="s">
        <v>150</v>
      </c>
      <c r="D74" s="329" t="s">
        <v>151</v>
      </c>
      <c r="E74" s="323">
        <v>1</v>
      </c>
      <c r="F74" s="318">
        <v>135</v>
      </c>
      <c r="G74" s="360">
        <f>F74/2</f>
        <v>67.5</v>
      </c>
      <c r="H74" s="360">
        <v>1800</v>
      </c>
      <c r="J74" s="362"/>
      <c r="K74" s="360">
        <v>67.5</v>
      </c>
      <c r="L74" s="360">
        <v>1000</v>
      </c>
      <c r="M74" s="363">
        <f t="shared" si="27"/>
        <v>9.6428571428571423</v>
      </c>
      <c r="N74" s="363">
        <f t="shared" si="27"/>
        <v>142.85714285714286</v>
      </c>
      <c r="O74" s="361"/>
      <c r="P74" s="364"/>
      <c r="Q74" s="360">
        <v>67.5</v>
      </c>
      <c r="R74" s="360">
        <v>1200</v>
      </c>
      <c r="S74" s="363">
        <f t="shared" si="28"/>
        <v>9.6428571428571423</v>
      </c>
      <c r="T74" s="363">
        <f t="shared" si="28"/>
        <v>171.42857142857142</v>
      </c>
      <c r="U74" s="361"/>
      <c r="V74" s="364"/>
      <c r="W74" s="360">
        <f t="shared" si="29"/>
        <v>45</v>
      </c>
      <c r="X74" s="360">
        <v>700</v>
      </c>
      <c r="Y74" s="363">
        <f t="shared" si="30"/>
        <v>6.4285714285714288</v>
      </c>
      <c r="Z74" s="363">
        <f t="shared" si="30"/>
        <v>100</v>
      </c>
      <c r="AA74" s="363"/>
      <c r="AB74" s="364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  <c r="AZ74" s="313"/>
      <c r="BA74" s="313"/>
      <c r="BB74" s="313"/>
      <c r="BC74" s="313"/>
      <c r="BD74" s="313"/>
      <c r="BE74" s="313"/>
      <c r="BF74" s="313"/>
      <c r="BG74" s="313"/>
      <c r="BH74" s="313"/>
      <c r="BI74" s="313"/>
      <c r="BJ74" s="313"/>
    </row>
    <row r="75" spans="1:62">
      <c r="A75" s="319" t="s">
        <v>121</v>
      </c>
      <c r="B75" s="320">
        <v>5</v>
      </c>
      <c r="C75" s="324" t="s">
        <v>156</v>
      </c>
      <c r="D75" s="329" t="s">
        <v>157</v>
      </c>
      <c r="E75" s="325">
        <v>1</v>
      </c>
      <c r="F75" s="318">
        <v>50</v>
      </c>
      <c r="G75" s="360">
        <v>25</v>
      </c>
      <c r="H75" s="360">
        <v>900</v>
      </c>
      <c r="I75" s="361"/>
      <c r="J75" s="362"/>
      <c r="K75" s="360">
        <v>25</v>
      </c>
      <c r="L75" s="360">
        <v>500</v>
      </c>
      <c r="M75" s="363">
        <f t="shared" si="27"/>
        <v>3.5714285714285716</v>
      </c>
      <c r="N75" s="363">
        <f t="shared" si="27"/>
        <v>71.428571428571431</v>
      </c>
      <c r="O75" s="361"/>
      <c r="P75" s="364"/>
      <c r="Q75" s="360">
        <v>25</v>
      </c>
      <c r="R75" s="360">
        <v>600</v>
      </c>
      <c r="S75" s="363">
        <f t="shared" si="28"/>
        <v>3.5714285714285716</v>
      </c>
      <c r="T75" s="363">
        <f t="shared" si="28"/>
        <v>85.714285714285708</v>
      </c>
      <c r="U75" s="361"/>
      <c r="V75" s="364"/>
      <c r="W75" s="360">
        <f t="shared" si="29"/>
        <v>16.666666666666668</v>
      </c>
      <c r="X75" s="360">
        <v>350</v>
      </c>
      <c r="Y75" s="363">
        <f t="shared" si="30"/>
        <v>2.3809523809523809</v>
      </c>
      <c r="Z75" s="363">
        <f t="shared" si="30"/>
        <v>50</v>
      </c>
      <c r="AA75" s="363"/>
      <c r="AB75" s="364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  <c r="AZ75" s="313"/>
      <c r="BA75" s="313"/>
      <c r="BB75" s="313"/>
      <c r="BC75" s="313"/>
      <c r="BD75" s="313"/>
      <c r="BE75" s="313"/>
      <c r="BF75" s="313"/>
      <c r="BG75" s="313"/>
      <c r="BH75" s="313"/>
      <c r="BI75" s="313"/>
      <c r="BJ75" s="313"/>
    </row>
    <row r="76" spans="1:62">
      <c r="A76" s="319" t="s">
        <v>121</v>
      </c>
      <c r="B76" s="320">
        <v>6</v>
      </c>
      <c r="C76" s="324" t="s">
        <v>525</v>
      </c>
      <c r="D76" s="329" t="s">
        <v>153</v>
      </c>
      <c r="E76" s="325">
        <v>1</v>
      </c>
      <c r="F76" s="318">
        <v>135</v>
      </c>
      <c r="G76" s="360">
        <v>68</v>
      </c>
      <c r="H76" s="360">
        <f>F76*18</f>
        <v>2430</v>
      </c>
      <c r="J76" s="362"/>
      <c r="K76" s="360">
        <v>68</v>
      </c>
      <c r="L76" s="360">
        <f>F76*10</f>
        <v>1350</v>
      </c>
      <c r="M76" s="363">
        <f t="shared" si="27"/>
        <v>9.7142857142857135</v>
      </c>
      <c r="N76" s="363">
        <f t="shared" si="27"/>
        <v>192.85714285714286</v>
      </c>
      <c r="O76" s="380"/>
      <c r="P76" s="364"/>
      <c r="Q76" s="360">
        <v>68</v>
      </c>
      <c r="R76" s="360">
        <f>F76*12</f>
        <v>1620</v>
      </c>
      <c r="S76" s="363">
        <f t="shared" si="28"/>
        <v>9.7142857142857135</v>
      </c>
      <c r="T76" s="363">
        <f t="shared" si="28"/>
        <v>231.42857142857142</v>
      </c>
      <c r="U76" s="380"/>
      <c r="V76" s="364"/>
      <c r="W76" s="360">
        <f t="shared" si="29"/>
        <v>45</v>
      </c>
      <c r="X76" s="360">
        <f>F76*7</f>
        <v>945</v>
      </c>
      <c r="Y76" s="363">
        <f t="shared" si="30"/>
        <v>6.4285714285714288</v>
      </c>
      <c r="Z76" s="363">
        <f t="shared" si="30"/>
        <v>135</v>
      </c>
      <c r="AA76" s="363"/>
      <c r="AB76" s="364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  <c r="AZ76" s="313"/>
      <c r="BA76" s="313"/>
      <c r="BB76" s="313"/>
      <c r="BC76" s="313"/>
      <c r="BD76" s="313"/>
      <c r="BE76" s="313"/>
      <c r="BF76" s="313"/>
      <c r="BG76" s="313"/>
      <c r="BH76" s="313"/>
      <c r="BI76" s="313"/>
      <c r="BJ76" s="313"/>
    </row>
    <row r="77" spans="1:62">
      <c r="A77" s="319" t="s">
        <v>121</v>
      </c>
      <c r="B77" s="320">
        <v>5</v>
      </c>
      <c r="C77" s="324" t="s">
        <v>524</v>
      </c>
      <c r="D77" s="329" t="s">
        <v>155</v>
      </c>
      <c r="E77" s="325">
        <v>1</v>
      </c>
      <c r="F77" s="318">
        <v>135</v>
      </c>
      <c r="G77" s="360">
        <v>38</v>
      </c>
      <c r="H77" s="360">
        <v>2430</v>
      </c>
      <c r="J77" s="362"/>
      <c r="K77" s="360">
        <v>38</v>
      </c>
      <c r="L77" s="360">
        <f>F77*10</f>
        <v>1350</v>
      </c>
      <c r="M77" s="363">
        <f t="shared" si="27"/>
        <v>5.4285714285714288</v>
      </c>
      <c r="N77" s="363">
        <f t="shared" si="27"/>
        <v>192.85714285714286</v>
      </c>
      <c r="O77" s="380"/>
      <c r="P77" s="364"/>
      <c r="Q77" s="360">
        <v>38</v>
      </c>
      <c r="R77" s="360">
        <v>1620</v>
      </c>
      <c r="S77" s="363">
        <f t="shared" si="28"/>
        <v>5.4285714285714288</v>
      </c>
      <c r="T77" s="363">
        <f t="shared" si="28"/>
        <v>231.42857142857142</v>
      </c>
      <c r="U77" s="380"/>
      <c r="V77" s="364"/>
      <c r="W77" s="360">
        <f t="shared" si="29"/>
        <v>45</v>
      </c>
      <c r="X77" s="360">
        <v>945</v>
      </c>
      <c r="Y77" s="363">
        <f t="shared" si="30"/>
        <v>6.4285714285714288</v>
      </c>
      <c r="Z77" s="363">
        <f t="shared" si="30"/>
        <v>135</v>
      </c>
      <c r="AA77" s="363"/>
      <c r="AB77" s="364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  <c r="AZ77" s="313"/>
      <c r="BA77" s="313"/>
      <c r="BB77" s="313"/>
      <c r="BC77" s="313"/>
      <c r="BD77" s="313"/>
      <c r="BE77" s="313"/>
      <c r="BF77" s="313"/>
      <c r="BG77" s="313"/>
      <c r="BH77" s="313"/>
      <c r="BI77" s="313"/>
      <c r="BJ77" s="313"/>
    </row>
    <row r="78" spans="1:62">
      <c r="A78" s="319" t="s">
        <v>121</v>
      </c>
      <c r="B78" s="445">
        <v>5</v>
      </c>
      <c r="C78" s="324" t="s">
        <v>595</v>
      </c>
      <c r="D78" s="329" t="s">
        <v>596</v>
      </c>
      <c r="E78" s="325">
        <v>3</v>
      </c>
      <c r="F78" s="318">
        <v>100</v>
      </c>
      <c r="G78" s="360">
        <v>50</v>
      </c>
      <c r="H78" s="360">
        <v>900</v>
      </c>
      <c r="J78" s="362"/>
      <c r="K78" s="360">
        <v>50</v>
      </c>
      <c r="L78" s="360">
        <v>500</v>
      </c>
      <c r="M78" s="363">
        <f t="shared" si="27"/>
        <v>7.1428571428571432</v>
      </c>
      <c r="N78" s="363"/>
      <c r="O78" s="380"/>
      <c r="P78" s="364"/>
      <c r="Q78" s="360">
        <v>50</v>
      </c>
      <c r="R78" s="360">
        <v>1200</v>
      </c>
      <c r="S78" s="363">
        <f t="shared" si="28"/>
        <v>7.1428571428571432</v>
      </c>
      <c r="T78" s="363">
        <f t="shared" si="28"/>
        <v>171.42857142857142</v>
      </c>
      <c r="U78" s="380"/>
      <c r="V78" s="364"/>
      <c r="W78" s="360">
        <f t="shared" si="29"/>
        <v>33.333333333333336</v>
      </c>
      <c r="X78" s="360">
        <v>350</v>
      </c>
      <c r="Y78" s="363">
        <f t="shared" si="30"/>
        <v>4.7619047619047619</v>
      </c>
      <c r="Z78" s="363">
        <f t="shared" si="30"/>
        <v>50</v>
      </c>
      <c r="AA78" s="363"/>
      <c r="AB78" s="364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  <c r="AZ78" s="313"/>
      <c r="BA78" s="313"/>
      <c r="BB78" s="313"/>
      <c r="BC78" s="313"/>
      <c r="BD78" s="313"/>
      <c r="BE78" s="313"/>
      <c r="BF78" s="313"/>
      <c r="BG78" s="313"/>
      <c r="BH78" s="313"/>
      <c r="BI78" s="313"/>
      <c r="BJ78" s="313"/>
    </row>
    <row r="79" spans="1:62">
      <c r="A79" s="324" t="s">
        <v>175</v>
      </c>
      <c r="B79" s="320">
        <v>7</v>
      </c>
      <c r="C79" s="331" t="s">
        <v>187</v>
      </c>
      <c r="D79" s="332" t="s">
        <v>188</v>
      </c>
      <c r="E79" s="333">
        <v>3</v>
      </c>
      <c r="F79" s="352">
        <v>50</v>
      </c>
      <c r="G79" s="360">
        <f>$F79/2</f>
        <v>25</v>
      </c>
      <c r="H79" s="360">
        <v>450</v>
      </c>
      <c r="I79" s="376"/>
      <c r="J79" s="374"/>
      <c r="K79" s="360">
        <v>25</v>
      </c>
      <c r="L79" s="360">
        <v>250</v>
      </c>
      <c r="M79" s="375">
        <v>0</v>
      </c>
      <c r="N79" s="375">
        <v>0</v>
      </c>
      <c r="O79" s="376"/>
      <c r="P79" s="352"/>
      <c r="Q79" s="360">
        <v>25</v>
      </c>
      <c r="R79" s="360">
        <v>300</v>
      </c>
      <c r="S79" s="375">
        <v>3</v>
      </c>
      <c r="T79" s="375">
        <v>11</v>
      </c>
      <c r="U79" s="376"/>
      <c r="V79" s="352"/>
      <c r="W79" s="360">
        <f>$F79</f>
        <v>50</v>
      </c>
      <c r="X79" s="360">
        <v>175</v>
      </c>
      <c r="Y79" s="375">
        <v>0</v>
      </c>
      <c r="Z79" s="375">
        <v>0</v>
      </c>
      <c r="AA79" s="375"/>
      <c r="AB79" s="377"/>
      <c r="AC79" s="87"/>
      <c r="AD79" s="87"/>
      <c r="AE79" s="87"/>
      <c r="AF79" s="87"/>
      <c r="AG79" s="87"/>
      <c r="AH79" s="87"/>
      <c r="AI79" s="87"/>
      <c r="AJ79" s="87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  <c r="AZ79" s="313"/>
      <c r="BA79" s="313"/>
      <c r="BB79" s="313"/>
      <c r="BC79" s="313"/>
      <c r="BD79" s="313"/>
      <c r="BE79" s="313"/>
      <c r="BF79" s="313"/>
      <c r="BG79" s="313"/>
      <c r="BH79" s="313"/>
      <c r="BI79" s="313"/>
      <c r="BJ79" s="313"/>
    </row>
    <row r="80" spans="1:62">
      <c r="A80" s="324" t="s">
        <v>175</v>
      </c>
      <c r="B80" s="320">
        <v>7</v>
      </c>
      <c r="C80" s="331" t="s">
        <v>189</v>
      </c>
      <c r="D80" s="332" t="s">
        <v>190</v>
      </c>
      <c r="E80" s="333">
        <v>2</v>
      </c>
      <c r="F80" s="352">
        <v>50</v>
      </c>
      <c r="G80" s="360">
        <f>$F80/2</f>
        <v>25</v>
      </c>
      <c r="H80" s="360">
        <v>450</v>
      </c>
      <c r="I80" s="378"/>
      <c r="J80" s="374"/>
      <c r="K80" s="360">
        <v>25</v>
      </c>
      <c r="L80" s="360">
        <v>250</v>
      </c>
      <c r="M80" s="375">
        <v>2</v>
      </c>
      <c r="N80" s="375">
        <v>9</v>
      </c>
      <c r="O80" s="378"/>
      <c r="P80" s="352"/>
      <c r="Q80" s="360">
        <v>25</v>
      </c>
      <c r="R80" s="360">
        <v>300</v>
      </c>
      <c r="S80" s="375">
        <v>4</v>
      </c>
      <c r="T80" s="375">
        <v>14</v>
      </c>
      <c r="U80" s="378"/>
      <c r="V80" s="352"/>
      <c r="W80" s="360">
        <f>$F80</f>
        <v>50</v>
      </c>
      <c r="X80" s="360">
        <v>175</v>
      </c>
      <c r="Y80" s="375">
        <v>3</v>
      </c>
      <c r="Z80" s="375">
        <v>13</v>
      </c>
      <c r="AA80" s="375"/>
      <c r="AB80" s="377"/>
      <c r="AC80" s="87"/>
      <c r="AD80" s="87"/>
      <c r="AE80" s="87"/>
      <c r="AF80" s="87"/>
      <c r="AG80" s="87"/>
      <c r="AH80" s="87"/>
      <c r="AI80" s="87"/>
      <c r="AJ80" s="87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  <c r="AZ80" s="313"/>
      <c r="BA80" s="313"/>
      <c r="BB80" s="313"/>
      <c r="BC80" s="313"/>
      <c r="BD80" s="313"/>
      <c r="BE80" s="313"/>
      <c r="BF80" s="313"/>
      <c r="BG80" s="313"/>
      <c r="BH80" s="313"/>
      <c r="BI80" s="313"/>
      <c r="BJ80" s="313"/>
    </row>
    <row r="81" spans="1:62">
      <c r="A81" s="324" t="s">
        <v>175</v>
      </c>
      <c r="B81" s="320">
        <v>7</v>
      </c>
      <c r="C81" s="331" t="s">
        <v>191</v>
      </c>
      <c r="D81" s="332" t="s">
        <v>192</v>
      </c>
      <c r="E81" s="333">
        <v>3</v>
      </c>
      <c r="F81" s="352">
        <v>100</v>
      </c>
      <c r="G81" s="360">
        <f>$F81/2</f>
        <v>50</v>
      </c>
      <c r="H81" s="360">
        <v>900</v>
      </c>
      <c r="I81" s="378"/>
      <c r="J81" s="374"/>
      <c r="K81" s="360">
        <v>50</v>
      </c>
      <c r="L81" s="360">
        <v>500</v>
      </c>
      <c r="M81" s="375">
        <v>11</v>
      </c>
      <c r="N81" s="375">
        <v>43</v>
      </c>
      <c r="O81" s="378"/>
      <c r="P81" s="352"/>
      <c r="Q81" s="360">
        <v>50</v>
      </c>
      <c r="R81" s="360">
        <v>600</v>
      </c>
      <c r="S81" s="375">
        <v>15</v>
      </c>
      <c r="T81" s="375">
        <v>60</v>
      </c>
      <c r="U81" s="378"/>
      <c r="V81" s="352"/>
      <c r="W81" s="360">
        <f>$F81</f>
        <v>100</v>
      </c>
      <c r="X81" s="360">
        <v>350</v>
      </c>
      <c r="Y81" s="375">
        <v>6</v>
      </c>
      <c r="Z81" s="375">
        <v>24</v>
      </c>
      <c r="AA81" s="375"/>
      <c r="AB81" s="377"/>
      <c r="AC81" s="87"/>
      <c r="AD81" s="87"/>
      <c r="AE81" s="87"/>
      <c r="AF81" s="87"/>
      <c r="AG81" s="87"/>
      <c r="AH81" s="87"/>
      <c r="AI81" s="87"/>
      <c r="AJ81" s="87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  <c r="AZ81" s="313"/>
      <c r="BA81" s="313"/>
      <c r="BB81" s="313"/>
      <c r="BC81" s="313"/>
      <c r="BD81" s="313"/>
      <c r="BE81" s="313"/>
      <c r="BF81" s="313"/>
      <c r="BG81" s="313"/>
      <c r="BH81" s="313"/>
      <c r="BI81" s="313"/>
      <c r="BJ81" s="313"/>
    </row>
    <row r="82" spans="1:62">
      <c r="A82" s="324" t="s">
        <v>175</v>
      </c>
      <c r="B82" s="320">
        <v>7</v>
      </c>
      <c r="C82" s="331" t="s">
        <v>193</v>
      </c>
      <c r="D82" s="332" t="s">
        <v>194</v>
      </c>
      <c r="E82" s="333">
        <v>3</v>
      </c>
      <c r="F82" s="352">
        <v>100</v>
      </c>
      <c r="G82" s="360">
        <f>$F82/2</f>
        <v>50</v>
      </c>
      <c r="H82" s="360">
        <v>900</v>
      </c>
      <c r="I82" s="333"/>
      <c r="J82" s="374"/>
      <c r="K82" s="360">
        <v>50</v>
      </c>
      <c r="L82" s="360">
        <v>500</v>
      </c>
      <c r="M82" s="375">
        <v>0</v>
      </c>
      <c r="N82" s="375">
        <v>0</v>
      </c>
      <c r="O82" s="378"/>
      <c r="P82" s="352"/>
      <c r="Q82" s="360">
        <v>50</v>
      </c>
      <c r="R82" s="360">
        <v>600</v>
      </c>
      <c r="S82" s="375">
        <v>0</v>
      </c>
      <c r="T82" s="375">
        <v>0</v>
      </c>
      <c r="U82" s="378"/>
      <c r="V82" s="352"/>
      <c r="W82" s="360">
        <f>$F82</f>
        <v>100</v>
      </c>
      <c r="X82" s="360">
        <v>350</v>
      </c>
      <c r="Y82" s="375">
        <v>3</v>
      </c>
      <c r="Z82" s="375">
        <v>10</v>
      </c>
      <c r="AA82" s="375"/>
      <c r="AB82" s="377"/>
      <c r="AC82" s="87"/>
      <c r="AD82" s="87"/>
      <c r="AE82" s="87"/>
      <c r="AF82" s="87"/>
      <c r="AG82" s="87"/>
      <c r="AH82" s="87"/>
      <c r="AI82" s="87"/>
      <c r="AJ82" s="87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  <c r="AZ82" s="313"/>
      <c r="BA82" s="313"/>
      <c r="BB82" s="313"/>
      <c r="BC82" s="313"/>
      <c r="BD82" s="313"/>
      <c r="BE82" s="313"/>
      <c r="BF82" s="313"/>
      <c r="BG82" s="313"/>
      <c r="BH82" s="313"/>
      <c r="BI82" s="313"/>
      <c r="BJ82" s="313"/>
    </row>
    <row r="83" spans="1:62" s="344" customFormat="1">
      <c r="A83" s="315" t="s">
        <v>166</v>
      </c>
      <c r="B83" s="316"/>
      <c r="C83" s="343"/>
      <c r="D83" s="347"/>
      <c r="E83" s="348"/>
      <c r="F83" s="348"/>
      <c r="G83" s="358">
        <f>J83-(J83*0.2)</f>
        <v>168</v>
      </c>
      <c r="H83" s="358">
        <f>J83+(J83*0.2)</f>
        <v>252</v>
      </c>
      <c r="I83" s="357"/>
      <c r="J83" s="359">
        <v>210</v>
      </c>
      <c r="K83" s="358">
        <f>P83-(P83*0.2)</f>
        <v>130.4</v>
      </c>
      <c r="L83" s="358">
        <f>P83+(P83*0.2)</f>
        <v>195.6</v>
      </c>
      <c r="M83" s="358"/>
      <c r="N83" s="358"/>
      <c r="O83" s="357"/>
      <c r="P83" s="359">
        <v>163</v>
      </c>
      <c r="Q83" s="358">
        <f>V83-(V83*0.2)</f>
        <v>156</v>
      </c>
      <c r="R83" s="358">
        <f>V83+(V83*0.2)</f>
        <v>234</v>
      </c>
      <c r="S83" s="358"/>
      <c r="T83" s="358"/>
      <c r="U83" s="357"/>
      <c r="V83" s="359">
        <v>195</v>
      </c>
      <c r="W83" s="358">
        <f>AB83-(AB83*0.2)</f>
        <v>50.4</v>
      </c>
      <c r="X83" s="358">
        <f>AB83+(AB83*0.2)</f>
        <v>75.599999999999994</v>
      </c>
      <c r="Y83" s="358"/>
      <c r="Z83" s="358"/>
      <c r="AA83" s="357"/>
      <c r="AB83" s="359">
        <v>63</v>
      </c>
    </row>
    <row r="84" spans="1:62">
      <c r="A84" s="319" t="s">
        <v>166</v>
      </c>
      <c r="B84" s="320">
        <v>6</v>
      </c>
      <c r="C84" s="321" t="s">
        <v>167</v>
      </c>
      <c r="D84" s="322" t="s">
        <v>168</v>
      </c>
      <c r="E84" s="330">
        <v>1</v>
      </c>
      <c r="F84" s="318">
        <v>15</v>
      </c>
      <c r="G84" s="360">
        <v>7.5</v>
      </c>
      <c r="H84" s="360">
        <f>$F84*14</f>
        <v>210</v>
      </c>
      <c r="J84" s="362"/>
      <c r="K84" s="360">
        <v>7.5</v>
      </c>
      <c r="L84" s="360">
        <f t="shared" ref="L84:L86" si="31">$F84*14</f>
        <v>210</v>
      </c>
      <c r="M84" s="363">
        <f t="shared" ref="M84:N86" si="32">K84/7</f>
        <v>1.0714285714285714</v>
      </c>
      <c r="N84" s="363">
        <f t="shared" si="32"/>
        <v>30</v>
      </c>
      <c r="O84" s="366">
        <v>125</v>
      </c>
      <c r="P84" s="364"/>
      <c r="Q84" s="360">
        <v>7.5</v>
      </c>
      <c r="R84" s="360">
        <f t="shared" ref="R84:R86" si="33">$F84*14</f>
        <v>210</v>
      </c>
      <c r="S84" s="363">
        <f t="shared" ref="S84:T86" si="34">Q84/7</f>
        <v>1.0714285714285714</v>
      </c>
      <c r="T84" s="363">
        <f t="shared" si="34"/>
        <v>30</v>
      </c>
      <c r="U84" s="366"/>
      <c r="V84" s="364"/>
      <c r="W84" s="360">
        <v>7.5</v>
      </c>
      <c r="X84" s="360">
        <f t="shared" ref="X84:X86" si="35">$F84*14</f>
        <v>210</v>
      </c>
      <c r="Y84" s="363">
        <f t="shared" ref="Y84:Z86" si="36">W84/7</f>
        <v>1.0714285714285714</v>
      </c>
      <c r="Z84" s="363">
        <f t="shared" si="36"/>
        <v>30</v>
      </c>
      <c r="AA84" s="363"/>
      <c r="AB84" s="364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  <c r="AZ84" s="313"/>
      <c r="BA84" s="313"/>
      <c r="BB84" s="313"/>
      <c r="BC84" s="313"/>
      <c r="BD84" s="313"/>
      <c r="BE84" s="313"/>
      <c r="BF84" s="313"/>
      <c r="BG84" s="313"/>
      <c r="BH84" s="313"/>
      <c r="BI84" s="313"/>
      <c r="BJ84" s="313"/>
    </row>
    <row r="85" spans="1:62">
      <c r="A85" s="319" t="s">
        <v>166</v>
      </c>
      <c r="B85" s="320">
        <v>6</v>
      </c>
      <c r="C85" s="321" t="s">
        <v>169</v>
      </c>
      <c r="D85" s="322" t="s">
        <v>170</v>
      </c>
      <c r="E85" s="330">
        <v>1</v>
      </c>
      <c r="F85" s="318">
        <v>15</v>
      </c>
      <c r="G85" s="360">
        <v>7.5</v>
      </c>
      <c r="H85" s="360">
        <f t="shared" ref="H85:H86" si="37">F85*14</f>
        <v>210</v>
      </c>
      <c r="J85" s="362"/>
      <c r="K85" s="360">
        <v>7.5</v>
      </c>
      <c r="L85" s="360">
        <f t="shared" si="31"/>
        <v>210</v>
      </c>
      <c r="M85" s="363">
        <f t="shared" si="32"/>
        <v>1.0714285714285714</v>
      </c>
      <c r="N85" s="363">
        <f t="shared" si="32"/>
        <v>30</v>
      </c>
      <c r="O85" s="361">
        <v>120</v>
      </c>
      <c r="P85" s="364"/>
      <c r="Q85" s="360">
        <v>7.5</v>
      </c>
      <c r="R85" s="360">
        <f t="shared" si="33"/>
        <v>210</v>
      </c>
      <c r="S85" s="363">
        <f t="shared" si="34"/>
        <v>1.0714285714285714</v>
      </c>
      <c r="T85" s="363">
        <f t="shared" si="34"/>
        <v>30</v>
      </c>
      <c r="U85" s="361"/>
      <c r="V85" s="364"/>
      <c r="W85" s="360">
        <v>7.5</v>
      </c>
      <c r="X85" s="360">
        <f t="shared" si="35"/>
        <v>210</v>
      </c>
      <c r="Y85" s="363">
        <f t="shared" si="36"/>
        <v>1.0714285714285714</v>
      </c>
      <c r="Z85" s="363">
        <f t="shared" si="36"/>
        <v>30</v>
      </c>
      <c r="AA85" s="363"/>
      <c r="AB85" s="364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  <c r="AZ85" s="313"/>
      <c r="BA85" s="313"/>
      <c r="BB85" s="313"/>
      <c r="BC85" s="313"/>
      <c r="BD85" s="313"/>
      <c r="BE85" s="313"/>
      <c r="BF85" s="313"/>
      <c r="BG85" s="313"/>
      <c r="BH85" s="313"/>
      <c r="BI85" s="313"/>
      <c r="BJ85" s="313"/>
    </row>
    <row r="86" spans="1:62">
      <c r="A86" s="319" t="s">
        <v>166</v>
      </c>
      <c r="B86" s="320">
        <v>6</v>
      </c>
      <c r="C86" s="321" t="s">
        <v>173</v>
      </c>
      <c r="D86" s="322" t="s">
        <v>174</v>
      </c>
      <c r="E86" s="330">
        <v>1</v>
      </c>
      <c r="F86" s="318">
        <v>15</v>
      </c>
      <c r="G86" s="360">
        <f>$F86</f>
        <v>15</v>
      </c>
      <c r="H86" s="360">
        <f t="shared" si="37"/>
        <v>210</v>
      </c>
      <c r="J86" s="362"/>
      <c r="K86" s="360">
        <f>$F86</f>
        <v>15</v>
      </c>
      <c r="L86" s="360">
        <f t="shared" si="31"/>
        <v>210</v>
      </c>
      <c r="M86" s="363">
        <f t="shared" si="32"/>
        <v>2.1428571428571428</v>
      </c>
      <c r="N86" s="363">
        <f t="shared" si="32"/>
        <v>30</v>
      </c>
      <c r="O86" s="361">
        <v>40</v>
      </c>
      <c r="P86" s="364"/>
      <c r="Q86" s="360">
        <f>$F86</f>
        <v>15</v>
      </c>
      <c r="R86" s="360">
        <f t="shared" si="33"/>
        <v>210</v>
      </c>
      <c r="S86" s="363">
        <f t="shared" si="34"/>
        <v>2.1428571428571428</v>
      </c>
      <c r="T86" s="363">
        <f t="shared" si="34"/>
        <v>30</v>
      </c>
      <c r="U86" s="366"/>
      <c r="V86" s="364"/>
      <c r="W86" s="360">
        <f>$F86</f>
        <v>15</v>
      </c>
      <c r="X86" s="360">
        <f t="shared" si="35"/>
        <v>210</v>
      </c>
      <c r="Y86" s="363">
        <f t="shared" si="36"/>
        <v>2.1428571428571428</v>
      </c>
      <c r="Z86" s="363">
        <f t="shared" si="36"/>
        <v>30</v>
      </c>
      <c r="AA86" s="363"/>
      <c r="AB86" s="364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  <c r="AZ86" s="313"/>
      <c r="BA86" s="313"/>
      <c r="BB86" s="313"/>
      <c r="BC86" s="313"/>
      <c r="BD86" s="313"/>
      <c r="BE86" s="313"/>
      <c r="BF86" s="313"/>
      <c r="BG86" s="313"/>
      <c r="BH86" s="313"/>
      <c r="BI86" s="313"/>
      <c r="BJ86" s="313"/>
    </row>
    <row r="87" spans="1:62" s="344" customFormat="1">
      <c r="A87" s="343" t="s">
        <v>175</v>
      </c>
      <c r="B87" s="316"/>
      <c r="C87" s="345"/>
      <c r="D87" s="346"/>
      <c r="E87" s="349"/>
      <c r="F87" s="349"/>
      <c r="G87" s="358">
        <f>J87-(J87*0.2)</f>
        <v>1144</v>
      </c>
      <c r="H87" s="358">
        <f>J87+(J87*0.2)</f>
        <v>1716</v>
      </c>
      <c r="I87" s="357"/>
      <c r="J87" s="359">
        <v>1430</v>
      </c>
      <c r="K87" s="358">
        <f>P87-(P87*0.2)</f>
        <v>545.6</v>
      </c>
      <c r="L87" s="358">
        <f>P87+(P87*0.2)</f>
        <v>818.4</v>
      </c>
      <c r="M87" s="358"/>
      <c r="N87" s="358"/>
      <c r="O87" s="357"/>
      <c r="P87" s="359">
        <v>682</v>
      </c>
      <c r="Q87" s="358">
        <f>V87-(V87*0.2)</f>
        <v>1360</v>
      </c>
      <c r="R87" s="358">
        <f>V87+(V87*0.2)</f>
        <v>2040</v>
      </c>
      <c r="S87" s="358"/>
      <c r="T87" s="358"/>
      <c r="U87" s="357"/>
      <c r="V87" s="359">
        <v>1700</v>
      </c>
      <c r="W87" s="358">
        <f>AB87-(AB87*0.2)</f>
        <v>984</v>
      </c>
      <c r="X87" s="358">
        <f>AB87+(AB87*0.2)</f>
        <v>1476</v>
      </c>
      <c r="Y87" s="358"/>
      <c r="Z87" s="358"/>
      <c r="AA87" s="357"/>
      <c r="AB87" s="359">
        <v>1230</v>
      </c>
    </row>
    <row r="88" spans="1:62">
      <c r="A88" s="324" t="s">
        <v>175</v>
      </c>
      <c r="B88" s="320">
        <v>7</v>
      </c>
      <c r="C88" s="321" t="s">
        <v>176</v>
      </c>
      <c r="D88" s="335" t="s">
        <v>177</v>
      </c>
      <c r="E88" s="330">
        <v>2</v>
      </c>
      <c r="F88" s="339">
        <v>50</v>
      </c>
      <c r="G88" s="360">
        <f>$F88/2</f>
        <v>25</v>
      </c>
      <c r="H88" s="360">
        <f>$F88*3</f>
        <v>150</v>
      </c>
      <c r="J88" s="362"/>
      <c r="K88" s="360">
        <f>$F88/2</f>
        <v>25</v>
      </c>
      <c r="L88" s="360">
        <f>$F88*3</f>
        <v>150</v>
      </c>
      <c r="M88" s="363">
        <f t="shared" ref="M88:N92" si="38">K88/7</f>
        <v>3.5714285714285716</v>
      </c>
      <c r="N88" s="363">
        <f t="shared" si="38"/>
        <v>21.428571428571427</v>
      </c>
      <c r="O88" s="361"/>
      <c r="P88" s="364"/>
      <c r="Q88" s="360">
        <f>$F88/2</f>
        <v>25</v>
      </c>
      <c r="R88" s="360">
        <f>$F88*3</f>
        <v>150</v>
      </c>
      <c r="S88" s="363">
        <f t="shared" ref="S88:T92" si="39">Q88/7</f>
        <v>3.5714285714285716</v>
      </c>
      <c r="T88" s="363">
        <f t="shared" si="39"/>
        <v>21.428571428571427</v>
      </c>
      <c r="U88" s="366"/>
      <c r="V88" s="364"/>
      <c r="W88" s="360">
        <v>25</v>
      </c>
      <c r="X88" s="360">
        <f>$F88*3</f>
        <v>150</v>
      </c>
      <c r="Y88" s="363">
        <f t="shared" ref="Y88:Z92" si="40">W88/7</f>
        <v>3.5714285714285716</v>
      </c>
      <c r="Z88" s="363">
        <f t="shared" si="40"/>
        <v>21.428571428571427</v>
      </c>
      <c r="AA88" s="363"/>
      <c r="AB88" s="364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  <c r="AZ88" s="313"/>
      <c r="BA88" s="313"/>
      <c r="BB88" s="313"/>
      <c r="BC88" s="313"/>
      <c r="BD88" s="313"/>
      <c r="BE88" s="313"/>
      <c r="BF88" s="313"/>
      <c r="BG88" s="313"/>
      <c r="BH88" s="313"/>
      <c r="BI88" s="313"/>
      <c r="BJ88" s="313"/>
    </row>
    <row r="89" spans="1:62">
      <c r="A89" s="324" t="s">
        <v>175</v>
      </c>
      <c r="B89" s="320">
        <v>7</v>
      </c>
      <c r="C89" s="321" t="s">
        <v>179</v>
      </c>
      <c r="D89" s="335" t="s">
        <v>180</v>
      </c>
      <c r="E89" s="330">
        <v>2</v>
      </c>
      <c r="F89" s="339">
        <v>50</v>
      </c>
      <c r="G89" s="360">
        <f t="shared" ref="G89:G92" si="41">$F89/2</f>
        <v>25</v>
      </c>
      <c r="H89" s="360">
        <f t="shared" ref="H89:H92" si="42">$F89*3</f>
        <v>150</v>
      </c>
      <c r="J89" s="362"/>
      <c r="K89" s="360">
        <f t="shared" ref="K89:K92" si="43">$F89/2</f>
        <v>25</v>
      </c>
      <c r="L89" s="360">
        <f t="shared" ref="L89:L92" si="44">$F89*3</f>
        <v>150</v>
      </c>
      <c r="M89" s="363">
        <f t="shared" si="38"/>
        <v>3.5714285714285716</v>
      </c>
      <c r="N89" s="363">
        <f t="shared" si="38"/>
        <v>21.428571428571427</v>
      </c>
      <c r="O89" s="361"/>
      <c r="P89" s="364"/>
      <c r="Q89" s="360">
        <f t="shared" ref="Q89:Q92" si="45">$F89/2</f>
        <v>25</v>
      </c>
      <c r="R89" s="360">
        <f t="shared" ref="R89:R92" si="46">$F89*3</f>
        <v>150</v>
      </c>
      <c r="S89" s="363">
        <f t="shared" si="39"/>
        <v>3.5714285714285716</v>
      </c>
      <c r="T89" s="363">
        <f t="shared" si="39"/>
        <v>21.428571428571427</v>
      </c>
      <c r="U89" s="366"/>
      <c r="V89" s="364"/>
      <c r="W89" s="360">
        <v>25</v>
      </c>
      <c r="X89" s="360">
        <f t="shared" ref="X89:X92" si="47">$F89*3</f>
        <v>150</v>
      </c>
      <c r="Y89" s="363">
        <f t="shared" si="40"/>
        <v>3.5714285714285716</v>
      </c>
      <c r="Z89" s="363">
        <f t="shared" si="40"/>
        <v>21.428571428571427</v>
      </c>
      <c r="AA89" s="363"/>
      <c r="AB89" s="364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  <c r="AZ89" s="313"/>
      <c r="BA89" s="313"/>
      <c r="BB89" s="313"/>
      <c r="BC89" s="313"/>
      <c r="BD89" s="313"/>
      <c r="BE89" s="313"/>
      <c r="BF89" s="313"/>
      <c r="BG89" s="313"/>
      <c r="BH89" s="313"/>
      <c r="BI89" s="313"/>
      <c r="BJ89" s="313"/>
    </row>
    <row r="90" spans="1:62">
      <c r="A90" s="324" t="s">
        <v>175</v>
      </c>
      <c r="B90" s="320">
        <v>7</v>
      </c>
      <c r="C90" s="321" t="s">
        <v>181</v>
      </c>
      <c r="D90" s="335" t="s">
        <v>182</v>
      </c>
      <c r="E90" s="330">
        <v>1</v>
      </c>
      <c r="F90" s="339">
        <v>60</v>
      </c>
      <c r="G90" s="360">
        <f t="shared" si="41"/>
        <v>30</v>
      </c>
      <c r="H90" s="360">
        <f t="shared" si="42"/>
        <v>180</v>
      </c>
      <c r="I90" s="361"/>
      <c r="J90" s="362"/>
      <c r="K90" s="360">
        <f t="shared" si="43"/>
        <v>30</v>
      </c>
      <c r="L90" s="360">
        <f t="shared" si="44"/>
        <v>180</v>
      </c>
      <c r="M90" s="363">
        <f t="shared" si="38"/>
        <v>4.2857142857142856</v>
      </c>
      <c r="N90" s="363">
        <f t="shared" si="38"/>
        <v>25.714285714285715</v>
      </c>
      <c r="O90" s="361"/>
      <c r="P90" s="364"/>
      <c r="Q90" s="360">
        <f t="shared" si="45"/>
        <v>30</v>
      </c>
      <c r="R90" s="360">
        <f t="shared" si="46"/>
        <v>180</v>
      </c>
      <c r="S90" s="363">
        <f t="shared" si="39"/>
        <v>4.2857142857142856</v>
      </c>
      <c r="T90" s="363">
        <f t="shared" si="39"/>
        <v>25.714285714285715</v>
      </c>
      <c r="U90" s="366"/>
      <c r="V90" s="364"/>
      <c r="W90" s="360">
        <v>30</v>
      </c>
      <c r="X90" s="360">
        <f t="shared" si="47"/>
        <v>180</v>
      </c>
      <c r="Y90" s="363">
        <f t="shared" si="40"/>
        <v>4.2857142857142856</v>
      </c>
      <c r="Z90" s="363">
        <f t="shared" si="40"/>
        <v>25.714285714285715</v>
      </c>
      <c r="AA90" s="363"/>
      <c r="AB90" s="364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  <c r="AZ90" s="313"/>
      <c r="BA90" s="313"/>
      <c r="BB90" s="313"/>
      <c r="BC90" s="313"/>
      <c r="BD90" s="313"/>
      <c r="BE90" s="313"/>
      <c r="BF90" s="313"/>
      <c r="BG90" s="313"/>
      <c r="BH90" s="313"/>
      <c r="BI90" s="313"/>
      <c r="BJ90" s="313"/>
    </row>
    <row r="91" spans="1:62">
      <c r="A91" s="324" t="s">
        <v>175</v>
      </c>
      <c r="B91" s="320">
        <v>7</v>
      </c>
      <c r="C91" s="321" t="s">
        <v>183</v>
      </c>
      <c r="D91" s="335" t="s">
        <v>184</v>
      </c>
      <c r="E91" s="330">
        <v>1</v>
      </c>
      <c r="F91" s="339">
        <v>40</v>
      </c>
      <c r="G91" s="360">
        <f t="shared" si="41"/>
        <v>20</v>
      </c>
      <c r="H91" s="360">
        <f t="shared" si="42"/>
        <v>120</v>
      </c>
      <c r="I91" s="361"/>
      <c r="J91" s="362"/>
      <c r="K91" s="360">
        <f t="shared" si="43"/>
        <v>20</v>
      </c>
      <c r="L91" s="360">
        <f t="shared" si="44"/>
        <v>120</v>
      </c>
      <c r="M91" s="363">
        <f t="shared" si="38"/>
        <v>2.8571428571428572</v>
      </c>
      <c r="N91" s="363">
        <f t="shared" si="38"/>
        <v>17.142857142857142</v>
      </c>
      <c r="O91" s="366"/>
      <c r="P91" s="364"/>
      <c r="Q91" s="360">
        <f t="shared" si="45"/>
        <v>20</v>
      </c>
      <c r="R91" s="360">
        <f t="shared" si="46"/>
        <v>120</v>
      </c>
      <c r="S91" s="363">
        <f t="shared" si="39"/>
        <v>2.8571428571428572</v>
      </c>
      <c r="T91" s="363">
        <f t="shared" si="39"/>
        <v>17.142857142857142</v>
      </c>
      <c r="U91" s="366"/>
      <c r="V91" s="364"/>
      <c r="W91" s="360">
        <v>20</v>
      </c>
      <c r="X91" s="360">
        <f t="shared" si="47"/>
        <v>120</v>
      </c>
      <c r="Y91" s="363">
        <f t="shared" si="40"/>
        <v>2.8571428571428572</v>
      </c>
      <c r="Z91" s="363">
        <f t="shared" si="40"/>
        <v>17.142857142857142</v>
      </c>
      <c r="AA91" s="363"/>
      <c r="AB91" s="364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3"/>
      <c r="AZ91" s="313"/>
      <c r="BA91" s="313"/>
      <c r="BB91" s="313"/>
      <c r="BC91" s="313"/>
      <c r="BD91" s="313"/>
      <c r="BE91" s="313"/>
      <c r="BF91" s="313"/>
      <c r="BG91" s="313"/>
      <c r="BH91" s="313"/>
      <c r="BI91" s="313"/>
      <c r="BJ91" s="313"/>
    </row>
    <row r="92" spans="1:62">
      <c r="A92" s="324" t="s">
        <v>175</v>
      </c>
      <c r="B92" s="320">
        <v>7</v>
      </c>
      <c r="C92" s="321" t="s">
        <v>185</v>
      </c>
      <c r="D92" s="335" t="s">
        <v>186</v>
      </c>
      <c r="E92" s="330">
        <v>1</v>
      </c>
      <c r="F92" s="339">
        <v>50</v>
      </c>
      <c r="G92" s="360">
        <f t="shared" si="41"/>
        <v>25</v>
      </c>
      <c r="H92" s="360">
        <f t="shared" si="42"/>
        <v>150</v>
      </c>
      <c r="I92" s="366"/>
      <c r="J92" s="362"/>
      <c r="K92" s="360">
        <f t="shared" si="43"/>
        <v>25</v>
      </c>
      <c r="L92" s="360">
        <f t="shared" si="44"/>
        <v>150</v>
      </c>
      <c r="M92" s="363">
        <f t="shared" si="38"/>
        <v>3.5714285714285716</v>
      </c>
      <c r="N92" s="363">
        <f t="shared" si="38"/>
        <v>21.428571428571427</v>
      </c>
      <c r="O92" s="366"/>
      <c r="P92" s="364"/>
      <c r="Q92" s="360">
        <f t="shared" si="45"/>
        <v>25</v>
      </c>
      <c r="R92" s="360">
        <f t="shared" si="46"/>
        <v>150</v>
      </c>
      <c r="S92" s="363">
        <f t="shared" si="39"/>
        <v>3.5714285714285716</v>
      </c>
      <c r="T92" s="363">
        <f t="shared" si="39"/>
        <v>21.428571428571427</v>
      </c>
      <c r="U92" s="366"/>
      <c r="V92" s="364"/>
      <c r="W92" s="360">
        <v>25</v>
      </c>
      <c r="X92" s="360">
        <f t="shared" si="47"/>
        <v>150</v>
      </c>
      <c r="Y92" s="363">
        <f t="shared" si="40"/>
        <v>3.5714285714285716</v>
      </c>
      <c r="Z92" s="363">
        <f t="shared" si="40"/>
        <v>21.428571428571427</v>
      </c>
      <c r="AA92" s="363"/>
      <c r="AB92" s="364"/>
      <c r="AK92" s="313"/>
      <c r="AL92" s="313"/>
      <c r="AM92" s="313"/>
      <c r="AN92" s="313"/>
      <c r="AO92" s="313"/>
      <c r="AP92" s="313"/>
      <c r="AQ92" s="313"/>
      <c r="AR92" s="313"/>
      <c r="AS92" s="313"/>
      <c r="AT92" s="313"/>
      <c r="AU92" s="313"/>
      <c r="AV92" s="313"/>
      <c r="AW92" s="313"/>
      <c r="AX92" s="313"/>
      <c r="AY92" s="313"/>
      <c r="AZ92" s="313"/>
      <c r="BA92" s="313"/>
      <c r="BB92" s="313"/>
      <c r="BC92" s="313"/>
      <c r="BD92" s="313"/>
      <c r="BE92" s="313"/>
      <c r="BF92" s="313"/>
      <c r="BG92" s="313"/>
      <c r="BH92" s="313"/>
      <c r="BI92" s="313"/>
      <c r="BJ92" s="313"/>
    </row>
    <row r="93" spans="1:62" s="344" customFormat="1">
      <c r="A93" s="315" t="s">
        <v>207</v>
      </c>
      <c r="B93" s="316"/>
      <c r="C93" s="345"/>
      <c r="D93" s="346"/>
      <c r="E93" s="349"/>
      <c r="F93" s="349"/>
      <c r="G93" s="358">
        <f>J93-(J93*0.2)</f>
        <v>440</v>
      </c>
      <c r="H93" s="358">
        <f>J93+(J93*0.2)</f>
        <v>660</v>
      </c>
      <c r="I93" s="357"/>
      <c r="J93" s="359">
        <v>550</v>
      </c>
      <c r="K93" s="358">
        <f>P93-(P93*0.2)</f>
        <v>414.4</v>
      </c>
      <c r="L93" s="358">
        <f>P93+(P93*0.2)</f>
        <v>621.6</v>
      </c>
      <c r="M93" s="358"/>
      <c r="N93" s="358"/>
      <c r="O93" s="357"/>
      <c r="P93" s="359">
        <v>518</v>
      </c>
      <c r="Q93" s="358">
        <f>V93-(V93*0.2)</f>
        <v>340</v>
      </c>
      <c r="R93" s="358">
        <f>V93+(V93*0.2)</f>
        <v>510</v>
      </c>
      <c r="S93" s="358"/>
      <c r="T93" s="358"/>
      <c r="U93" s="357"/>
      <c r="V93" s="359">
        <v>425</v>
      </c>
      <c r="W93" s="358">
        <f>AB93-(AB93*0.2)</f>
        <v>140</v>
      </c>
      <c r="X93" s="358">
        <f>AB93+(AB93*0.2)</f>
        <v>210</v>
      </c>
      <c r="Y93" s="358"/>
      <c r="Z93" s="358"/>
      <c r="AA93" s="357"/>
      <c r="AB93" s="359">
        <v>175</v>
      </c>
    </row>
    <row r="94" spans="1:62">
      <c r="A94" s="319" t="s">
        <v>207</v>
      </c>
      <c r="B94" s="320">
        <v>8</v>
      </c>
      <c r="C94" s="321" t="s">
        <v>208</v>
      </c>
      <c r="D94" s="322" t="s">
        <v>209</v>
      </c>
      <c r="E94" s="330">
        <v>1</v>
      </c>
      <c r="F94" s="339">
        <v>10</v>
      </c>
      <c r="G94" s="360">
        <f>$F94/2</f>
        <v>5</v>
      </c>
      <c r="H94" s="360">
        <f>$F94*3</f>
        <v>30</v>
      </c>
      <c r="I94" s="366"/>
      <c r="J94" s="362"/>
      <c r="K94" s="360">
        <f>$F94/2</f>
        <v>5</v>
      </c>
      <c r="L94" s="360">
        <f>$F94*3</f>
        <v>30</v>
      </c>
      <c r="M94" s="363">
        <f t="shared" ref="M94:N103" si="48">K94/7</f>
        <v>0.7142857142857143</v>
      </c>
      <c r="N94" s="363">
        <f t="shared" si="48"/>
        <v>4.2857142857142856</v>
      </c>
      <c r="P94" s="364"/>
      <c r="Q94" s="360">
        <f>$F94/2</f>
        <v>5</v>
      </c>
      <c r="R94" s="360">
        <f>$F94*3</f>
        <v>30</v>
      </c>
      <c r="S94" s="363">
        <f t="shared" ref="S94:T103" si="49">Q94/7</f>
        <v>0.7142857142857143</v>
      </c>
      <c r="T94" s="363">
        <f t="shared" si="49"/>
        <v>4.2857142857142856</v>
      </c>
      <c r="U94" s="366"/>
      <c r="V94" s="364"/>
      <c r="W94" s="360">
        <f>$F94/2</f>
        <v>5</v>
      </c>
      <c r="X94" s="360">
        <f>$F94*3</f>
        <v>30</v>
      </c>
      <c r="Y94" s="363">
        <f t="shared" ref="Y94:Z103" si="50">W94/7</f>
        <v>0.7142857142857143</v>
      </c>
      <c r="Z94" s="363">
        <f t="shared" si="50"/>
        <v>4.2857142857142856</v>
      </c>
      <c r="AA94" s="366"/>
      <c r="AB94" s="364"/>
      <c r="AK94" s="313"/>
      <c r="AL94" s="313"/>
      <c r="AM94" s="313"/>
      <c r="AN94" s="313"/>
      <c r="AO94" s="313"/>
      <c r="AP94" s="313"/>
      <c r="AQ94" s="313"/>
      <c r="AR94" s="313"/>
      <c r="AS94" s="313"/>
      <c r="AT94" s="313"/>
      <c r="AU94" s="313"/>
      <c r="AV94" s="313"/>
      <c r="AW94" s="313"/>
      <c r="AX94" s="313"/>
      <c r="AY94" s="313"/>
      <c r="AZ94" s="313"/>
      <c r="BA94" s="313"/>
      <c r="BB94" s="313"/>
      <c r="BC94" s="313"/>
      <c r="BD94" s="313"/>
      <c r="BE94" s="313"/>
      <c r="BF94" s="313"/>
      <c r="BG94" s="313"/>
      <c r="BH94" s="313"/>
      <c r="BI94" s="313"/>
      <c r="BJ94" s="313"/>
    </row>
    <row r="95" spans="1:62">
      <c r="A95" s="319" t="s">
        <v>207</v>
      </c>
      <c r="B95" s="320">
        <v>8</v>
      </c>
      <c r="C95" s="321" t="s">
        <v>210</v>
      </c>
      <c r="D95" s="322" t="s">
        <v>211</v>
      </c>
      <c r="E95" s="330">
        <v>1</v>
      </c>
      <c r="F95" s="339">
        <v>15</v>
      </c>
      <c r="G95" s="360">
        <f t="shared" ref="G95:G103" si="51">$F95/2</f>
        <v>7.5</v>
      </c>
      <c r="H95" s="360">
        <f t="shared" ref="H95:H103" si="52">$F95*3</f>
        <v>45</v>
      </c>
      <c r="I95" s="366"/>
      <c r="J95" s="362"/>
      <c r="K95" s="360">
        <f t="shared" ref="K95:K103" si="53">$F95/2</f>
        <v>7.5</v>
      </c>
      <c r="L95" s="360">
        <f t="shared" ref="L95:L103" si="54">$F95*3</f>
        <v>45</v>
      </c>
      <c r="M95" s="363">
        <f t="shared" si="48"/>
        <v>1.0714285714285714</v>
      </c>
      <c r="N95" s="363">
        <f t="shared" si="48"/>
        <v>6.4285714285714288</v>
      </c>
      <c r="P95" s="364"/>
      <c r="Q95" s="360">
        <f t="shared" ref="Q95:Q103" si="55">$F95/2</f>
        <v>7.5</v>
      </c>
      <c r="R95" s="360">
        <f t="shared" ref="R95:R103" si="56">$F95*3</f>
        <v>45</v>
      </c>
      <c r="S95" s="363">
        <f t="shared" si="49"/>
        <v>1.0714285714285714</v>
      </c>
      <c r="T95" s="363">
        <f t="shared" si="49"/>
        <v>6.4285714285714288</v>
      </c>
      <c r="V95" s="364"/>
      <c r="W95" s="360">
        <f t="shared" ref="W95:W103" si="57">$F95/2</f>
        <v>7.5</v>
      </c>
      <c r="X95" s="360">
        <f t="shared" ref="X95:X103" si="58">$F95*3</f>
        <v>45</v>
      </c>
      <c r="Y95" s="363">
        <f t="shared" si="50"/>
        <v>1.0714285714285714</v>
      </c>
      <c r="Z95" s="363">
        <f t="shared" si="50"/>
        <v>6.4285714285714288</v>
      </c>
      <c r="AB95" s="364"/>
      <c r="AK95" s="313"/>
      <c r="AL95" s="313"/>
      <c r="AM95" s="313"/>
      <c r="AN95" s="313"/>
      <c r="AO95" s="313"/>
      <c r="AP95" s="313"/>
      <c r="AQ95" s="313"/>
      <c r="AR95" s="313"/>
      <c r="AS95" s="313"/>
      <c r="AT95" s="313"/>
      <c r="AU95" s="313"/>
      <c r="AV95" s="313"/>
      <c r="AW95" s="313"/>
      <c r="AX95" s="313"/>
      <c r="AY95" s="313"/>
      <c r="AZ95" s="313"/>
      <c r="BA95" s="313"/>
      <c r="BB95" s="313"/>
      <c r="BC95" s="313"/>
      <c r="BD95" s="313"/>
      <c r="BE95" s="313"/>
      <c r="BF95" s="313"/>
      <c r="BG95" s="313"/>
      <c r="BH95" s="313"/>
      <c r="BI95" s="313"/>
      <c r="BJ95" s="313"/>
    </row>
    <row r="96" spans="1:62">
      <c r="A96" s="319" t="s">
        <v>207</v>
      </c>
      <c r="B96" s="320">
        <v>8</v>
      </c>
      <c r="C96" s="321" t="s">
        <v>214</v>
      </c>
      <c r="D96" s="322" t="s">
        <v>215</v>
      </c>
      <c r="E96" s="330">
        <v>2</v>
      </c>
      <c r="F96" s="339">
        <v>125</v>
      </c>
      <c r="G96" s="360">
        <f t="shared" si="51"/>
        <v>62.5</v>
      </c>
      <c r="H96" s="360">
        <f t="shared" si="52"/>
        <v>375</v>
      </c>
      <c r="I96" s="366"/>
      <c r="J96" s="362"/>
      <c r="K96" s="360">
        <f t="shared" si="53"/>
        <v>62.5</v>
      </c>
      <c r="L96" s="360">
        <f t="shared" si="54"/>
        <v>375</v>
      </c>
      <c r="M96" s="363">
        <f t="shared" si="48"/>
        <v>8.9285714285714288</v>
      </c>
      <c r="N96" s="363">
        <f t="shared" si="48"/>
        <v>53.571428571428569</v>
      </c>
      <c r="P96" s="364"/>
      <c r="Q96" s="360">
        <f t="shared" si="55"/>
        <v>62.5</v>
      </c>
      <c r="R96" s="360">
        <f t="shared" si="56"/>
        <v>375</v>
      </c>
      <c r="S96" s="363">
        <f t="shared" si="49"/>
        <v>8.9285714285714288</v>
      </c>
      <c r="T96" s="363">
        <f t="shared" si="49"/>
        <v>53.571428571428569</v>
      </c>
      <c r="V96" s="364"/>
      <c r="W96" s="360">
        <f t="shared" si="57"/>
        <v>62.5</v>
      </c>
      <c r="X96" s="360">
        <f t="shared" si="58"/>
        <v>375</v>
      </c>
      <c r="Y96" s="363">
        <f t="shared" si="50"/>
        <v>8.9285714285714288</v>
      </c>
      <c r="Z96" s="363">
        <f t="shared" si="50"/>
        <v>53.571428571428569</v>
      </c>
      <c r="AB96" s="364"/>
      <c r="AK96" s="313"/>
      <c r="AL96" s="313"/>
      <c r="AM96" s="313"/>
      <c r="AN96" s="313"/>
      <c r="AO96" s="313"/>
      <c r="AP96" s="313"/>
      <c r="AQ96" s="313"/>
      <c r="AR96" s="313"/>
      <c r="AS96" s="313"/>
      <c r="AT96" s="313"/>
      <c r="AU96" s="313"/>
      <c r="AV96" s="313"/>
      <c r="AW96" s="313"/>
      <c r="AX96" s="313"/>
      <c r="AY96" s="313"/>
      <c r="AZ96" s="313"/>
      <c r="BA96" s="313"/>
      <c r="BB96" s="313"/>
      <c r="BC96" s="313"/>
      <c r="BD96" s="313"/>
      <c r="BE96" s="313"/>
      <c r="BF96" s="313"/>
      <c r="BG96" s="313"/>
      <c r="BH96" s="313"/>
      <c r="BI96" s="313"/>
      <c r="BJ96" s="313"/>
    </row>
    <row r="97" spans="1:62">
      <c r="A97" s="319" t="s">
        <v>207</v>
      </c>
      <c r="B97" s="320">
        <v>8</v>
      </c>
      <c r="C97" s="321" t="s">
        <v>216</v>
      </c>
      <c r="D97" s="322" t="s">
        <v>217</v>
      </c>
      <c r="E97" s="330">
        <v>2</v>
      </c>
      <c r="F97" s="339">
        <v>15</v>
      </c>
      <c r="G97" s="360">
        <f t="shared" si="51"/>
        <v>7.5</v>
      </c>
      <c r="H97" s="360">
        <f t="shared" si="52"/>
        <v>45</v>
      </c>
      <c r="I97" s="366"/>
      <c r="J97" s="362"/>
      <c r="K97" s="360">
        <f t="shared" si="53"/>
        <v>7.5</v>
      </c>
      <c r="L97" s="360">
        <f t="shared" si="54"/>
        <v>45</v>
      </c>
      <c r="M97" s="363">
        <f t="shared" si="48"/>
        <v>1.0714285714285714</v>
      </c>
      <c r="N97" s="363">
        <f t="shared" si="48"/>
        <v>6.4285714285714288</v>
      </c>
      <c r="P97" s="364"/>
      <c r="Q97" s="360">
        <f t="shared" si="55"/>
        <v>7.5</v>
      </c>
      <c r="R97" s="360">
        <f t="shared" si="56"/>
        <v>45</v>
      </c>
      <c r="S97" s="363">
        <f t="shared" si="49"/>
        <v>1.0714285714285714</v>
      </c>
      <c r="T97" s="363">
        <f t="shared" si="49"/>
        <v>6.4285714285714288</v>
      </c>
      <c r="V97" s="364"/>
      <c r="W97" s="360">
        <f t="shared" si="57"/>
        <v>7.5</v>
      </c>
      <c r="X97" s="360">
        <f t="shared" si="58"/>
        <v>45</v>
      </c>
      <c r="Y97" s="363">
        <f t="shared" si="50"/>
        <v>1.0714285714285714</v>
      </c>
      <c r="Z97" s="363">
        <f t="shared" si="50"/>
        <v>6.4285714285714288</v>
      </c>
      <c r="AB97" s="364"/>
      <c r="AK97" s="313"/>
      <c r="AL97" s="313"/>
      <c r="AM97" s="313"/>
      <c r="AN97" s="313"/>
      <c r="AO97" s="313"/>
      <c r="AP97" s="313"/>
      <c r="AQ97" s="313"/>
      <c r="AR97" s="313"/>
      <c r="AS97" s="313"/>
      <c r="AT97" s="313"/>
      <c r="AU97" s="313"/>
      <c r="AV97" s="313"/>
      <c r="AW97" s="313"/>
      <c r="AX97" s="313"/>
      <c r="AY97" s="313"/>
      <c r="AZ97" s="313"/>
      <c r="BA97" s="313"/>
      <c r="BB97" s="313"/>
      <c r="BC97" s="313"/>
      <c r="BD97" s="313"/>
      <c r="BE97" s="313"/>
      <c r="BF97" s="313"/>
      <c r="BG97" s="313"/>
      <c r="BH97" s="313"/>
      <c r="BI97" s="313"/>
      <c r="BJ97" s="313"/>
    </row>
    <row r="98" spans="1:62">
      <c r="A98" s="319" t="s">
        <v>207</v>
      </c>
      <c r="B98" s="320">
        <v>8</v>
      </c>
      <c r="C98" s="321" t="s">
        <v>218</v>
      </c>
      <c r="D98" s="322" t="s">
        <v>219</v>
      </c>
      <c r="E98" s="330">
        <v>1</v>
      </c>
      <c r="F98" s="339">
        <v>15</v>
      </c>
      <c r="G98" s="360">
        <f t="shared" si="51"/>
        <v>7.5</v>
      </c>
      <c r="H98" s="360">
        <f t="shared" si="52"/>
        <v>45</v>
      </c>
      <c r="I98" s="366"/>
      <c r="J98" s="362"/>
      <c r="K98" s="360">
        <f t="shared" si="53"/>
        <v>7.5</v>
      </c>
      <c r="L98" s="360">
        <f t="shared" si="54"/>
        <v>45</v>
      </c>
      <c r="M98" s="363">
        <f t="shared" si="48"/>
        <v>1.0714285714285714</v>
      </c>
      <c r="N98" s="363">
        <f t="shared" si="48"/>
        <v>6.4285714285714288</v>
      </c>
      <c r="O98" s="361"/>
      <c r="P98" s="364"/>
      <c r="Q98" s="360">
        <f t="shared" si="55"/>
        <v>7.5</v>
      </c>
      <c r="R98" s="360">
        <f t="shared" si="56"/>
        <v>45</v>
      </c>
      <c r="S98" s="363">
        <f t="shared" si="49"/>
        <v>1.0714285714285714</v>
      </c>
      <c r="T98" s="363">
        <f t="shared" si="49"/>
        <v>6.4285714285714288</v>
      </c>
      <c r="U98" s="361"/>
      <c r="V98" s="364"/>
      <c r="W98" s="360">
        <f t="shared" si="57"/>
        <v>7.5</v>
      </c>
      <c r="X98" s="360">
        <f t="shared" si="58"/>
        <v>45</v>
      </c>
      <c r="Y98" s="363">
        <f t="shared" si="50"/>
        <v>1.0714285714285714</v>
      </c>
      <c r="Z98" s="363">
        <f t="shared" si="50"/>
        <v>6.4285714285714288</v>
      </c>
      <c r="AA98" s="361"/>
      <c r="AB98" s="364"/>
      <c r="AK98" s="313"/>
      <c r="AL98" s="313"/>
      <c r="AM98" s="313"/>
      <c r="AN98" s="313"/>
      <c r="AO98" s="313"/>
      <c r="AP98" s="313"/>
      <c r="AQ98" s="313"/>
      <c r="AR98" s="313"/>
      <c r="AS98" s="313"/>
      <c r="AT98" s="313"/>
      <c r="AU98" s="313"/>
      <c r="AV98" s="313"/>
      <c r="AW98" s="313"/>
      <c r="AX98" s="313"/>
      <c r="AY98" s="313"/>
      <c r="AZ98" s="313"/>
      <c r="BA98" s="313"/>
      <c r="BB98" s="313"/>
      <c r="BC98" s="313"/>
      <c r="BD98" s="313"/>
      <c r="BE98" s="313"/>
      <c r="BF98" s="313"/>
      <c r="BG98" s="313"/>
      <c r="BH98" s="313"/>
      <c r="BI98" s="313"/>
      <c r="BJ98" s="313"/>
    </row>
    <row r="99" spans="1:62">
      <c r="A99" s="319" t="s">
        <v>207</v>
      </c>
      <c r="B99" s="320">
        <v>8</v>
      </c>
      <c r="C99" s="321" t="s">
        <v>220</v>
      </c>
      <c r="D99" s="322" t="s">
        <v>221</v>
      </c>
      <c r="E99" s="330">
        <v>1</v>
      </c>
      <c r="F99" s="339">
        <v>5</v>
      </c>
      <c r="G99" s="360">
        <f t="shared" si="51"/>
        <v>2.5</v>
      </c>
      <c r="H99" s="360">
        <f t="shared" si="52"/>
        <v>15</v>
      </c>
      <c r="I99" s="366"/>
      <c r="J99" s="362"/>
      <c r="K99" s="360">
        <f t="shared" si="53"/>
        <v>2.5</v>
      </c>
      <c r="L99" s="360">
        <f t="shared" si="54"/>
        <v>15</v>
      </c>
      <c r="M99" s="363">
        <f t="shared" si="48"/>
        <v>0.35714285714285715</v>
      </c>
      <c r="N99" s="363">
        <f t="shared" si="48"/>
        <v>2.1428571428571428</v>
      </c>
      <c r="O99" s="361"/>
      <c r="P99" s="364"/>
      <c r="Q99" s="360">
        <f t="shared" si="55"/>
        <v>2.5</v>
      </c>
      <c r="R99" s="360">
        <f t="shared" si="56"/>
        <v>15</v>
      </c>
      <c r="S99" s="363">
        <f t="shared" si="49"/>
        <v>0.35714285714285715</v>
      </c>
      <c r="T99" s="363">
        <f t="shared" si="49"/>
        <v>2.1428571428571428</v>
      </c>
      <c r="U99" s="361"/>
      <c r="V99" s="364"/>
      <c r="W99" s="360">
        <f t="shared" si="57"/>
        <v>2.5</v>
      </c>
      <c r="X99" s="360">
        <f t="shared" si="58"/>
        <v>15</v>
      </c>
      <c r="Y99" s="363">
        <f t="shared" si="50"/>
        <v>0.35714285714285715</v>
      </c>
      <c r="Z99" s="363">
        <f t="shared" si="50"/>
        <v>2.1428571428571428</v>
      </c>
      <c r="AA99" s="361"/>
      <c r="AB99" s="364"/>
      <c r="AK99" s="313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3"/>
      <c r="AX99" s="313"/>
      <c r="AY99" s="313"/>
      <c r="AZ99" s="313"/>
      <c r="BA99" s="313"/>
      <c r="BB99" s="313"/>
      <c r="BC99" s="313"/>
      <c r="BD99" s="313"/>
      <c r="BE99" s="313"/>
      <c r="BF99" s="313"/>
      <c r="BG99" s="313"/>
      <c r="BH99" s="313"/>
      <c r="BI99" s="313"/>
      <c r="BJ99" s="313"/>
    </row>
    <row r="100" spans="1:62">
      <c r="A100" s="319" t="s">
        <v>207</v>
      </c>
      <c r="B100" s="445">
        <v>8</v>
      </c>
      <c r="C100" s="321" t="s">
        <v>486</v>
      </c>
      <c r="D100" s="322" t="s">
        <v>438</v>
      </c>
      <c r="E100" s="330">
        <v>1</v>
      </c>
      <c r="F100" s="339">
        <v>15</v>
      </c>
      <c r="G100" s="360">
        <f t="shared" si="51"/>
        <v>7.5</v>
      </c>
      <c r="H100" s="360">
        <f t="shared" si="52"/>
        <v>45</v>
      </c>
      <c r="I100" s="366"/>
      <c r="J100" s="362"/>
      <c r="K100" s="360">
        <f t="shared" si="53"/>
        <v>7.5</v>
      </c>
      <c r="L100" s="360">
        <f t="shared" si="54"/>
        <v>45</v>
      </c>
      <c r="M100" s="363">
        <f t="shared" si="48"/>
        <v>1.0714285714285714</v>
      </c>
      <c r="N100" s="363">
        <f t="shared" si="48"/>
        <v>6.4285714285714288</v>
      </c>
      <c r="O100" s="380"/>
      <c r="P100" s="364"/>
      <c r="Q100" s="360">
        <f t="shared" si="55"/>
        <v>7.5</v>
      </c>
      <c r="R100" s="360">
        <f t="shared" si="56"/>
        <v>45</v>
      </c>
      <c r="S100" s="363">
        <f t="shared" si="49"/>
        <v>1.0714285714285714</v>
      </c>
      <c r="T100" s="363">
        <f t="shared" si="49"/>
        <v>6.4285714285714288</v>
      </c>
      <c r="U100" s="380"/>
      <c r="V100" s="364"/>
      <c r="W100" s="360">
        <f t="shared" si="57"/>
        <v>7.5</v>
      </c>
      <c r="X100" s="360">
        <f t="shared" si="58"/>
        <v>45</v>
      </c>
      <c r="Y100" s="363">
        <f t="shared" si="50"/>
        <v>1.0714285714285714</v>
      </c>
      <c r="Z100" s="363">
        <f t="shared" si="50"/>
        <v>6.4285714285714288</v>
      </c>
      <c r="AA100" s="380"/>
      <c r="AB100" s="364"/>
      <c r="AK100" s="313"/>
      <c r="AL100" s="313"/>
      <c r="AM100" s="313"/>
      <c r="AN100" s="313"/>
      <c r="AO100" s="313"/>
      <c r="AP100" s="313"/>
      <c r="AQ100" s="313"/>
      <c r="AR100" s="313"/>
      <c r="AS100" s="313"/>
      <c r="AT100" s="313"/>
      <c r="AU100" s="313"/>
      <c r="AV100" s="313"/>
      <c r="AW100" s="313"/>
      <c r="AX100" s="313"/>
      <c r="AY100" s="313"/>
      <c r="AZ100" s="313"/>
      <c r="BA100" s="313"/>
      <c r="BB100" s="313"/>
      <c r="BC100" s="313"/>
      <c r="BD100" s="313"/>
      <c r="BE100" s="313"/>
      <c r="BF100" s="313"/>
      <c r="BG100" s="313"/>
      <c r="BH100" s="313"/>
      <c r="BI100" s="313"/>
      <c r="BJ100" s="313"/>
    </row>
    <row r="101" spans="1:62">
      <c r="A101" s="319" t="s">
        <v>207</v>
      </c>
      <c r="B101" s="445">
        <v>8</v>
      </c>
      <c r="C101" s="321" t="s">
        <v>615</v>
      </c>
      <c r="D101" s="322" t="s">
        <v>598</v>
      </c>
      <c r="E101" s="330">
        <v>2</v>
      </c>
      <c r="F101" s="339">
        <v>15</v>
      </c>
      <c r="G101" s="360">
        <f t="shared" si="51"/>
        <v>7.5</v>
      </c>
      <c r="H101" s="360">
        <f t="shared" si="52"/>
        <v>45</v>
      </c>
      <c r="I101" s="366"/>
      <c r="J101" s="362"/>
      <c r="K101" s="360">
        <f t="shared" si="53"/>
        <v>7.5</v>
      </c>
      <c r="L101" s="360">
        <f t="shared" si="54"/>
        <v>45</v>
      </c>
      <c r="M101" s="363">
        <f t="shared" si="48"/>
        <v>1.0714285714285714</v>
      </c>
      <c r="N101" s="363">
        <f t="shared" si="48"/>
        <v>6.4285714285714288</v>
      </c>
      <c r="O101" s="380"/>
      <c r="P101" s="364"/>
      <c r="Q101" s="360">
        <f t="shared" si="55"/>
        <v>7.5</v>
      </c>
      <c r="R101" s="360">
        <f t="shared" si="56"/>
        <v>45</v>
      </c>
      <c r="S101" s="363">
        <f t="shared" si="49"/>
        <v>1.0714285714285714</v>
      </c>
      <c r="T101" s="363">
        <f t="shared" si="49"/>
        <v>6.4285714285714288</v>
      </c>
      <c r="U101" s="380"/>
      <c r="V101" s="364"/>
      <c r="W101" s="360">
        <f t="shared" si="57"/>
        <v>7.5</v>
      </c>
      <c r="X101" s="360">
        <f t="shared" si="58"/>
        <v>45</v>
      </c>
      <c r="Y101" s="363">
        <f t="shared" si="50"/>
        <v>1.0714285714285714</v>
      </c>
      <c r="Z101" s="363">
        <f t="shared" si="50"/>
        <v>6.4285714285714288</v>
      </c>
      <c r="AA101" s="380"/>
      <c r="AB101" s="364"/>
      <c r="AK101" s="313"/>
      <c r="AL101" s="313"/>
      <c r="AM101" s="313"/>
      <c r="AN101" s="313"/>
      <c r="AO101" s="313"/>
      <c r="AP101" s="313"/>
      <c r="AQ101" s="313"/>
      <c r="AR101" s="313"/>
      <c r="AS101" s="313"/>
      <c r="AT101" s="313"/>
      <c r="AU101" s="313"/>
      <c r="AV101" s="313"/>
      <c r="AW101" s="313"/>
      <c r="AX101" s="313"/>
      <c r="AY101" s="313"/>
      <c r="AZ101" s="313"/>
      <c r="BA101" s="313"/>
      <c r="BB101" s="313"/>
      <c r="BC101" s="313"/>
      <c r="BD101" s="313"/>
      <c r="BE101" s="313"/>
      <c r="BF101" s="313"/>
      <c r="BG101" s="313"/>
      <c r="BH101" s="313"/>
      <c r="BI101" s="313"/>
      <c r="BJ101" s="313"/>
    </row>
    <row r="102" spans="1:62">
      <c r="A102" s="319" t="s">
        <v>207</v>
      </c>
      <c r="B102" s="445">
        <v>8</v>
      </c>
      <c r="C102" s="321" t="s">
        <v>616</v>
      </c>
      <c r="D102" s="322" t="s">
        <v>436</v>
      </c>
      <c r="E102" s="330">
        <v>2</v>
      </c>
      <c r="F102" s="339">
        <v>15</v>
      </c>
      <c r="G102" s="360">
        <f t="shared" si="51"/>
        <v>7.5</v>
      </c>
      <c r="H102" s="360">
        <f t="shared" si="52"/>
        <v>45</v>
      </c>
      <c r="I102" s="366"/>
      <c r="J102" s="362"/>
      <c r="K102" s="360">
        <f t="shared" si="53"/>
        <v>7.5</v>
      </c>
      <c r="L102" s="360">
        <f t="shared" si="54"/>
        <v>45</v>
      </c>
      <c r="M102" s="363">
        <f t="shared" si="48"/>
        <v>1.0714285714285714</v>
      </c>
      <c r="N102" s="363">
        <f t="shared" si="48"/>
        <v>6.4285714285714288</v>
      </c>
      <c r="O102" s="380"/>
      <c r="P102" s="364"/>
      <c r="Q102" s="360">
        <f t="shared" si="55"/>
        <v>7.5</v>
      </c>
      <c r="R102" s="360">
        <f t="shared" si="56"/>
        <v>45</v>
      </c>
      <c r="S102" s="363">
        <f t="shared" si="49"/>
        <v>1.0714285714285714</v>
      </c>
      <c r="T102" s="363">
        <f t="shared" si="49"/>
        <v>6.4285714285714288</v>
      </c>
      <c r="U102" s="380"/>
      <c r="V102" s="364"/>
      <c r="W102" s="360">
        <f t="shared" si="57"/>
        <v>7.5</v>
      </c>
      <c r="X102" s="360">
        <f t="shared" si="58"/>
        <v>45</v>
      </c>
      <c r="Y102" s="363">
        <f t="shared" si="50"/>
        <v>1.0714285714285714</v>
      </c>
      <c r="Z102" s="363">
        <f t="shared" si="50"/>
        <v>6.4285714285714288</v>
      </c>
      <c r="AA102" s="380"/>
      <c r="AB102" s="364"/>
      <c r="AK102" s="313"/>
      <c r="AL102" s="313"/>
      <c r="AM102" s="313"/>
      <c r="AN102" s="313"/>
      <c r="AO102" s="313"/>
      <c r="AP102" s="313"/>
      <c r="AQ102" s="313"/>
      <c r="AR102" s="313"/>
      <c r="AS102" s="313"/>
      <c r="AT102" s="313"/>
      <c r="AU102" s="313"/>
      <c r="AV102" s="313"/>
      <c r="AW102" s="313"/>
      <c r="AX102" s="313"/>
      <c r="AY102" s="313"/>
      <c r="AZ102" s="313"/>
      <c r="BA102" s="313"/>
      <c r="BB102" s="313"/>
      <c r="BC102" s="313"/>
      <c r="BD102" s="313"/>
      <c r="BE102" s="313"/>
      <c r="BF102" s="313"/>
      <c r="BG102" s="313"/>
      <c r="BH102" s="313"/>
      <c r="BI102" s="313"/>
      <c r="BJ102" s="313"/>
    </row>
    <row r="103" spans="1:62">
      <c r="A103" s="319" t="s">
        <v>207</v>
      </c>
      <c r="B103" s="445">
        <v>8</v>
      </c>
      <c r="C103" s="321" t="s">
        <v>609</v>
      </c>
      <c r="D103" s="322" t="s">
        <v>619</v>
      </c>
      <c r="E103" s="330"/>
      <c r="F103" s="339">
        <v>5</v>
      </c>
      <c r="G103" s="360">
        <f t="shared" si="51"/>
        <v>2.5</v>
      </c>
      <c r="H103" s="360">
        <f t="shared" si="52"/>
        <v>15</v>
      </c>
      <c r="I103" s="366"/>
      <c r="J103" s="362"/>
      <c r="K103" s="360">
        <f t="shared" si="53"/>
        <v>2.5</v>
      </c>
      <c r="L103" s="360">
        <f t="shared" si="54"/>
        <v>15</v>
      </c>
      <c r="M103" s="363">
        <f t="shared" si="48"/>
        <v>0.35714285714285715</v>
      </c>
      <c r="N103" s="363">
        <f t="shared" si="48"/>
        <v>2.1428571428571428</v>
      </c>
      <c r="O103" s="380"/>
      <c r="P103" s="364"/>
      <c r="Q103" s="360">
        <f t="shared" si="55"/>
        <v>2.5</v>
      </c>
      <c r="R103" s="360">
        <f t="shared" si="56"/>
        <v>15</v>
      </c>
      <c r="S103" s="363">
        <f t="shared" si="49"/>
        <v>0.35714285714285715</v>
      </c>
      <c r="T103" s="363">
        <f t="shared" si="49"/>
        <v>2.1428571428571428</v>
      </c>
      <c r="U103" s="380"/>
      <c r="V103" s="364"/>
      <c r="W103" s="360">
        <f t="shared" si="57"/>
        <v>2.5</v>
      </c>
      <c r="X103" s="360">
        <f t="shared" si="58"/>
        <v>15</v>
      </c>
      <c r="Y103" s="363">
        <f t="shared" si="50"/>
        <v>0.35714285714285715</v>
      </c>
      <c r="Z103" s="363">
        <f t="shared" si="50"/>
        <v>2.1428571428571428</v>
      </c>
      <c r="AA103" s="380"/>
      <c r="AB103" s="364"/>
      <c r="AK103" s="313"/>
      <c r="AL103" s="313"/>
      <c r="AM103" s="313"/>
      <c r="AN103" s="313"/>
      <c r="AO103" s="313"/>
      <c r="AP103" s="313"/>
      <c r="AQ103" s="313"/>
      <c r="AR103" s="313"/>
      <c r="AS103" s="313"/>
      <c r="AT103" s="313"/>
      <c r="AU103" s="313"/>
      <c r="AV103" s="313"/>
      <c r="AW103" s="313"/>
      <c r="AX103" s="313"/>
      <c r="AY103" s="313"/>
      <c r="AZ103" s="313"/>
      <c r="BA103" s="313"/>
      <c r="BB103" s="313"/>
      <c r="BC103" s="313"/>
      <c r="BD103" s="313"/>
      <c r="BE103" s="313"/>
      <c r="BF103" s="313"/>
      <c r="BG103" s="313"/>
      <c r="BH103" s="313"/>
      <c r="BI103" s="313"/>
      <c r="BJ103" s="313"/>
    </row>
    <row r="104" spans="1:62" s="344" customFormat="1">
      <c r="A104" s="315" t="s">
        <v>222</v>
      </c>
      <c r="B104" s="316"/>
      <c r="C104" s="345"/>
      <c r="D104" s="346"/>
      <c r="E104" s="349"/>
      <c r="F104" s="349"/>
      <c r="G104" s="358">
        <f>J104-(J104*0.2)</f>
        <v>1380</v>
      </c>
      <c r="H104" s="358">
        <f>J104+(J104*0.2)</f>
        <v>2070</v>
      </c>
      <c r="I104" s="357"/>
      <c r="J104" s="359">
        <v>1725</v>
      </c>
      <c r="K104" s="358">
        <f>P104-(P104*0.2)</f>
        <v>910.4</v>
      </c>
      <c r="L104" s="358">
        <f>P104+(P104*0.2)</f>
        <v>1365.6</v>
      </c>
      <c r="M104" s="358"/>
      <c r="N104" s="358"/>
      <c r="O104" s="357"/>
      <c r="P104" s="359">
        <v>1138</v>
      </c>
      <c r="Q104" s="358">
        <f>V104-(V104*0.2)</f>
        <v>1800</v>
      </c>
      <c r="R104" s="358">
        <f>V104+(V104*0.2)</f>
        <v>2700</v>
      </c>
      <c r="S104" s="358"/>
      <c r="T104" s="358"/>
      <c r="U104" s="357"/>
      <c r="V104" s="359">
        <v>2250</v>
      </c>
      <c r="W104" s="358">
        <f>AB104-(AB104*0.2)</f>
        <v>908</v>
      </c>
      <c r="X104" s="358">
        <f>AB104+(AB104*0.2)</f>
        <v>1362</v>
      </c>
      <c r="Y104" s="358"/>
      <c r="Z104" s="358"/>
      <c r="AA104" s="357"/>
      <c r="AB104" s="359">
        <v>1135</v>
      </c>
    </row>
    <row r="105" spans="1:62">
      <c r="A105" s="319" t="s">
        <v>222</v>
      </c>
      <c r="B105" s="320">
        <v>9</v>
      </c>
      <c r="C105" s="336" t="s">
        <v>223</v>
      </c>
      <c r="D105" s="337" t="s">
        <v>224</v>
      </c>
      <c r="E105" s="340">
        <v>2</v>
      </c>
      <c r="F105" s="353">
        <v>20</v>
      </c>
      <c r="G105" s="360">
        <f t="shared" ref="G105:G115" si="59">$F105/2</f>
        <v>10</v>
      </c>
      <c r="H105" s="360">
        <f>$F105*4</f>
        <v>80</v>
      </c>
      <c r="I105" s="366"/>
      <c r="J105" s="362"/>
      <c r="K105" s="360">
        <f t="shared" ref="K105:K110" si="60">$F105/2</f>
        <v>10</v>
      </c>
      <c r="L105" s="360">
        <f>$F105*4</f>
        <v>80</v>
      </c>
      <c r="M105" s="363">
        <f t="shared" ref="M105:N110" si="61">K105/7</f>
        <v>1.4285714285714286</v>
      </c>
      <c r="N105" s="363">
        <f t="shared" si="61"/>
        <v>11.428571428571429</v>
      </c>
      <c r="O105" s="366"/>
      <c r="P105" s="364"/>
      <c r="Q105" s="360">
        <f t="shared" ref="Q105:Q109" si="62">$F105/2</f>
        <v>10</v>
      </c>
      <c r="R105" s="360">
        <f>$F105*4</f>
        <v>80</v>
      </c>
      <c r="S105" s="363">
        <f t="shared" ref="S105:T110" si="63">Q105/7</f>
        <v>1.4285714285714286</v>
      </c>
      <c r="T105" s="363">
        <f t="shared" si="63"/>
        <v>11.428571428571429</v>
      </c>
      <c r="U105" s="361"/>
      <c r="V105" s="364"/>
      <c r="W105" s="360">
        <f t="shared" ref="W105:W109" si="64">$F105/2</f>
        <v>10</v>
      </c>
      <c r="X105" s="360">
        <f>$F105*4</f>
        <v>80</v>
      </c>
      <c r="Y105" s="363">
        <f t="shared" ref="Y105:Z110" si="65">W105/7</f>
        <v>1.4285714285714286</v>
      </c>
      <c r="Z105" s="363">
        <f t="shared" si="65"/>
        <v>11.428571428571429</v>
      </c>
      <c r="AA105" s="363"/>
      <c r="AB105" s="364"/>
      <c r="AK105" s="313"/>
      <c r="AL105" s="313"/>
      <c r="AM105" s="313"/>
      <c r="AN105" s="313"/>
      <c r="AO105" s="313"/>
      <c r="AP105" s="313"/>
      <c r="AQ105" s="313"/>
      <c r="AR105" s="313"/>
      <c r="AS105" s="313"/>
      <c r="AT105" s="313"/>
      <c r="AU105" s="313"/>
      <c r="AV105" s="313"/>
      <c r="AW105" s="313"/>
      <c r="AX105" s="313"/>
      <c r="AY105" s="313"/>
      <c r="AZ105" s="313"/>
      <c r="BA105" s="313"/>
      <c r="BB105" s="313"/>
      <c r="BC105" s="313"/>
      <c r="BD105" s="313"/>
      <c r="BE105" s="313"/>
      <c r="BF105" s="313"/>
      <c r="BG105" s="313"/>
      <c r="BH105" s="313"/>
      <c r="BI105" s="313"/>
      <c r="BJ105" s="313"/>
    </row>
    <row r="106" spans="1:62">
      <c r="A106" s="319" t="s">
        <v>222</v>
      </c>
      <c r="B106" s="320">
        <v>9</v>
      </c>
      <c r="C106" s="321" t="s">
        <v>225</v>
      </c>
      <c r="D106" s="322" t="s">
        <v>226</v>
      </c>
      <c r="E106" s="330">
        <v>1</v>
      </c>
      <c r="F106" s="339">
        <v>250</v>
      </c>
      <c r="G106" s="360">
        <f t="shared" si="59"/>
        <v>125</v>
      </c>
      <c r="H106" s="360">
        <f t="shared" ref="H106:H110" si="66">$F106*4</f>
        <v>1000</v>
      </c>
      <c r="I106" s="366"/>
      <c r="J106" s="362"/>
      <c r="K106" s="360">
        <f t="shared" si="60"/>
        <v>125</v>
      </c>
      <c r="L106" s="360">
        <f t="shared" ref="L106:L110" si="67">$F106*4</f>
        <v>1000</v>
      </c>
      <c r="M106" s="363">
        <f t="shared" si="61"/>
        <v>17.857142857142858</v>
      </c>
      <c r="N106" s="363">
        <f t="shared" si="61"/>
        <v>142.85714285714286</v>
      </c>
      <c r="O106" s="366"/>
      <c r="P106" s="364"/>
      <c r="Q106" s="360">
        <f t="shared" si="62"/>
        <v>125</v>
      </c>
      <c r="R106" s="360">
        <f t="shared" ref="R106:R109" si="68">$F106*4</f>
        <v>1000</v>
      </c>
      <c r="S106" s="363">
        <f t="shared" si="63"/>
        <v>17.857142857142858</v>
      </c>
      <c r="T106" s="363">
        <f t="shared" si="63"/>
        <v>142.85714285714286</v>
      </c>
      <c r="U106" s="366"/>
      <c r="V106" s="364"/>
      <c r="W106" s="360">
        <f t="shared" si="64"/>
        <v>125</v>
      </c>
      <c r="X106" s="360">
        <f t="shared" ref="X106:X109" si="69">$F106*4</f>
        <v>1000</v>
      </c>
      <c r="Y106" s="363">
        <f t="shared" si="65"/>
        <v>17.857142857142858</v>
      </c>
      <c r="Z106" s="363">
        <f t="shared" si="65"/>
        <v>142.85714285714286</v>
      </c>
      <c r="AA106" s="363"/>
      <c r="AB106" s="364"/>
      <c r="AK106" s="313"/>
      <c r="AL106" s="313"/>
      <c r="AM106" s="313"/>
      <c r="AN106" s="313"/>
      <c r="AO106" s="313"/>
      <c r="AP106" s="313"/>
      <c r="AQ106" s="313"/>
      <c r="AR106" s="313"/>
      <c r="AS106" s="313"/>
      <c r="AT106" s="313"/>
      <c r="AU106" s="313"/>
      <c r="AV106" s="313"/>
      <c r="AW106" s="313"/>
      <c r="AX106" s="313"/>
      <c r="AY106" s="313"/>
      <c r="AZ106" s="313"/>
      <c r="BA106" s="313"/>
      <c r="BB106" s="313"/>
      <c r="BC106" s="313"/>
      <c r="BD106" s="313"/>
      <c r="BE106" s="313"/>
      <c r="BF106" s="313"/>
      <c r="BG106" s="313"/>
      <c r="BH106" s="313"/>
      <c r="BI106" s="313"/>
      <c r="BJ106" s="313"/>
    </row>
    <row r="107" spans="1:62">
      <c r="A107" s="319" t="s">
        <v>222</v>
      </c>
      <c r="B107" s="320">
        <v>9</v>
      </c>
      <c r="C107" s="321" t="s">
        <v>227</v>
      </c>
      <c r="D107" s="337" t="s">
        <v>228</v>
      </c>
      <c r="E107" s="330">
        <v>2</v>
      </c>
      <c r="F107" s="339">
        <v>250</v>
      </c>
      <c r="G107" s="360">
        <f t="shared" si="59"/>
        <v>125</v>
      </c>
      <c r="H107" s="360">
        <f t="shared" si="66"/>
        <v>1000</v>
      </c>
      <c r="I107" s="361"/>
      <c r="J107" s="362"/>
      <c r="K107" s="360">
        <f t="shared" si="60"/>
        <v>125</v>
      </c>
      <c r="L107" s="360">
        <f t="shared" si="67"/>
        <v>1000</v>
      </c>
      <c r="M107" s="363">
        <f t="shared" si="61"/>
        <v>17.857142857142858</v>
      </c>
      <c r="N107" s="363">
        <f t="shared" si="61"/>
        <v>142.85714285714286</v>
      </c>
      <c r="O107" s="366"/>
      <c r="P107" s="364"/>
      <c r="Q107" s="360">
        <f t="shared" si="62"/>
        <v>125</v>
      </c>
      <c r="R107" s="360">
        <f t="shared" si="68"/>
        <v>1000</v>
      </c>
      <c r="S107" s="363">
        <f t="shared" si="63"/>
        <v>17.857142857142858</v>
      </c>
      <c r="T107" s="363">
        <f t="shared" si="63"/>
        <v>142.85714285714286</v>
      </c>
      <c r="U107" s="366"/>
      <c r="V107" s="364"/>
      <c r="W107" s="360">
        <f t="shared" si="64"/>
        <v>125</v>
      </c>
      <c r="X107" s="360">
        <f t="shared" si="69"/>
        <v>1000</v>
      </c>
      <c r="Y107" s="363">
        <f t="shared" si="65"/>
        <v>17.857142857142858</v>
      </c>
      <c r="Z107" s="363">
        <f t="shared" si="65"/>
        <v>142.85714285714286</v>
      </c>
      <c r="AA107" s="363"/>
      <c r="AB107" s="364"/>
      <c r="AK107" s="313"/>
      <c r="AL107" s="313"/>
      <c r="AM107" s="313"/>
      <c r="AN107" s="313"/>
      <c r="AO107" s="313"/>
      <c r="AP107" s="313"/>
      <c r="AQ107" s="313"/>
      <c r="AR107" s="313"/>
      <c r="AS107" s="313"/>
      <c r="AT107" s="313"/>
      <c r="AU107" s="313"/>
      <c r="AV107" s="313"/>
      <c r="AW107" s="313"/>
      <c r="AX107" s="313"/>
      <c r="AY107" s="313"/>
      <c r="AZ107" s="313"/>
      <c r="BA107" s="313"/>
      <c r="BB107" s="313"/>
      <c r="BC107" s="313"/>
      <c r="BD107" s="313"/>
      <c r="BE107" s="313"/>
      <c r="BF107" s="313"/>
      <c r="BG107" s="313"/>
      <c r="BH107" s="313"/>
      <c r="BI107" s="313"/>
      <c r="BJ107" s="313"/>
    </row>
    <row r="108" spans="1:62">
      <c r="A108" s="319" t="s">
        <v>222</v>
      </c>
      <c r="B108" s="320">
        <v>9</v>
      </c>
      <c r="C108" s="321" t="s">
        <v>229</v>
      </c>
      <c r="D108" s="322" t="s">
        <v>230</v>
      </c>
      <c r="E108" s="330">
        <v>2</v>
      </c>
      <c r="F108" s="339">
        <v>250</v>
      </c>
      <c r="G108" s="360">
        <f t="shared" si="59"/>
        <v>125</v>
      </c>
      <c r="H108" s="360">
        <f t="shared" si="66"/>
        <v>1000</v>
      </c>
      <c r="I108" s="361"/>
      <c r="J108" s="362"/>
      <c r="K108" s="360">
        <f t="shared" si="60"/>
        <v>125</v>
      </c>
      <c r="L108" s="360">
        <f t="shared" si="67"/>
        <v>1000</v>
      </c>
      <c r="M108" s="363">
        <f t="shared" si="61"/>
        <v>17.857142857142858</v>
      </c>
      <c r="N108" s="363">
        <f t="shared" si="61"/>
        <v>142.85714285714286</v>
      </c>
      <c r="O108" s="361"/>
      <c r="P108" s="364"/>
      <c r="Q108" s="360">
        <f t="shared" si="62"/>
        <v>125</v>
      </c>
      <c r="R108" s="360">
        <f t="shared" si="68"/>
        <v>1000</v>
      </c>
      <c r="S108" s="363">
        <f t="shared" si="63"/>
        <v>17.857142857142858</v>
      </c>
      <c r="T108" s="363">
        <f t="shared" si="63"/>
        <v>142.85714285714286</v>
      </c>
      <c r="U108" s="361"/>
      <c r="V108" s="364"/>
      <c r="W108" s="360">
        <f t="shared" si="64"/>
        <v>125</v>
      </c>
      <c r="X108" s="360">
        <f t="shared" si="69"/>
        <v>1000</v>
      </c>
      <c r="Y108" s="363">
        <f t="shared" si="65"/>
        <v>17.857142857142858</v>
      </c>
      <c r="Z108" s="363">
        <f t="shared" si="65"/>
        <v>142.85714285714286</v>
      </c>
      <c r="AA108" s="363"/>
      <c r="AB108" s="364"/>
      <c r="AK108" s="313"/>
      <c r="AL108" s="313"/>
      <c r="AM108" s="313"/>
      <c r="AN108" s="313"/>
      <c r="AO108" s="313"/>
      <c r="AP108" s="313"/>
      <c r="AQ108" s="313"/>
      <c r="AR108" s="313"/>
      <c r="AS108" s="313"/>
      <c r="AT108" s="313"/>
      <c r="AU108" s="313"/>
      <c r="AV108" s="313"/>
      <c r="AW108" s="313"/>
      <c r="AX108" s="313"/>
      <c r="AY108" s="313"/>
      <c r="AZ108" s="313"/>
      <c r="BA108" s="313"/>
      <c r="BB108" s="313"/>
      <c r="BC108" s="313"/>
      <c r="BD108" s="313"/>
      <c r="BE108" s="313"/>
      <c r="BF108" s="313"/>
      <c r="BG108" s="313"/>
      <c r="BH108" s="313"/>
      <c r="BI108" s="313"/>
      <c r="BJ108" s="313"/>
    </row>
    <row r="109" spans="1:62">
      <c r="A109" s="319" t="s">
        <v>222</v>
      </c>
      <c r="B109" s="320">
        <v>9</v>
      </c>
      <c r="C109" s="321" t="s">
        <v>523</v>
      </c>
      <c r="D109" s="322" t="s">
        <v>234</v>
      </c>
      <c r="E109" s="330">
        <v>3</v>
      </c>
      <c r="F109" s="339">
        <v>15</v>
      </c>
      <c r="G109" s="360">
        <f t="shared" si="59"/>
        <v>7.5</v>
      </c>
      <c r="H109" s="360">
        <f t="shared" si="66"/>
        <v>60</v>
      </c>
      <c r="I109" s="366"/>
      <c r="J109" s="362"/>
      <c r="K109" s="360">
        <f t="shared" si="60"/>
        <v>7.5</v>
      </c>
      <c r="L109" s="360">
        <f t="shared" si="67"/>
        <v>60</v>
      </c>
      <c r="M109" s="363">
        <f t="shared" si="61"/>
        <v>1.0714285714285714</v>
      </c>
      <c r="N109" s="363">
        <f t="shared" si="61"/>
        <v>8.5714285714285712</v>
      </c>
      <c r="O109" s="366"/>
      <c r="P109" s="364"/>
      <c r="Q109" s="360">
        <f t="shared" si="62"/>
        <v>7.5</v>
      </c>
      <c r="R109" s="360">
        <f t="shared" si="68"/>
        <v>60</v>
      </c>
      <c r="S109" s="363">
        <f t="shared" si="63"/>
        <v>1.0714285714285714</v>
      </c>
      <c r="T109" s="363">
        <f t="shared" si="63"/>
        <v>8.5714285714285712</v>
      </c>
      <c r="U109" s="366"/>
      <c r="V109" s="364"/>
      <c r="W109" s="360">
        <f t="shared" si="64"/>
        <v>7.5</v>
      </c>
      <c r="X109" s="360">
        <f t="shared" si="69"/>
        <v>60</v>
      </c>
      <c r="Y109" s="363">
        <f t="shared" si="65"/>
        <v>1.0714285714285714</v>
      </c>
      <c r="Z109" s="363">
        <f t="shared" si="65"/>
        <v>8.5714285714285712</v>
      </c>
      <c r="AA109" s="363"/>
      <c r="AB109" s="364"/>
      <c r="AK109" s="313"/>
      <c r="AL109" s="313"/>
      <c r="AM109" s="313"/>
      <c r="AN109" s="313"/>
      <c r="AO109" s="313"/>
      <c r="AP109" s="313"/>
      <c r="AQ109" s="313"/>
      <c r="AR109" s="313"/>
      <c r="AS109" s="313"/>
      <c r="AT109" s="313"/>
      <c r="AU109" s="313"/>
      <c r="AV109" s="313"/>
      <c r="AW109" s="313"/>
      <c r="AX109" s="313"/>
      <c r="AY109" s="313"/>
      <c r="AZ109" s="313"/>
      <c r="BA109" s="313"/>
      <c r="BB109" s="313"/>
      <c r="BC109" s="313"/>
      <c r="BD109" s="313"/>
      <c r="BE109" s="313"/>
      <c r="BF109" s="313"/>
      <c r="BG109" s="313"/>
      <c r="BH109" s="313"/>
      <c r="BI109" s="313"/>
      <c r="BJ109" s="313"/>
    </row>
    <row r="110" spans="1:62">
      <c r="A110" s="319" t="s">
        <v>222</v>
      </c>
      <c r="B110" s="320">
        <v>9</v>
      </c>
      <c r="C110" s="321" t="s">
        <v>397</v>
      </c>
      <c r="D110" s="322" t="s">
        <v>430</v>
      </c>
      <c r="E110" s="330">
        <v>3</v>
      </c>
      <c r="F110" s="339">
        <v>250</v>
      </c>
      <c r="G110" s="360">
        <f t="shared" si="59"/>
        <v>125</v>
      </c>
      <c r="H110" s="360">
        <f t="shared" si="66"/>
        <v>1000</v>
      </c>
      <c r="I110" s="366"/>
      <c r="J110" s="362"/>
      <c r="K110" s="360">
        <f t="shared" si="60"/>
        <v>125</v>
      </c>
      <c r="L110" s="360">
        <f t="shared" si="67"/>
        <v>1000</v>
      </c>
      <c r="M110" s="363">
        <f t="shared" si="61"/>
        <v>17.857142857142858</v>
      </c>
      <c r="N110" s="363">
        <f t="shared" si="61"/>
        <v>142.85714285714286</v>
      </c>
      <c r="O110" s="366"/>
      <c r="P110" s="364"/>
      <c r="Q110" s="372">
        <v>0</v>
      </c>
      <c r="R110" s="372">
        <v>0</v>
      </c>
      <c r="S110" s="363">
        <f t="shared" si="63"/>
        <v>0</v>
      </c>
      <c r="T110" s="363">
        <f t="shared" si="63"/>
        <v>0</v>
      </c>
      <c r="U110" s="366"/>
      <c r="V110" s="364"/>
      <c r="W110" s="372">
        <v>0</v>
      </c>
      <c r="X110" s="372">
        <v>0</v>
      </c>
      <c r="Y110" s="363">
        <f t="shared" si="65"/>
        <v>0</v>
      </c>
      <c r="Z110" s="363">
        <f t="shared" si="65"/>
        <v>0</v>
      </c>
      <c r="AA110" s="363"/>
      <c r="AB110" s="364"/>
      <c r="AK110" s="313"/>
      <c r="AL110" s="313"/>
      <c r="AM110" s="313"/>
      <c r="AN110" s="313"/>
      <c r="AO110" s="313"/>
      <c r="AP110" s="313"/>
      <c r="AQ110" s="313"/>
      <c r="AR110" s="313"/>
      <c r="AS110" s="313"/>
      <c r="AT110" s="313"/>
      <c r="AU110" s="313"/>
      <c r="AV110" s="313"/>
      <c r="AW110" s="313"/>
      <c r="AX110" s="313"/>
      <c r="AY110" s="313"/>
      <c r="AZ110" s="313"/>
      <c r="BA110" s="313"/>
      <c r="BB110" s="313"/>
      <c r="BC110" s="313"/>
      <c r="BD110" s="313"/>
      <c r="BE110" s="313"/>
      <c r="BF110" s="313"/>
      <c r="BG110" s="313"/>
      <c r="BH110" s="313"/>
      <c r="BI110" s="313"/>
      <c r="BJ110" s="313"/>
    </row>
    <row r="111" spans="1:62" s="344" customFormat="1">
      <c r="A111" s="315" t="s">
        <v>235</v>
      </c>
      <c r="B111" s="316"/>
      <c r="C111" s="345"/>
      <c r="D111" s="346"/>
      <c r="E111" s="349"/>
      <c r="F111" s="349"/>
      <c r="G111" s="358">
        <f>J111-(J111*0.2)</f>
        <v>440</v>
      </c>
      <c r="H111" s="358">
        <f>J111+(J111*0.2)</f>
        <v>660</v>
      </c>
      <c r="I111" s="357"/>
      <c r="J111" s="359">
        <v>550</v>
      </c>
      <c r="K111" s="358">
        <f>P111-(P111*0.2)</f>
        <v>308</v>
      </c>
      <c r="L111" s="358">
        <f>P111+(P111*0.2)</f>
        <v>462</v>
      </c>
      <c r="M111" s="358"/>
      <c r="N111" s="358"/>
      <c r="O111" s="357"/>
      <c r="P111" s="359">
        <v>385</v>
      </c>
      <c r="Q111" s="358">
        <f>V111-(V111*0.2)</f>
        <v>1092</v>
      </c>
      <c r="R111" s="358">
        <f>V111+(V111*0.2)</f>
        <v>1638</v>
      </c>
      <c r="S111" s="358"/>
      <c r="T111" s="358"/>
      <c r="U111" s="357"/>
      <c r="V111" s="359">
        <v>1365</v>
      </c>
      <c r="W111" s="358">
        <f>AB111-(AB111*0.2)</f>
        <v>148</v>
      </c>
      <c r="X111" s="358">
        <f>AB111+(AB111*0.2)</f>
        <v>222</v>
      </c>
      <c r="Y111" s="358"/>
      <c r="Z111" s="358"/>
      <c r="AA111" s="357"/>
      <c r="AB111" s="359">
        <v>185</v>
      </c>
    </row>
    <row r="112" spans="1:62">
      <c r="A112" s="319" t="s">
        <v>235</v>
      </c>
      <c r="B112" s="320">
        <v>10</v>
      </c>
      <c r="C112" s="321" t="s">
        <v>236</v>
      </c>
      <c r="D112" s="322" t="s">
        <v>237</v>
      </c>
      <c r="E112" s="330">
        <v>1</v>
      </c>
      <c r="F112" s="339">
        <v>150</v>
      </c>
      <c r="G112" s="360">
        <f t="shared" si="59"/>
        <v>75</v>
      </c>
      <c r="H112" s="360">
        <f t="shared" ref="H112:H115" si="70">$F112*3</f>
        <v>450</v>
      </c>
      <c r="I112" s="366"/>
      <c r="J112" s="362"/>
      <c r="K112" s="360">
        <f t="shared" ref="K112:K116" si="71">$F112/2</f>
        <v>75</v>
      </c>
      <c r="L112" s="360">
        <f t="shared" ref="L112:L116" si="72">$F112*3</f>
        <v>450</v>
      </c>
      <c r="M112" s="363">
        <f t="shared" ref="M112:N116" si="73">K112/7</f>
        <v>10.714285714285714</v>
      </c>
      <c r="N112" s="363">
        <f t="shared" si="73"/>
        <v>64.285714285714292</v>
      </c>
      <c r="O112" s="366"/>
      <c r="P112" s="364"/>
      <c r="Q112" s="360">
        <f t="shared" ref="Q112:Q116" si="74">$F112/2</f>
        <v>75</v>
      </c>
      <c r="R112" s="360">
        <f>$F112*5</f>
        <v>750</v>
      </c>
      <c r="S112" s="363">
        <f t="shared" ref="S112:T116" si="75">Q112/7</f>
        <v>10.714285714285714</v>
      </c>
      <c r="T112" s="363">
        <f t="shared" si="75"/>
        <v>107.14285714285714</v>
      </c>
      <c r="U112" s="366"/>
      <c r="V112" s="364"/>
      <c r="W112" s="360">
        <f t="shared" ref="W112:W116" si="76">$F112/2</f>
        <v>75</v>
      </c>
      <c r="X112" s="360">
        <f t="shared" ref="X112:X116" si="77">$F112*3</f>
        <v>450</v>
      </c>
      <c r="Y112" s="363">
        <f t="shared" ref="Y112:Z116" si="78">W112/7</f>
        <v>10.714285714285714</v>
      </c>
      <c r="Z112" s="363">
        <f t="shared" si="78"/>
        <v>64.285714285714292</v>
      </c>
      <c r="AA112" s="366"/>
      <c r="AB112" s="364"/>
      <c r="AK112" s="313"/>
      <c r="AL112" s="313"/>
      <c r="AM112" s="313"/>
      <c r="AN112" s="313"/>
      <c r="AO112" s="313"/>
      <c r="AP112" s="313"/>
      <c r="AQ112" s="313"/>
      <c r="AR112" s="313"/>
      <c r="AS112" s="313"/>
      <c r="AT112" s="313"/>
      <c r="AU112" s="313"/>
      <c r="AV112" s="313"/>
      <c r="AW112" s="313"/>
      <c r="AX112" s="313"/>
      <c r="AY112" s="313"/>
      <c r="AZ112" s="313"/>
      <c r="BA112" s="313"/>
      <c r="BB112" s="313"/>
      <c r="BC112" s="313"/>
      <c r="BD112" s="313"/>
      <c r="BE112" s="313"/>
      <c r="BF112" s="313"/>
      <c r="BG112" s="313"/>
      <c r="BH112" s="313"/>
      <c r="BI112" s="313"/>
      <c r="BJ112" s="313"/>
    </row>
    <row r="113" spans="1:62">
      <c r="A113" s="319" t="s">
        <v>235</v>
      </c>
      <c r="B113" s="320">
        <v>10</v>
      </c>
      <c r="C113" s="321" t="s">
        <v>238</v>
      </c>
      <c r="D113" s="322" t="s">
        <v>239</v>
      </c>
      <c r="E113" s="330">
        <v>1</v>
      </c>
      <c r="F113" s="339">
        <v>150</v>
      </c>
      <c r="G113" s="360">
        <f t="shared" si="59"/>
        <v>75</v>
      </c>
      <c r="H113" s="360">
        <f t="shared" si="70"/>
        <v>450</v>
      </c>
      <c r="I113" s="366"/>
      <c r="J113" s="362"/>
      <c r="K113" s="360">
        <f t="shared" si="71"/>
        <v>75</v>
      </c>
      <c r="L113" s="360">
        <f t="shared" si="72"/>
        <v>450</v>
      </c>
      <c r="M113" s="363">
        <f t="shared" si="73"/>
        <v>10.714285714285714</v>
      </c>
      <c r="N113" s="363">
        <f t="shared" si="73"/>
        <v>64.285714285714292</v>
      </c>
      <c r="O113" s="366"/>
      <c r="P113" s="364"/>
      <c r="Q113" s="360">
        <f t="shared" si="74"/>
        <v>75</v>
      </c>
      <c r="R113" s="360">
        <f t="shared" ref="R113:R116" si="79">$F113*5</f>
        <v>750</v>
      </c>
      <c r="S113" s="363">
        <f t="shared" si="75"/>
        <v>10.714285714285714</v>
      </c>
      <c r="T113" s="363">
        <f t="shared" si="75"/>
        <v>107.14285714285714</v>
      </c>
      <c r="U113" s="366"/>
      <c r="V113" s="364"/>
      <c r="W113" s="360">
        <f t="shared" si="76"/>
        <v>75</v>
      </c>
      <c r="X113" s="360">
        <f t="shared" si="77"/>
        <v>450</v>
      </c>
      <c r="Y113" s="363">
        <f t="shared" si="78"/>
        <v>10.714285714285714</v>
      </c>
      <c r="Z113" s="363">
        <f t="shared" si="78"/>
        <v>64.285714285714292</v>
      </c>
      <c r="AA113" s="366"/>
      <c r="AB113" s="364"/>
      <c r="AK113" s="313"/>
      <c r="AL113" s="313"/>
      <c r="AM113" s="313"/>
      <c r="AN113" s="313"/>
      <c r="AO113" s="313"/>
      <c r="AP113" s="313"/>
      <c r="AQ113" s="313"/>
      <c r="AR113" s="313"/>
      <c r="AS113" s="313"/>
      <c r="AT113" s="313"/>
      <c r="AU113" s="313"/>
      <c r="AV113" s="313"/>
      <c r="AW113" s="313"/>
      <c r="AX113" s="313"/>
      <c r="AY113" s="313"/>
      <c r="AZ113" s="313"/>
      <c r="BA113" s="313"/>
      <c r="BB113" s="313"/>
      <c r="BC113" s="313"/>
      <c r="BD113" s="313"/>
      <c r="BE113" s="313"/>
      <c r="BF113" s="313"/>
      <c r="BG113" s="313"/>
      <c r="BH113" s="313"/>
      <c r="BI113" s="313"/>
      <c r="BJ113" s="313"/>
    </row>
    <row r="114" spans="1:62">
      <c r="A114" s="319" t="s">
        <v>235</v>
      </c>
      <c r="B114" s="320">
        <v>10</v>
      </c>
      <c r="C114" s="321" t="s">
        <v>240</v>
      </c>
      <c r="D114" s="322" t="s">
        <v>241</v>
      </c>
      <c r="E114" s="330">
        <v>1</v>
      </c>
      <c r="F114" s="339">
        <v>120</v>
      </c>
      <c r="G114" s="360">
        <f t="shared" si="59"/>
        <v>60</v>
      </c>
      <c r="H114" s="360">
        <f t="shared" si="70"/>
        <v>360</v>
      </c>
      <c r="I114" s="366"/>
      <c r="J114" s="362"/>
      <c r="K114" s="360">
        <f t="shared" si="71"/>
        <v>60</v>
      </c>
      <c r="L114" s="360">
        <f t="shared" si="72"/>
        <v>360</v>
      </c>
      <c r="M114" s="363">
        <f t="shared" si="73"/>
        <v>8.5714285714285712</v>
      </c>
      <c r="N114" s="363">
        <f t="shared" si="73"/>
        <v>51.428571428571431</v>
      </c>
      <c r="O114" s="366"/>
      <c r="P114" s="364"/>
      <c r="Q114" s="360">
        <f t="shared" si="74"/>
        <v>60</v>
      </c>
      <c r="R114" s="360">
        <f t="shared" si="79"/>
        <v>600</v>
      </c>
      <c r="S114" s="363">
        <f t="shared" si="75"/>
        <v>8.5714285714285712</v>
      </c>
      <c r="T114" s="363">
        <f t="shared" si="75"/>
        <v>85.714285714285708</v>
      </c>
      <c r="U114" s="366"/>
      <c r="V114" s="364"/>
      <c r="W114" s="360">
        <f t="shared" si="76"/>
        <v>60</v>
      </c>
      <c r="X114" s="360">
        <f t="shared" si="77"/>
        <v>360</v>
      </c>
      <c r="Y114" s="363">
        <f t="shared" si="78"/>
        <v>8.5714285714285712</v>
      </c>
      <c r="Z114" s="363">
        <f t="shared" si="78"/>
        <v>51.428571428571431</v>
      </c>
      <c r="AA114" s="366"/>
      <c r="AB114" s="364"/>
    </row>
    <row r="115" spans="1:62">
      <c r="A115" s="319" t="s">
        <v>235</v>
      </c>
      <c r="B115" s="320">
        <v>10</v>
      </c>
      <c r="C115" s="321" t="s">
        <v>242</v>
      </c>
      <c r="D115" s="322" t="s">
        <v>243</v>
      </c>
      <c r="E115" s="330">
        <v>1</v>
      </c>
      <c r="F115" s="339">
        <v>150</v>
      </c>
      <c r="G115" s="360">
        <f t="shared" si="59"/>
        <v>75</v>
      </c>
      <c r="H115" s="360">
        <f t="shared" si="70"/>
        <v>450</v>
      </c>
      <c r="I115" s="366"/>
      <c r="J115" s="362"/>
      <c r="K115" s="360">
        <f t="shared" si="71"/>
        <v>75</v>
      </c>
      <c r="L115" s="360">
        <f t="shared" si="72"/>
        <v>450</v>
      </c>
      <c r="M115" s="363">
        <f t="shared" si="73"/>
        <v>10.714285714285714</v>
      </c>
      <c r="N115" s="363">
        <f t="shared" si="73"/>
        <v>64.285714285714292</v>
      </c>
      <c r="O115" s="366"/>
      <c r="P115" s="364"/>
      <c r="Q115" s="360">
        <f t="shared" si="74"/>
        <v>75</v>
      </c>
      <c r="R115" s="360">
        <f t="shared" si="79"/>
        <v>750</v>
      </c>
      <c r="S115" s="363">
        <f t="shared" si="75"/>
        <v>10.714285714285714</v>
      </c>
      <c r="T115" s="363">
        <f t="shared" si="75"/>
        <v>107.14285714285714</v>
      </c>
      <c r="U115" s="366"/>
      <c r="V115" s="364"/>
      <c r="W115" s="360">
        <f t="shared" si="76"/>
        <v>75</v>
      </c>
      <c r="X115" s="360">
        <f t="shared" si="77"/>
        <v>450</v>
      </c>
      <c r="Y115" s="363">
        <f t="shared" si="78"/>
        <v>10.714285714285714</v>
      </c>
      <c r="Z115" s="363">
        <f t="shared" si="78"/>
        <v>64.285714285714292</v>
      </c>
      <c r="AA115" s="366"/>
      <c r="AB115" s="364"/>
    </row>
    <row r="116" spans="1:62">
      <c r="A116" s="319" t="s">
        <v>235</v>
      </c>
      <c r="B116" s="320">
        <v>10</v>
      </c>
      <c r="C116" s="321" t="s">
        <v>495</v>
      </c>
      <c r="D116" s="322" t="s">
        <v>505</v>
      </c>
      <c r="E116" s="330">
        <v>2</v>
      </c>
      <c r="F116" s="339">
        <v>150</v>
      </c>
      <c r="G116" s="360">
        <f>$F116/2</f>
        <v>75</v>
      </c>
      <c r="H116" s="360">
        <f>$F116*3</f>
        <v>450</v>
      </c>
      <c r="I116" s="366"/>
      <c r="J116" s="362"/>
      <c r="K116" s="360">
        <f t="shared" si="71"/>
        <v>75</v>
      </c>
      <c r="L116" s="360">
        <f t="shared" si="72"/>
        <v>450</v>
      </c>
      <c r="M116" s="363">
        <f t="shared" si="73"/>
        <v>10.714285714285714</v>
      </c>
      <c r="N116" s="363">
        <f t="shared" si="73"/>
        <v>64.285714285714292</v>
      </c>
      <c r="O116" s="366"/>
      <c r="P116" s="364"/>
      <c r="Q116" s="360">
        <f t="shared" si="74"/>
        <v>75</v>
      </c>
      <c r="R116" s="360">
        <f t="shared" si="79"/>
        <v>750</v>
      </c>
      <c r="S116" s="363">
        <f t="shared" si="75"/>
        <v>10.714285714285714</v>
      </c>
      <c r="T116" s="363">
        <f t="shared" si="75"/>
        <v>107.14285714285714</v>
      </c>
      <c r="V116" s="364"/>
      <c r="W116" s="360">
        <f t="shared" si="76"/>
        <v>75</v>
      </c>
      <c r="X116" s="360">
        <f t="shared" si="77"/>
        <v>450</v>
      </c>
      <c r="Y116" s="363">
        <f t="shared" si="78"/>
        <v>10.714285714285714</v>
      </c>
      <c r="Z116" s="363">
        <f t="shared" si="78"/>
        <v>64.285714285714292</v>
      </c>
      <c r="AA116" s="366"/>
      <c r="AB116" s="364"/>
    </row>
    <row r="117" spans="1:62">
      <c r="A117" s="319" t="s">
        <v>235</v>
      </c>
      <c r="B117" s="320">
        <v>10</v>
      </c>
      <c r="C117" s="321" t="s">
        <v>521</v>
      </c>
      <c r="D117" s="322" t="s">
        <v>517</v>
      </c>
      <c r="E117" s="330">
        <v>1</v>
      </c>
      <c r="F117" s="339">
        <v>120</v>
      </c>
      <c r="G117" s="360">
        <f>F117/2</f>
        <v>60</v>
      </c>
      <c r="H117" s="360">
        <f>F117*3</f>
        <v>360</v>
      </c>
      <c r="I117" s="366"/>
      <c r="J117" s="362"/>
      <c r="K117" s="360">
        <v>60</v>
      </c>
      <c r="L117" s="360">
        <v>360</v>
      </c>
      <c r="M117" s="363"/>
      <c r="N117" s="363"/>
      <c r="O117" s="366"/>
      <c r="P117" s="364"/>
      <c r="Q117" s="360">
        <v>60</v>
      </c>
      <c r="R117" s="360">
        <v>360</v>
      </c>
      <c r="S117" s="363"/>
      <c r="T117" s="363"/>
      <c r="V117" s="364"/>
      <c r="W117" s="360">
        <v>60</v>
      </c>
      <c r="X117" s="360">
        <v>360</v>
      </c>
      <c r="Y117" s="363"/>
      <c r="Z117" s="363"/>
      <c r="AA117" s="366"/>
      <c r="AB117" s="364"/>
    </row>
    <row r="118" spans="1:62">
      <c r="A118" s="319" t="s">
        <v>235</v>
      </c>
      <c r="B118" s="320">
        <v>10</v>
      </c>
      <c r="C118" s="321" t="s">
        <v>522</v>
      </c>
      <c r="D118" s="322" t="s">
        <v>516</v>
      </c>
      <c r="E118" s="330">
        <v>1</v>
      </c>
      <c r="F118" s="339">
        <v>150</v>
      </c>
      <c r="G118" s="360">
        <f>F118/2</f>
        <v>75</v>
      </c>
      <c r="H118" s="360">
        <f>F118*3</f>
        <v>450</v>
      </c>
      <c r="I118" s="366"/>
      <c r="J118" s="362"/>
      <c r="K118" s="360">
        <v>75</v>
      </c>
      <c r="L118" s="360">
        <v>450</v>
      </c>
      <c r="M118" s="363"/>
      <c r="N118" s="363"/>
      <c r="O118" s="366"/>
      <c r="P118" s="364"/>
      <c r="Q118" s="360">
        <v>75</v>
      </c>
      <c r="R118" s="360">
        <v>450</v>
      </c>
      <c r="S118" s="363"/>
      <c r="T118" s="363"/>
      <c r="V118" s="364"/>
      <c r="W118" s="360">
        <v>75</v>
      </c>
      <c r="X118" s="360">
        <v>450</v>
      </c>
      <c r="Y118" s="363"/>
      <c r="Z118" s="363"/>
      <c r="AA118" s="366"/>
      <c r="AB118" s="364"/>
    </row>
    <row r="119" spans="1:62" s="344" customFormat="1">
      <c r="A119" s="315" t="s">
        <v>246</v>
      </c>
      <c r="B119" s="316"/>
      <c r="C119" s="345"/>
      <c r="D119" s="346"/>
      <c r="E119" s="349"/>
      <c r="F119" s="349"/>
      <c r="G119" s="358">
        <f>J119-(J119*0.2)</f>
        <v>2088</v>
      </c>
      <c r="H119" s="358">
        <f>J119+(J119*0.2)</f>
        <v>3132</v>
      </c>
      <c r="I119" s="357"/>
      <c r="J119" s="359">
        <v>2610</v>
      </c>
      <c r="K119" s="358">
        <f>P119-(P119*0.2)</f>
        <v>776</v>
      </c>
      <c r="L119" s="358">
        <f>P119+(P119*0.2)</f>
        <v>1164</v>
      </c>
      <c r="M119" s="358"/>
      <c r="N119" s="358"/>
      <c r="O119" s="357"/>
      <c r="P119" s="359">
        <v>970</v>
      </c>
      <c r="Q119" s="358">
        <f>V119-(V119*0.2)</f>
        <v>0</v>
      </c>
      <c r="R119" s="358">
        <f>V119+(V119*0.2)</f>
        <v>0</v>
      </c>
      <c r="S119" s="358"/>
      <c r="T119" s="358"/>
      <c r="U119" s="357">
        <f>SUM(U120:U121)</f>
        <v>0</v>
      </c>
      <c r="V119" s="359">
        <f>U119/2</f>
        <v>0</v>
      </c>
      <c r="W119" s="358">
        <f>AB119-(AB119*0.2)</f>
        <v>0</v>
      </c>
      <c r="X119" s="358">
        <f>AB119+(AB119*0.2)</f>
        <v>0</v>
      </c>
      <c r="Y119" s="358"/>
      <c r="Z119" s="358"/>
      <c r="AA119" s="357">
        <f>SUM(AA120:AA121)</f>
        <v>0</v>
      </c>
      <c r="AB119" s="359">
        <f>AA119/2</f>
        <v>0</v>
      </c>
    </row>
    <row r="120" spans="1:62">
      <c r="A120" s="319" t="s">
        <v>246</v>
      </c>
      <c r="B120" s="320">
        <v>11</v>
      </c>
      <c r="C120" s="324" t="s">
        <v>247</v>
      </c>
      <c r="D120" s="329" t="s">
        <v>248</v>
      </c>
      <c r="E120" s="325">
        <v>1</v>
      </c>
      <c r="F120" s="338">
        <v>100</v>
      </c>
      <c r="G120" s="360">
        <v>50</v>
      </c>
      <c r="H120" s="360">
        <f>$F120*14</f>
        <v>1400</v>
      </c>
      <c r="I120" s="366"/>
      <c r="J120" s="362"/>
      <c r="K120" s="360">
        <v>50</v>
      </c>
      <c r="L120" s="360">
        <f>$F120*14</f>
        <v>1400</v>
      </c>
      <c r="M120" s="363">
        <f t="shared" ref="M120:N121" si="80">K120/7</f>
        <v>7.1428571428571432</v>
      </c>
      <c r="N120" s="363">
        <f t="shared" si="80"/>
        <v>200</v>
      </c>
      <c r="O120" s="361"/>
      <c r="P120" s="364"/>
      <c r="Q120" s="360">
        <v>0</v>
      </c>
      <c r="R120" s="360">
        <v>0</v>
      </c>
      <c r="S120" s="363"/>
      <c r="T120" s="363"/>
      <c r="U120" s="361">
        <v>0</v>
      </c>
      <c r="V120" s="364"/>
      <c r="W120" s="360">
        <v>0</v>
      </c>
      <c r="X120" s="360">
        <v>0</v>
      </c>
      <c r="Y120" s="363"/>
      <c r="Z120" s="363"/>
      <c r="AA120" s="366">
        <v>0</v>
      </c>
      <c r="AB120" s="364"/>
    </row>
    <row r="121" spans="1:62">
      <c r="A121" s="319" t="s">
        <v>246</v>
      </c>
      <c r="B121" s="320">
        <v>11</v>
      </c>
      <c r="C121" s="324" t="s">
        <v>249</v>
      </c>
      <c r="D121" s="329" t="s">
        <v>250</v>
      </c>
      <c r="E121" s="325">
        <v>1</v>
      </c>
      <c r="F121" s="338">
        <v>330</v>
      </c>
      <c r="G121" s="360">
        <v>165</v>
      </c>
      <c r="H121" s="360">
        <f>$F121*14</f>
        <v>4620</v>
      </c>
      <c r="I121" s="366"/>
      <c r="J121" s="362"/>
      <c r="K121" s="360">
        <v>165</v>
      </c>
      <c r="L121" s="360">
        <f>$F121*14</f>
        <v>4620</v>
      </c>
      <c r="M121" s="363">
        <f t="shared" si="80"/>
        <v>23.571428571428573</v>
      </c>
      <c r="N121" s="363">
        <f t="shared" si="80"/>
        <v>660</v>
      </c>
      <c r="O121" s="361"/>
      <c r="P121" s="364"/>
      <c r="Q121" s="360">
        <v>0</v>
      </c>
      <c r="R121" s="360">
        <v>0</v>
      </c>
      <c r="S121" s="363"/>
      <c r="T121" s="363"/>
      <c r="U121" s="361">
        <v>0</v>
      </c>
      <c r="V121" s="364"/>
      <c r="W121" s="360">
        <v>0</v>
      </c>
      <c r="X121" s="360">
        <v>0</v>
      </c>
      <c r="Y121" s="363"/>
      <c r="Z121" s="363"/>
      <c r="AA121" s="366">
        <v>0</v>
      </c>
      <c r="AB121" s="364"/>
    </row>
    <row r="122" spans="1:62">
      <c r="A122" s="319" t="s">
        <v>246</v>
      </c>
      <c r="B122" s="445">
        <v>12</v>
      </c>
      <c r="C122" s="341" t="s">
        <v>600</v>
      </c>
      <c r="D122" s="342" t="s">
        <v>604</v>
      </c>
      <c r="E122" s="342">
        <v>1</v>
      </c>
      <c r="F122" s="453">
        <v>50</v>
      </c>
      <c r="G122" s="360">
        <v>25</v>
      </c>
      <c r="H122" s="360">
        <v>700</v>
      </c>
      <c r="K122" s="452">
        <v>25</v>
      </c>
      <c r="L122" s="452">
        <v>700</v>
      </c>
      <c r="Q122" s="452">
        <v>0</v>
      </c>
      <c r="R122" s="452">
        <v>0</v>
      </c>
      <c r="W122" s="452">
        <v>0</v>
      </c>
      <c r="X122" s="452">
        <v>0</v>
      </c>
    </row>
    <row r="123" spans="1:62" s="313" customFormat="1">
      <c r="A123" s="319" t="s">
        <v>246</v>
      </c>
      <c r="B123" s="445">
        <v>13</v>
      </c>
      <c r="C123" s="319" t="s">
        <v>601</v>
      </c>
      <c r="D123" s="320" t="s">
        <v>605</v>
      </c>
      <c r="E123" s="320">
        <v>1</v>
      </c>
      <c r="F123" s="318">
        <v>100</v>
      </c>
      <c r="G123" s="360">
        <v>50</v>
      </c>
      <c r="H123" s="360">
        <v>1400</v>
      </c>
      <c r="I123" s="382"/>
      <c r="J123" s="384"/>
      <c r="K123" s="452">
        <v>50</v>
      </c>
      <c r="L123" s="452">
        <v>1400</v>
      </c>
      <c r="M123" s="382"/>
      <c r="N123" s="382"/>
      <c r="O123" s="382"/>
      <c r="P123" s="383"/>
      <c r="Q123" s="452">
        <v>0</v>
      </c>
      <c r="R123" s="452">
        <v>0</v>
      </c>
      <c r="S123" s="382"/>
      <c r="T123" s="382"/>
      <c r="U123" s="382"/>
      <c r="V123" s="383"/>
      <c r="W123" s="452">
        <v>0</v>
      </c>
      <c r="X123" s="452">
        <v>0</v>
      </c>
      <c r="Y123" s="382"/>
      <c r="Z123" s="382"/>
      <c r="AA123" s="382"/>
      <c r="AB123" s="383"/>
    </row>
    <row r="124" spans="1:62" s="313" customFormat="1">
      <c r="A124" s="319"/>
      <c r="B124" s="320"/>
      <c r="C124" s="319"/>
      <c r="D124" s="320"/>
      <c r="E124" s="320"/>
      <c r="F124" s="320"/>
      <c r="G124" s="381"/>
      <c r="H124" s="381"/>
      <c r="I124" s="382"/>
      <c r="J124" s="381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382"/>
      <c r="Y124" s="382"/>
      <c r="Z124" s="382"/>
      <c r="AA124" s="382"/>
      <c r="AB124" s="383"/>
    </row>
    <row r="125" spans="1:62" s="313" customFormat="1">
      <c r="A125" s="319"/>
      <c r="B125" s="320"/>
      <c r="C125" s="319"/>
      <c r="D125" s="320"/>
      <c r="E125" s="320"/>
      <c r="F125" s="320"/>
      <c r="G125" s="381"/>
      <c r="H125" s="381"/>
      <c r="I125" s="382"/>
      <c r="J125" s="381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382"/>
      <c r="Y125" s="382"/>
      <c r="Z125" s="382"/>
      <c r="AA125" s="382"/>
      <c r="AB125" s="383"/>
    </row>
    <row r="126" spans="1:62" s="313" customFormat="1">
      <c r="A126" s="319"/>
      <c r="B126" s="320"/>
      <c r="C126" s="319"/>
      <c r="D126" s="320"/>
      <c r="E126" s="320"/>
      <c r="F126" s="320"/>
      <c r="G126" s="381"/>
      <c r="H126" s="381"/>
      <c r="I126" s="382"/>
      <c r="J126" s="381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82"/>
      <c r="AB126" s="383"/>
    </row>
    <row r="127" spans="1:62" s="313" customFormat="1">
      <c r="A127" s="319"/>
      <c r="B127" s="320"/>
      <c r="C127" s="319"/>
      <c r="D127" s="320"/>
      <c r="E127" s="320"/>
      <c r="F127" s="320"/>
      <c r="G127" s="381"/>
      <c r="H127" s="381"/>
      <c r="I127" s="382"/>
      <c r="J127" s="381"/>
      <c r="K127" s="382"/>
      <c r="L127" s="382"/>
      <c r="M127" s="382"/>
      <c r="N127" s="382"/>
      <c r="O127" s="382"/>
      <c r="P127" s="382"/>
      <c r="Q127" s="382"/>
      <c r="R127" s="382"/>
      <c r="S127" s="382"/>
      <c r="T127" s="382"/>
      <c r="U127" s="382"/>
      <c r="V127" s="382"/>
      <c r="W127" s="382"/>
      <c r="X127" s="382"/>
      <c r="Y127" s="382"/>
      <c r="Z127" s="382"/>
      <c r="AA127" s="382"/>
      <c r="AB127" s="383"/>
    </row>
    <row r="128" spans="1:62" s="313" customFormat="1">
      <c r="A128" s="319"/>
      <c r="B128" s="320"/>
      <c r="C128" s="319"/>
      <c r="D128" s="320"/>
      <c r="E128" s="320"/>
      <c r="F128" s="320"/>
      <c r="G128" s="381"/>
      <c r="H128" s="381"/>
      <c r="I128" s="382"/>
      <c r="J128" s="381"/>
      <c r="K128" s="382"/>
      <c r="L128" s="382"/>
      <c r="M128" s="382"/>
      <c r="N128" s="382"/>
      <c r="O128" s="382"/>
      <c r="P128" s="382"/>
      <c r="Q128" s="382"/>
      <c r="R128" s="382"/>
      <c r="S128" s="382"/>
      <c r="T128" s="382"/>
      <c r="U128" s="382"/>
      <c r="V128" s="382"/>
      <c r="W128" s="382"/>
      <c r="X128" s="382"/>
      <c r="Y128" s="382"/>
      <c r="Z128" s="382"/>
      <c r="AA128" s="382"/>
      <c r="AB128" s="383"/>
    </row>
    <row r="129" spans="1:28" s="313" customFormat="1">
      <c r="A129" s="319"/>
      <c r="B129" s="320"/>
      <c r="C129" s="319"/>
      <c r="D129" s="320"/>
      <c r="E129" s="320"/>
      <c r="F129" s="320"/>
      <c r="G129" s="381"/>
      <c r="H129" s="381"/>
      <c r="I129" s="382"/>
      <c r="J129" s="381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82"/>
      <c r="AB129" s="383"/>
    </row>
    <row r="130" spans="1:28" s="313" customFormat="1">
      <c r="A130" s="319"/>
      <c r="B130" s="320"/>
      <c r="C130" s="319"/>
      <c r="D130" s="320"/>
      <c r="E130" s="320"/>
      <c r="F130" s="320"/>
      <c r="G130" s="381"/>
      <c r="H130" s="381"/>
      <c r="I130" s="382"/>
      <c r="J130" s="381"/>
      <c r="K130" s="382"/>
      <c r="L130" s="382"/>
      <c r="M130" s="382"/>
      <c r="N130" s="382"/>
      <c r="O130" s="382"/>
      <c r="P130" s="382"/>
      <c r="Q130" s="382"/>
      <c r="R130" s="382"/>
      <c r="S130" s="382"/>
      <c r="T130" s="382"/>
      <c r="U130" s="382"/>
      <c r="V130" s="382"/>
      <c r="W130" s="382"/>
      <c r="X130" s="382"/>
      <c r="Y130" s="382"/>
      <c r="Z130" s="382"/>
      <c r="AA130" s="382"/>
      <c r="AB130" s="383"/>
    </row>
    <row r="131" spans="1:28" s="313" customFormat="1">
      <c r="A131" s="319"/>
      <c r="B131" s="320"/>
      <c r="C131" s="319"/>
      <c r="D131" s="320"/>
      <c r="E131" s="320"/>
      <c r="F131" s="320"/>
      <c r="G131" s="381"/>
      <c r="H131" s="381"/>
      <c r="I131" s="382"/>
      <c r="J131" s="381"/>
      <c r="K131" s="382"/>
      <c r="L131" s="382"/>
      <c r="M131" s="382"/>
      <c r="N131" s="382"/>
      <c r="O131" s="382"/>
      <c r="P131" s="382"/>
      <c r="Q131" s="382"/>
      <c r="R131" s="382"/>
      <c r="S131" s="382"/>
      <c r="T131" s="382"/>
      <c r="U131" s="382"/>
      <c r="V131" s="382"/>
      <c r="W131" s="382"/>
      <c r="X131" s="382"/>
      <c r="Y131" s="382"/>
      <c r="Z131" s="382"/>
      <c r="AA131" s="382"/>
      <c r="AB131" s="383"/>
    </row>
    <row r="132" spans="1:28" s="313" customFormat="1">
      <c r="A132" s="319"/>
      <c r="B132" s="320"/>
      <c r="C132" s="319"/>
      <c r="D132" s="320"/>
      <c r="E132" s="320"/>
      <c r="F132" s="320"/>
      <c r="G132" s="381"/>
      <c r="H132" s="381"/>
      <c r="I132" s="382"/>
      <c r="J132" s="381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382"/>
      <c r="Z132" s="382"/>
      <c r="AA132" s="382"/>
      <c r="AB132" s="383"/>
    </row>
    <row r="133" spans="1:28" s="313" customFormat="1">
      <c r="A133" s="319"/>
      <c r="B133" s="320"/>
      <c r="C133" s="319"/>
      <c r="D133" s="320"/>
      <c r="E133" s="320"/>
      <c r="F133" s="320"/>
      <c r="G133" s="381"/>
      <c r="H133" s="381"/>
      <c r="I133" s="382"/>
      <c r="J133" s="381"/>
      <c r="K133" s="382"/>
      <c r="L133" s="382"/>
      <c r="M133" s="382"/>
      <c r="N133" s="382"/>
      <c r="O133" s="382"/>
      <c r="P133" s="382"/>
      <c r="Q133" s="382"/>
      <c r="R133" s="382"/>
      <c r="S133" s="382"/>
      <c r="T133" s="382"/>
      <c r="U133" s="382"/>
      <c r="V133" s="382"/>
      <c r="W133" s="382"/>
      <c r="X133" s="382"/>
      <c r="Y133" s="382"/>
      <c r="Z133" s="382"/>
      <c r="AA133" s="382"/>
      <c r="AB133" s="383"/>
    </row>
    <row r="134" spans="1:28" s="313" customFormat="1">
      <c r="A134" s="319"/>
      <c r="B134" s="320"/>
      <c r="C134" s="319"/>
      <c r="D134" s="320"/>
      <c r="E134" s="320"/>
      <c r="F134" s="320"/>
      <c r="G134" s="381"/>
      <c r="H134" s="381"/>
      <c r="I134" s="382"/>
      <c r="J134" s="381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82"/>
      <c r="AB134" s="383"/>
    </row>
    <row r="135" spans="1:28" s="313" customFormat="1">
      <c r="A135" s="319"/>
      <c r="B135" s="320"/>
      <c r="C135" s="319"/>
      <c r="D135" s="320"/>
      <c r="E135" s="320"/>
      <c r="F135" s="320"/>
      <c r="G135" s="381"/>
      <c r="H135" s="381"/>
      <c r="I135" s="382"/>
      <c r="J135" s="381"/>
      <c r="K135" s="382"/>
      <c r="L135" s="382"/>
      <c r="M135" s="382"/>
      <c r="N135" s="382"/>
      <c r="O135" s="382"/>
      <c r="P135" s="382"/>
      <c r="Q135" s="382"/>
      <c r="R135" s="382"/>
      <c r="S135" s="382"/>
      <c r="T135" s="382"/>
      <c r="U135" s="382"/>
      <c r="V135" s="382"/>
      <c r="W135" s="382"/>
      <c r="X135" s="382"/>
      <c r="Y135" s="382"/>
      <c r="Z135" s="382"/>
      <c r="AA135" s="382"/>
      <c r="AB135" s="383"/>
    </row>
    <row r="136" spans="1:28" s="313" customFormat="1">
      <c r="A136" s="319"/>
      <c r="B136" s="320"/>
      <c r="C136" s="319"/>
      <c r="D136" s="320"/>
      <c r="E136" s="320"/>
      <c r="F136" s="320"/>
      <c r="G136" s="381"/>
      <c r="H136" s="381"/>
      <c r="I136" s="382"/>
      <c r="J136" s="381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382"/>
      <c r="Z136" s="382"/>
      <c r="AA136" s="382"/>
      <c r="AB136" s="383"/>
    </row>
    <row r="137" spans="1:28" s="313" customFormat="1">
      <c r="A137" s="319"/>
      <c r="B137" s="320"/>
      <c r="C137" s="319"/>
      <c r="D137" s="320"/>
      <c r="E137" s="320"/>
      <c r="F137" s="320"/>
      <c r="G137" s="381"/>
      <c r="H137" s="381"/>
      <c r="I137" s="382"/>
      <c r="J137" s="381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82"/>
      <c r="AB137" s="383"/>
    </row>
    <row r="138" spans="1:28" s="313" customFormat="1">
      <c r="A138" s="319"/>
      <c r="B138" s="320"/>
      <c r="C138" s="319"/>
      <c r="D138" s="320"/>
      <c r="E138" s="320"/>
      <c r="F138" s="320"/>
      <c r="G138" s="381"/>
      <c r="H138" s="381"/>
      <c r="I138" s="382"/>
      <c r="J138" s="381"/>
      <c r="K138" s="382"/>
      <c r="L138" s="382"/>
      <c r="M138" s="382"/>
      <c r="N138" s="382"/>
      <c r="O138" s="382"/>
      <c r="P138" s="382"/>
      <c r="Q138" s="382"/>
      <c r="R138" s="382"/>
      <c r="S138" s="382"/>
      <c r="T138" s="382"/>
      <c r="U138" s="382"/>
      <c r="V138" s="382"/>
      <c r="W138" s="382"/>
      <c r="X138" s="382"/>
      <c r="Y138" s="382"/>
      <c r="Z138" s="382"/>
      <c r="AA138" s="382"/>
      <c r="AB138" s="383"/>
    </row>
    <row r="139" spans="1:28" s="313" customFormat="1">
      <c r="A139" s="319"/>
      <c r="B139" s="320"/>
      <c r="C139" s="319"/>
      <c r="D139" s="320"/>
      <c r="E139" s="320"/>
      <c r="F139" s="320"/>
      <c r="G139" s="381"/>
      <c r="H139" s="381"/>
      <c r="I139" s="382"/>
      <c r="J139" s="381"/>
      <c r="K139" s="382"/>
      <c r="L139" s="382"/>
      <c r="M139" s="382"/>
      <c r="N139" s="382"/>
      <c r="O139" s="382"/>
      <c r="P139" s="382"/>
      <c r="Q139" s="382"/>
      <c r="R139" s="382"/>
      <c r="S139" s="382"/>
      <c r="T139" s="382"/>
      <c r="U139" s="382"/>
      <c r="V139" s="382"/>
      <c r="W139" s="382"/>
      <c r="X139" s="382"/>
      <c r="Y139" s="382"/>
      <c r="Z139" s="382"/>
      <c r="AA139" s="382"/>
      <c r="AB139" s="383"/>
    </row>
    <row r="140" spans="1:28" s="313" customFormat="1">
      <c r="A140" s="319"/>
      <c r="B140" s="320"/>
      <c r="C140" s="319"/>
      <c r="D140" s="320"/>
      <c r="E140" s="320"/>
      <c r="F140" s="320"/>
      <c r="G140" s="381"/>
      <c r="H140" s="381"/>
      <c r="I140" s="382"/>
      <c r="J140" s="381"/>
      <c r="K140" s="382"/>
      <c r="L140" s="382"/>
      <c r="M140" s="382"/>
      <c r="N140" s="382"/>
      <c r="O140" s="382"/>
      <c r="P140" s="382"/>
      <c r="Q140" s="382"/>
      <c r="R140" s="382"/>
      <c r="S140" s="382"/>
      <c r="T140" s="382"/>
      <c r="U140" s="382"/>
      <c r="V140" s="382"/>
      <c r="W140" s="382"/>
      <c r="X140" s="382"/>
      <c r="Y140" s="382"/>
      <c r="Z140" s="382"/>
      <c r="AA140" s="382"/>
      <c r="AB140" s="383"/>
    </row>
    <row r="141" spans="1:28" s="313" customFormat="1">
      <c r="A141" s="319"/>
      <c r="B141" s="320"/>
      <c r="C141" s="319"/>
      <c r="D141" s="320"/>
      <c r="E141" s="320"/>
      <c r="F141" s="320"/>
      <c r="G141" s="381"/>
      <c r="H141" s="381"/>
      <c r="I141" s="382"/>
      <c r="J141" s="381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382"/>
      <c r="AA141" s="382"/>
      <c r="AB141" s="383"/>
    </row>
    <row r="142" spans="1:28" s="313" customFormat="1">
      <c r="A142" s="319"/>
      <c r="B142" s="320"/>
      <c r="C142" s="319"/>
      <c r="D142" s="320"/>
      <c r="E142" s="320"/>
      <c r="F142" s="320"/>
      <c r="G142" s="381"/>
      <c r="H142" s="381"/>
      <c r="I142" s="382"/>
      <c r="J142" s="381"/>
      <c r="K142" s="382"/>
      <c r="L142" s="382"/>
      <c r="M142" s="382"/>
      <c r="N142" s="382"/>
      <c r="O142" s="382"/>
      <c r="P142" s="382"/>
      <c r="Q142" s="382"/>
      <c r="R142" s="382"/>
      <c r="S142" s="382"/>
      <c r="T142" s="382"/>
      <c r="U142" s="382"/>
      <c r="V142" s="382"/>
      <c r="W142" s="382"/>
      <c r="X142" s="382"/>
      <c r="Y142" s="382"/>
      <c r="Z142" s="382"/>
      <c r="AA142" s="382"/>
      <c r="AB142" s="383"/>
    </row>
    <row r="143" spans="1:28" s="313" customFormat="1">
      <c r="A143" s="319"/>
      <c r="B143" s="320"/>
      <c r="C143" s="319"/>
      <c r="D143" s="320"/>
      <c r="E143" s="320"/>
      <c r="F143" s="320"/>
      <c r="G143" s="381"/>
      <c r="H143" s="381"/>
      <c r="I143" s="382"/>
      <c r="J143" s="381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82"/>
      <c r="AB143" s="383"/>
    </row>
    <row r="144" spans="1:28" s="313" customFormat="1">
      <c r="A144" s="319"/>
      <c r="B144" s="320"/>
      <c r="C144" s="319"/>
      <c r="D144" s="320"/>
      <c r="E144" s="320"/>
      <c r="F144" s="320"/>
      <c r="G144" s="381"/>
      <c r="H144" s="381"/>
      <c r="I144" s="382"/>
      <c r="J144" s="381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382"/>
      <c r="Z144" s="382"/>
      <c r="AA144" s="382"/>
      <c r="AB144" s="383"/>
    </row>
    <row r="145" spans="1:28" s="313" customFormat="1">
      <c r="A145" s="319"/>
      <c r="B145" s="320"/>
      <c r="C145" s="319"/>
      <c r="D145" s="320"/>
      <c r="E145" s="320"/>
      <c r="F145" s="320"/>
      <c r="G145" s="381"/>
      <c r="H145" s="381"/>
      <c r="I145" s="382"/>
      <c r="J145" s="381"/>
      <c r="K145" s="382"/>
      <c r="L145" s="382"/>
      <c r="M145" s="382"/>
      <c r="N145" s="382"/>
      <c r="O145" s="382"/>
      <c r="P145" s="382"/>
      <c r="Q145" s="382"/>
      <c r="R145" s="382"/>
      <c r="S145" s="382"/>
      <c r="T145" s="382"/>
      <c r="U145" s="382"/>
      <c r="V145" s="382"/>
      <c r="W145" s="382"/>
      <c r="X145" s="382"/>
      <c r="Y145" s="382"/>
      <c r="Z145" s="382"/>
      <c r="AA145" s="382"/>
      <c r="AB145" s="383"/>
    </row>
    <row r="146" spans="1:28" s="313" customFormat="1">
      <c r="A146" s="319"/>
      <c r="B146" s="320"/>
      <c r="C146" s="319"/>
      <c r="D146" s="320"/>
      <c r="E146" s="320"/>
      <c r="F146" s="320"/>
      <c r="G146" s="381"/>
      <c r="H146" s="381"/>
      <c r="I146" s="382"/>
      <c r="J146" s="381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82"/>
      <c r="AB146" s="383"/>
    </row>
    <row r="147" spans="1:28" s="313" customFormat="1">
      <c r="A147" s="319"/>
      <c r="B147" s="320"/>
      <c r="C147" s="319"/>
      <c r="D147" s="320"/>
      <c r="E147" s="320"/>
      <c r="F147" s="320"/>
      <c r="G147" s="381"/>
      <c r="H147" s="381"/>
      <c r="I147" s="382"/>
      <c r="J147" s="381"/>
      <c r="K147" s="382"/>
      <c r="L147" s="382"/>
      <c r="M147" s="382"/>
      <c r="N147" s="382"/>
      <c r="O147" s="382"/>
      <c r="P147" s="382"/>
      <c r="Q147" s="382"/>
      <c r="R147" s="382"/>
      <c r="S147" s="382"/>
      <c r="T147" s="382"/>
      <c r="U147" s="382"/>
      <c r="V147" s="382"/>
      <c r="W147" s="382"/>
      <c r="X147" s="382"/>
      <c r="Y147" s="382"/>
      <c r="Z147" s="382"/>
      <c r="AA147" s="382"/>
      <c r="AB147" s="383"/>
    </row>
    <row r="148" spans="1:28" s="313" customFormat="1">
      <c r="A148" s="319"/>
      <c r="B148" s="320"/>
      <c r="C148" s="319"/>
      <c r="D148" s="320"/>
      <c r="E148" s="320"/>
      <c r="F148" s="320"/>
      <c r="G148" s="381"/>
      <c r="H148" s="381"/>
      <c r="I148" s="382"/>
      <c r="J148" s="381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82"/>
      <c r="AB148" s="383"/>
    </row>
    <row r="149" spans="1:28" s="313" customFormat="1">
      <c r="A149" s="319"/>
      <c r="B149" s="320"/>
      <c r="C149" s="319"/>
      <c r="D149" s="320"/>
      <c r="E149" s="320"/>
      <c r="F149" s="320"/>
      <c r="G149" s="381"/>
      <c r="H149" s="381"/>
      <c r="I149" s="382"/>
      <c r="J149" s="381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82"/>
      <c r="AB149" s="383"/>
    </row>
    <row r="150" spans="1:28" s="313" customFormat="1">
      <c r="A150" s="319"/>
      <c r="B150" s="320"/>
      <c r="C150" s="319"/>
      <c r="D150" s="320"/>
      <c r="E150" s="320"/>
      <c r="F150" s="320"/>
      <c r="G150" s="381"/>
      <c r="H150" s="381"/>
      <c r="I150" s="382"/>
      <c r="J150" s="381"/>
      <c r="K150" s="382"/>
      <c r="L150" s="382"/>
      <c r="M150" s="382"/>
      <c r="N150" s="382"/>
      <c r="O150" s="382"/>
      <c r="P150" s="382"/>
      <c r="Q150" s="382"/>
      <c r="R150" s="382"/>
      <c r="S150" s="382"/>
      <c r="T150" s="382"/>
      <c r="U150" s="382"/>
      <c r="V150" s="382"/>
      <c r="W150" s="382"/>
      <c r="X150" s="382"/>
      <c r="Y150" s="382"/>
      <c r="Z150" s="382"/>
      <c r="AA150" s="382"/>
      <c r="AB150" s="383"/>
    </row>
    <row r="151" spans="1:28" s="313" customFormat="1">
      <c r="A151" s="319"/>
      <c r="B151" s="320"/>
      <c r="C151" s="319"/>
      <c r="D151" s="320"/>
      <c r="E151" s="320"/>
      <c r="F151" s="320"/>
      <c r="G151" s="381"/>
      <c r="H151" s="381"/>
      <c r="I151" s="382"/>
      <c r="J151" s="381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82"/>
      <c r="AB151" s="383"/>
    </row>
    <row r="152" spans="1:28" s="313" customFormat="1">
      <c r="A152" s="319"/>
      <c r="B152" s="320"/>
      <c r="C152" s="319"/>
      <c r="D152" s="320"/>
      <c r="E152" s="320"/>
      <c r="F152" s="320"/>
      <c r="G152" s="381"/>
      <c r="H152" s="381"/>
      <c r="I152" s="382"/>
      <c r="J152" s="381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82"/>
      <c r="AB152" s="383"/>
    </row>
    <row r="153" spans="1:28" s="313" customFormat="1">
      <c r="A153" s="319"/>
      <c r="B153" s="320"/>
      <c r="C153" s="319"/>
      <c r="D153" s="320"/>
      <c r="E153" s="320"/>
      <c r="F153" s="320"/>
      <c r="G153" s="381"/>
      <c r="H153" s="381"/>
      <c r="I153" s="382"/>
      <c r="J153" s="381"/>
      <c r="K153" s="382"/>
      <c r="L153" s="382"/>
      <c r="M153" s="382"/>
      <c r="N153" s="382"/>
      <c r="O153" s="382"/>
      <c r="P153" s="382"/>
      <c r="Q153" s="382"/>
      <c r="R153" s="382"/>
      <c r="S153" s="382"/>
      <c r="T153" s="382"/>
      <c r="U153" s="382"/>
      <c r="V153" s="382"/>
      <c r="W153" s="382"/>
      <c r="X153" s="382"/>
      <c r="Y153" s="382"/>
      <c r="Z153" s="382"/>
      <c r="AA153" s="382"/>
      <c r="AB153" s="383"/>
    </row>
    <row r="154" spans="1:28" s="313" customFormat="1">
      <c r="A154" s="319"/>
      <c r="B154" s="320"/>
      <c r="C154" s="319"/>
      <c r="D154" s="320"/>
      <c r="E154" s="320"/>
      <c r="F154" s="320"/>
      <c r="G154" s="381"/>
      <c r="H154" s="381"/>
      <c r="I154" s="382"/>
      <c r="J154" s="381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82"/>
      <c r="AB154" s="383"/>
    </row>
    <row r="155" spans="1:28" s="313" customFormat="1">
      <c r="A155" s="319"/>
      <c r="B155" s="320"/>
      <c r="C155" s="319"/>
      <c r="D155" s="320"/>
      <c r="E155" s="320"/>
      <c r="F155" s="320"/>
      <c r="G155" s="381"/>
      <c r="H155" s="381"/>
      <c r="I155" s="382"/>
      <c r="J155" s="381"/>
      <c r="K155" s="382"/>
      <c r="L155" s="382"/>
      <c r="M155" s="382"/>
      <c r="N155" s="382"/>
      <c r="O155" s="382"/>
      <c r="P155" s="382"/>
      <c r="Q155" s="382"/>
      <c r="R155" s="382"/>
      <c r="S155" s="382"/>
      <c r="T155" s="382"/>
      <c r="U155" s="382"/>
      <c r="V155" s="382"/>
      <c r="W155" s="382"/>
      <c r="X155" s="382"/>
      <c r="Y155" s="382"/>
      <c r="Z155" s="382"/>
      <c r="AA155" s="382"/>
      <c r="AB155" s="383"/>
    </row>
    <row r="156" spans="1:28" s="313" customFormat="1">
      <c r="A156" s="319"/>
      <c r="B156" s="320"/>
      <c r="C156" s="319"/>
      <c r="D156" s="320"/>
      <c r="E156" s="320"/>
      <c r="F156" s="320"/>
      <c r="G156" s="381"/>
      <c r="H156" s="381"/>
      <c r="I156" s="382"/>
      <c r="J156" s="381"/>
      <c r="K156" s="382"/>
      <c r="L156" s="382"/>
      <c r="M156" s="382"/>
      <c r="N156" s="382"/>
      <c r="O156" s="382"/>
      <c r="P156" s="382"/>
      <c r="Q156" s="382"/>
      <c r="R156" s="382"/>
      <c r="S156" s="382"/>
      <c r="T156" s="382"/>
      <c r="U156" s="382"/>
      <c r="V156" s="382"/>
      <c r="W156" s="382"/>
      <c r="X156" s="382"/>
      <c r="Y156" s="382"/>
      <c r="Z156" s="382"/>
      <c r="AA156" s="382"/>
      <c r="AB156" s="383"/>
    </row>
    <row r="157" spans="1:28" s="313" customFormat="1">
      <c r="A157" s="319"/>
      <c r="B157" s="320"/>
      <c r="C157" s="319"/>
      <c r="D157" s="320"/>
      <c r="E157" s="320"/>
      <c r="F157" s="320"/>
      <c r="G157" s="381"/>
      <c r="H157" s="381"/>
      <c r="I157" s="382"/>
      <c r="J157" s="381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382"/>
      <c r="Z157" s="382"/>
      <c r="AA157" s="382"/>
      <c r="AB157" s="383"/>
    </row>
    <row r="158" spans="1:28" s="313" customFormat="1">
      <c r="A158" s="319"/>
      <c r="B158" s="320"/>
      <c r="C158" s="319"/>
      <c r="D158" s="320"/>
      <c r="E158" s="320"/>
      <c r="F158" s="320"/>
      <c r="G158" s="381"/>
      <c r="H158" s="381"/>
      <c r="I158" s="382"/>
      <c r="J158" s="381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82"/>
      <c r="AB158" s="383"/>
    </row>
    <row r="159" spans="1:28" s="313" customFormat="1">
      <c r="A159" s="319"/>
      <c r="B159" s="320"/>
      <c r="C159" s="319"/>
      <c r="D159" s="320"/>
      <c r="E159" s="320"/>
      <c r="F159" s="320"/>
      <c r="G159" s="381"/>
      <c r="H159" s="381"/>
      <c r="I159" s="382"/>
      <c r="J159" s="381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82"/>
      <c r="AB159" s="383"/>
    </row>
    <row r="160" spans="1:28" s="313" customFormat="1">
      <c r="A160" s="319"/>
      <c r="B160" s="320"/>
      <c r="C160" s="319"/>
      <c r="D160" s="320"/>
      <c r="E160" s="320"/>
      <c r="F160" s="320"/>
      <c r="G160" s="381"/>
      <c r="H160" s="381"/>
      <c r="I160" s="382"/>
      <c r="J160" s="381"/>
      <c r="K160" s="382"/>
      <c r="L160" s="382"/>
      <c r="M160" s="382"/>
      <c r="N160" s="382"/>
      <c r="O160" s="382"/>
      <c r="P160" s="382"/>
      <c r="Q160" s="382"/>
      <c r="R160" s="382"/>
      <c r="S160" s="382"/>
      <c r="T160" s="382"/>
      <c r="U160" s="382"/>
      <c r="V160" s="382"/>
      <c r="W160" s="382"/>
      <c r="X160" s="382"/>
      <c r="Y160" s="382"/>
      <c r="Z160" s="382"/>
      <c r="AA160" s="382"/>
      <c r="AB160" s="383"/>
    </row>
    <row r="161" spans="1:28" s="313" customFormat="1">
      <c r="A161" s="319"/>
      <c r="B161" s="320"/>
      <c r="C161" s="319"/>
      <c r="D161" s="320"/>
      <c r="E161" s="320"/>
      <c r="F161" s="320"/>
      <c r="G161" s="381"/>
      <c r="H161" s="381"/>
      <c r="I161" s="382"/>
      <c r="J161" s="381"/>
      <c r="K161" s="382"/>
      <c r="L161" s="382"/>
      <c r="M161" s="382"/>
      <c r="N161" s="382"/>
      <c r="O161" s="382"/>
      <c r="P161" s="382"/>
      <c r="Q161" s="382"/>
      <c r="R161" s="382"/>
      <c r="S161" s="382"/>
      <c r="T161" s="382"/>
      <c r="U161" s="382"/>
      <c r="V161" s="382"/>
      <c r="W161" s="382"/>
      <c r="X161" s="382"/>
      <c r="Y161" s="382"/>
      <c r="Z161" s="382"/>
      <c r="AA161" s="382"/>
      <c r="AB161" s="383"/>
    </row>
    <row r="162" spans="1:28" s="313" customFormat="1">
      <c r="A162" s="319"/>
      <c r="B162" s="320"/>
      <c r="C162" s="319"/>
      <c r="D162" s="320"/>
      <c r="E162" s="320"/>
      <c r="F162" s="320"/>
      <c r="G162" s="381"/>
      <c r="H162" s="381"/>
      <c r="I162" s="382"/>
      <c r="J162" s="381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382"/>
      <c r="Z162" s="382"/>
      <c r="AA162" s="382"/>
      <c r="AB162" s="383"/>
    </row>
    <row r="163" spans="1:28" s="313" customFormat="1">
      <c r="A163" s="319"/>
      <c r="B163" s="320"/>
      <c r="C163" s="319"/>
      <c r="D163" s="320"/>
      <c r="E163" s="320"/>
      <c r="F163" s="320"/>
      <c r="G163" s="381"/>
      <c r="H163" s="381"/>
      <c r="I163" s="382"/>
      <c r="J163" s="381"/>
      <c r="K163" s="382"/>
      <c r="L163" s="382"/>
      <c r="M163" s="382"/>
      <c r="N163" s="382"/>
      <c r="O163" s="382"/>
      <c r="P163" s="382"/>
      <c r="Q163" s="382"/>
      <c r="R163" s="382"/>
      <c r="S163" s="382"/>
      <c r="T163" s="382"/>
      <c r="U163" s="382"/>
      <c r="V163" s="382"/>
      <c r="W163" s="382"/>
      <c r="X163" s="382"/>
      <c r="Y163" s="382"/>
      <c r="Z163" s="382"/>
      <c r="AA163" s="382"/>
      <c r="AB163" s="383"/>
    </row>
    <row r="164" spans="1:28" s="313" customFormat="1">
      <c r="A164" s="319"/>
      <c r="B164" s="320"/>
      <c r="C164" s="319"/>
      <c r="D164" s="320"/>
      <c r="E164" s="320"/>
      <c r="F164" s="320"/>
      <c r="G164" s="381"/>
      <c r="H164" s="381"/>
      <c r="I164" s="382"/>
      <c r="J164" s="381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82"/>
      <c r="AB164" s="383"/>
    </row>
    <row r="165" spans="1:28" s="313" customFormat="1">
      <c r="A165" s="319"/>
      <c r="B165" s="320"/>
      <c r="C165" s="319"/>
      <c r="D165" s="320"/>
      <c r="E165" s="320"/>
      <c r="F165" s="320"/>
      <c r="G165" s="381"/>
      <c r="H165" s="381"/>
      <c r="I165" s="382"/>
      <c r="J165" s="381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82"/>
      <c r="AB165" s="383"/>
    </row>
    <row r="166" spans="1:28" s="313" customFormat="1">
      <c r="A166" s="319"/>
      <c r="B166" s="320"/>
      <c r="C166" s="319"/>
      <c r="D166" s="320"/>
      <c r="E166" s="320"/>
      <c r="F166" s="320"/>
      <c r="G166" s="381"/>
      <c r="H166" s="381"/>
      <c r="I166" s="382"/>
      <c r="J166" s="381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82"/>
      <c r="AB166" s="383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69" t="s">
        <v>315</v>
      </c>
      <c r="F2" s="470"/>
      <c r="G2" s="470"/>
      <c r="H2" s="471" t="s">
        <v>316</v>
      </c>
      <c r="I2" s="472"/>
      <c r="J2" s="472"/>
      <c r="K2" s="469" t="s">
        <v>317</v>
      </c>
      <c r="L2" s="470"/>
      <c r="M2" s="470"/>
      <c r="N2" s="471" t="s">
        <v>318</v>
      </c>
      <c r="O2" s="472"/>
      <c r="P2" s="47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69" t="s">
        <v>315</v>
      </c>
      <c r="F2" s="470"/>
      <c r="G2" s="470"/>
      <c r="H2" s="471" t="s">
        <v>316</v>
      </c>
      <c r="I2" s="472"/>
      <c r="J2" s="472"/>
      <c r="K2" s="469" t="s">
        <v>317</v>
      </c>
      <c r="L2" s="470"/>
      <c r="M2" s="470"/>
      <c r="N2" s="471" t="s">
        <v>318</v>
      </c>
      <c r="O2" s="472"/>
      <c r="P2" s="47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73" t="s">
        <v>348</v>
      </c>
      <c r="H1" s="473"/>
      <c r="I1" s="473"/>
      <c r="J1" s="116" t="s">
        <v>358</v>
      </c>
      <c r="K1" s="474" t="s">
        <v>316</v>
      </c>
      <c r="L1" s="474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71" t="s">
        <v>318</v>
      </c>
      <c r="X1" s="471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Manager/>
  <Company>The University of Auckland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cp:keywords/>
  <dc:description/>
  <cp:lastModifiedBy>Stefanie Vandevijvere</cp:lastModifiedBy>
  <cp:revision/>
  <cp:lastPrinted>2017-07-21T02:29:48Z</cp:lastPrinted>
  <dcterms:created xsi:type="dcterms:W3CDTF">2016-04-18T02:49:41Z</dcterms:created>
  <dcterms:modified xsi:type="dcterms:W3CDTF">2017-08-23T00:19:44Z</dcterms:modified>
  <cp:category/>
  <cp:contentStatus/>
</cp:coreProperties>
</file>